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Legenda" sheetId="2" r:id="rId5"/>
  </sheets>
  <definedNames/>
  <calcPr/>
  <extLst>
    <ext uri="GoogleSheetsCustomDataVersion1">
      <go:sheetsCustomData xmlns:go="http://customooxmlschemas.google.com/" r:id="rId6" roundtripDataSignature="AMtx7mjlpePojHlFEQzhrFZ3TSrC0iGJxA=="/>
    </ext>
  </extLst>
</workbook>
</file>

<file path=xl/sharedStrings.xml><?xml version="1.0" encoding="utf-8"?>
<sst xmlns="http://schemas.openxmlformats.org/spreadsheetml/2006/main" count="204" uniqueCount="204">
  <si>
    <t>id</t>
  </si>
  <si>
    <t>idade</t>
  </si>
  <si>
    <t>eiavd</t>
  </si>
  <si>
    <t xml:space="preserve">n_doencas_associadas </t>
  </si>
  <si>
    <t>grupo</t>
  </si>
  <si>
    <t>estado_civil</t>
  </si>
  <si>
    <t>escolaridade</t>
  </si>
  <si>
    <t>ave_meses</t>
  </si>
  <si>
    <t>lado_encefalico_acometido</t>
  </si>
  <si>
    <t>lado_paretico</t>
  </si>
  <si>
    <t>tipo_ave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</si>
  <si>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</si>
  <si>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</si>
  <si>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</si>
  <si>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</si>
  <si>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</si>
  <si>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</si>
  <si>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</si>
  <si>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</si>
  <si>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</si>
  <si>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dirigia_horas_antes</t>
  </si>
  <si>
    <t>dirigia_dias_antes</t>
  </si>
  <si>
    <t>dirige_horas_atual</t>
  </si>
  <si>
    <t>dirige_dias_atual</t>
  </si>
  <si>
    <t>chuva</t>
  </si>
  <si>
    <t>noite</t>
  </si>
  <si>
    <t>congestionamento</t>
  </si>
  <si>
    <t>rush</t>
  </si>
  <si>
    <t>locais</t>
  </si>
  <si>
    <t>acuidade_visual_d</t>
  </si>
  <si>
    <t>acuidade_visual_e</t>
  </si>
  <si>
    <t>estereopsia</t>
  </si>
  <si>
    <t>visao_cromatica</t>
  </si>
  <si>
    <t>adaptometria</t>
  </si>
  <si>
    <t>campimetria_periferica</t>
  </si>
  <si>
    <t>preensao_palmar_paretico</t>
  </si>
  <si>
    <t>preensao_palmar_nao_paretico</t>
  </si>
  <si>
    <t>tug_simples_segundo</t>
  </si>
  <si>
    <t>tug_dupla_tarefa_segundos</t>
  </si>
  <si>
    <t>n_palavras_sentado</t>
  </si>
  <si>
    <t>n_palavras_em_pe</t>
  </si>
  <si>
    <t>adm_flexao_de_ombro_paretico</t>
  </si>
  <si>
    <t>adm_flexao_de_ombro_nao_paretico</t>
  </si>
  <si>
    <t>adm_flexao_de_cotovelo_paretico</t>
  </si>
  <si>
    <t>adm_extensao_de_cotovelo_nao_paretico</t>
  </si>
  <si>
    <t>adm_tornozelo_paretico</t>
  </si>
  <si>
    <t>adm_tornozelo_nao_paretico</t>
  </si>
  <si>
    <t>adm_tornozelo_d</t>
  </si>
  <si>
    <t>posicionamente_punho_paretico</t>
  </si>
  <si>
    <t>posicionamente_tornozelo_paretico</t>
  </si>
  <si>
    <t>meem</t>
  </si>
  <si>
    <t>fdt_atencao_automatica_tempo</t>
  </si>
  <si>
    <t>atencao_automatica_erros_total</t>
  </si>
  <si>
    <t>velocidade_processamento_tempo</t>
  </si>
  <si>
    <t>velocidade_processamento_erros_total</t>
  </si>
  <si>
    <t>atencao_controlada_tempo</t>
  </si>
  <si>
    <t>atencao_controlada_erros_total</t>
  </si>
  <si>
    <t>atencao_executiva_tempo</t>
  </si>
  <si>
    <t>atencao_executiva_erros_total</t>
  </si>
  <si>
    <t>inibição_total</t>
  </si>
  <si>
    <t>flexibilidade_tempo</t>
  </si>
  <si>
    <t>trail_a_tempo</t>
  </si>
  <si>
    <t>trail_a_erros</t>
  </si>
  <si>
    <t>trail_b_tempo</t>
  </si>
  <si>
    <t>trail_b_erros</t>
  </si>
  <si>
    <t>frey_copia_tempo</t>
  </si>
  <si>
    <t>frey_evocacao3_tempo</t>
  </si>
  <si>
    <t>frey_evocacao30_tempo</t>
  </si>
  <si>
    <t>tr_media_com_distrator</t>
  </si>
  <si>
    <t>tr_desvio_padrao_com_distrator</t>
  </si>
  <si>
    <t>perdeu_placa_com_distrator</t>
  </si>
  <si>
    <t>deixou_via_com_distrator</t>
  </si>
  <si>
    <t xml:space="preserve">velocidade_com_distrator </t>
  </si>
  <si>
    <t>tr_media_sem_distrator</t>
  </si>
  <si>
    <t>tr_desvio_padrao_sem_distrator</t>
  </si>
  <si>
    <t>deixou_a_via_sem_distrator</t>
  </si>
  <si>
    <t>perdeu_placa_sem_distrator</t>
  </si>
  <si>
    <t>velocidade_sem_distrator</t>
  </si>
  <si>
    <t>ind_1</t>
  </si>
  <si>
    <t>ind_2</t>
  </si>
  <si>
    <t>ind_3</t>
  </si>
  <si>
    <t>ind_4</t>
  </si>
  <si>
    <t>ind_5</t>
  </si>
  <si>
    <t>ind_6</t>
  </si>
  <si>
    <t>ind_7</t>
  </si>
  <si>
    <t>ind_8</t>
  </si>
  <si>
    <t>ind_9</t>
  </si>
  <si>
    <t>ind_10</t>
  </si>
  <si>
    <t>0.083016</t>
  </si>
  <si>
    <t>ind_11</t>
  </si>
  <si>
    <t>ind_12</t>
  </si>
  <si>
    <t>ind_13</t>
  </si>
  <si>
    <t>ind_14</t>
  </si>
  <si>
    <t>ind_15</t>
  </si>
  <si>
    <t>ind_16</t>
  </si>
  <si>
    <t>ind_17</t>
  </si>
  <si>
    <t>ind_18</t>
  </si>
  <si>
    <t>ind_19</t>
  </si>
  <si>
    <t>ind_20</t>
  </si>
  <si>
    <t>ind_21</t>
  </si>
  <si>
    <t>ind_22</t>
  </si>
  <si>
    <t>ind_23</t>
  </si>
  <si>
    <t>ind_24</t>
  </si>
  <si>
    <t>ind_25</t>
  </si>
  <si>
    <t>ind_26</t>
  </si>
  <si>
    <t>ind_27</t>
  </si>
  <si>
    <t>ind_28</t>
  </si>
  <si>
    <t>ind_29</t>
  </si>
  <si>
    <t>ind_30</t>
  </si>
  <si>
    <t>ind_31</t>
  </si>
  <si>
    <t>ind_32</t>
  </si>
  <si>
    <t>ind_33</t>
  </si>
  <si>
    <t>ind_34</t>
  </si>
  <si>
    <t>ind_35</t>
  </si>
  <si>
    <t>ind_36</t>
  </si>
  <si>
    <t>ind_37</t>
  </si>
  <si>
    <t>ind_38</t>
  </si>
  <si>
    <t>ind_39</t>
  </si>
  <si>
    <t>ind_40</t>
  </si>
  <si>
    <t>ind_41</t>
  </si>
  <si>
    <t>ind_42</t>
  </si>
  <si>
    <t>ind_43</t>
  </si>
  <si>
    <t>ind_44</t>
  </si>
  <si>
    <t>ind_45</t>
  </si>
  <si>
    <t>ind_46</t>
  </si>
  <si>
    <t>ind_47</t>
  </si>
  <si>
    <t>ind_48</t>
  </si>
  <si>
    <t>ind_49</t>
  </si>
  <si>
    <t>ind_50</t>
  </si>
  <si>
    <t>ind_51</t>
  </si>
  <si>
    <t>ind_52</t>
  </si>
  <si>
    <t>ind_53</t>
  </si>
  <si>
    <t>ind_54</t>
  </si>
  <si>
    <t>ind_55</t>
  </si>
  <si>
    <t>ind_56</t>
  </si>
  <si>
    <t>ind_57</t>
  </si>
  <si>
    <t>ind_58</t>
  </si>
  <si>
    <t>ind_59</t>
  </si>
  <si>
    <t>ind_60</t>
  </si>
  <si>
    <t>ind_61</t>
  </si>
  <si>
    <t>ind_62</t>
  </si>
  <si>
    <t>ind_63</t>
  </si>
  <si>
    <t>AVE DIRIGE</t>
  </si>
  <si>
    <t>Idade : em anos</t>
  </si>
  <si>
    <t>AVE NÃO DIRIGE</t>
  </si>
  <si>
    <t xml:space="preserve">Nº de doenças associadas: n_doencas_associadas </t>
  </si>
  <si>
    <t>CONTROLE</t>
  </si>
  <si>
    <t>Escolaridade : anos</t>
  </si>
  <si>
    <t xml:space="preserve">Estado civil </t>
  </si>
  <si>
    <t>ave_meses: meses desde o AVE</t>
  </si>
  <si>
    <t xml:space="preserve">SOLTEIRO </t>
  </si>
  <si>
    <t xml:space="preserve">CASADO </t>
  </si>
  <si>
    <t>Tudo que tem ADM na frente, unidade em graus</t>
  </si>
  <si>
    <t>VIÚVO</t>
  </si>
  <si>
    <t>Tudo que começa com frey, tempo em segundos</t>
  </si>
  <si>
    <t xml:space="preserve">DIVORCIADO </t>
  </si>
  <si>
    <t>Lado encefálico</t>
  </si>
  <si>
    <t>DIREITO</t>
  </si>
  <si>
    <t>ESQUERDO</t>
  </si>
  <si>
    <t>BILATERAL</t>
  </si>
  <si>
    <t>Tipo do AVE</t>
  </si>
  <si>
    <t>Não há</t>
  </si>
  <si>
    <t>PERGUNTAS</t>
  </si>
  <si>
    <t>isquêmico</t>
  </si>
  <si>
    <t>Quantos meses dirigiu antes do AVE? : q1</t>
  </si>
  <si>
    <t>hemorrágico</t>
  </si>
  <si>
    <t>Em quanto tempo voltou a dirigir após o AVE? (meses) : q2</t>
  </si>
  <si>
    <t>misto</t>
  </si>
  <si>
    <t>E agora está dirigindo há quanto tempo? (meses) : q3</t>
  </si>
  <si>
    <t>lacunar</t>
  </si>
  <si>
    <t>Já se envolveu em acidentes de trânsito? (sim ou não): q4</t>
  </si>
  <si>
    <t>SIM</t>
  </si>
  <si>
    <t>Foram após o AVE? (sim ou não) : q5</t>
  </si>
  <si>
    <t>NÃO</t>
  </si>
  <si>
    <t>Quantos? : q6</t>
  </si>
  <si>
    <t>Último caso</t>
  </si>
  <si>
    <t>Dificuldade para dirigir? : q7</t>
  </si>
  <si>
    <t>Impacto na qualidade de vida</t>
  </si>
  <si>
    <t>Está dirigindo menos desde o AVE? : q8</t>
  </si>
  <si>
    <t>nenhum pouco</t>
  </si>
  <si>
    <t>Impacto na qualidade de vida: q9</t>
  </si>
  <si>
    <t>um pouco</t>
  </si>
  <si>
    <t>MEEM (máximo 30 pontos):</t>
  </si>
  <si>
    <t xml:space="preserve">muito </t>
  </si>
  <si>
    <t>FDT Atenção_automática_tempo (segundos)</t>
  </si>
  <si>
    <t>extremamente</t>
  </si>
  <si>
    <t>velocidade_processamento_tempo (seg)</t>
  </si>
  <si>
    <t>atenção_controlada_tempo (seg)</t>
  </si>
  <si>
    <t>atenção_executiva_tempo (seg)</t>
  </si>
  <si>
    <t>Aonde dirige (locais)</t>
  </si>
  <si>
    <t>trail_A_tempo(seg)</t>
  </si>
  <si>
    <t>perto de casa</t>
  </si>
  <si>
    <t>perto de casa/qq lugar/não rodovia</t>
  </si>
  <si>
    <t>qq lugar/ rodovia</t>
  </si>
  <si>
    <t>Punho e tornozelo parético</t>
  </si>
  <si>
    <t>neutro</t>
  </si>
  <si>
    <t xml:space="preserve">não neutro </t>
  </si>
  <si>
    <t>Acuidade visual (quanto &gt; pontuação, melhor)</t>
  </si>
  <si>
    <t>20/100</t>
  </si>
  <si>
    <t>20/50</t>
  </si>
  <si>
    <t>20/40</t>
  </si>
  <si>
    <t>20/30</t>
  </si>
  <si>
    <t>20/25</t>
  </si>
  <si>
    <t>20/20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</si>
</sst>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sz val="11.0"/>
      <color rgb="FF000000"/>
    </font>
    <font>
      <sz val="16.0"/>
      <color rgb="FF000000"/>
      <name val="Calibri"/>
    </font>
    <font>
      <color theme="1"/>
      <name val="Calibri"/>
    </font>
    <font>
      <b/>
      <color theme="1"/>
      <name val="Calibri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11.5"/>
    <col customWidth="1" min="3" max="3" width="8.0"/>
    <col customWidth="1" min="4" max="4" width="17.0"/>
    <col customWidth="1" min="5" max="5" width="8.0"/>
    <col customWidth="1" min="6" max="6" width="10.38"/>
    <col customWidth="1" min="7" max="8" width="11.63"/>
    <col customWidth="1" min="9" max="10" width="22.5"/>
    <col customWidth="1" min="11" max="11" width="11.0"/>
    <col customWidth="1" min="12" max="12" width="30.25"/>
    <col customWidth="1" min="13" max="13" width="43.75"/>
    <col customWidth="1" min="14" max="14" width="39.5"/>
    <col customWidth="1" min="15" max="15" width="33.75"/>
    <col customWidth="1" min="16" max="16" width="16.13"/>
    <col customWidth="1" min="17" max="17" width="8.0"/>
    <col customWidth="1" min="18" max="18" width="19.75"/>
    <col customWidth="1" min="19" max="19" width="28.5"/>
    <col customWidth="1" min="20" max="20" width="24.88"/>
    <col customWidth="1" min="21" max="21" width="11.5"/>
    <col customWidth="1" min="22" max="22" width="9.38"/>
    <col customWidth="1" min="23" max="23" width="11.0"/>
    <col customWidth="1" min="24" max="24" width="9.38"/>
    <col customWidth="1" min="25" max="29" width="8.0"/>
    <col customWidth="1" min="30" max="30" width="16.88"/>
    <col customWidth="1" min="31" max="31" width="18.75"/>
    <col customWidth="1" min="32" max="32" width="14.88"/>
    <col customWidth="1" min="33" max="33" width="13.75"/>
    <col customWidth="1" min="34" max="34" width="13.0"/>
    <col customWidth="1" min="35" max="35" width="19.13"/>
    <col customWidth="1" min="36" max="36" width="20.63"/>
    <col customWidth="1" min="37" max="37" width="24.0"/>
    <col customWidth="1" min="38" max="38" width="10.88"/>
    <col customWidth="1" min="39" max="39" width="14.75"/>
    <col customWidth="1" min="40" max="40" width="17.0"/>
    <col customWidth="1" min="41" max="41" width="15.63"/>
    <col customWidth="1" min="42" max="42" width="25.5"/>
    <col customWidth="1" min="43" max="43" width="28.88"/>
    <col customWidth="1" min="44" max="44" width="30.0"/>
    <col customWidth="1" min="45" max="45" width="32.88"/>
    <col customWidth="1" min="46" max="46" width="23.5"/>
    <col customWidth="1" min="47" max="47" width="27.25"/>
    <col customWidth="1" min="48" max="48" width="14.38"/>
    <col customWidth="1" min="49" max="73" width="8.0"/>
    <col customWidth="1" min="74" max="74" width="19.88"/>
    <col customWidth="1" min="75" max="75" width="8.0"/>
    <col customWidth="1" min="76" max="76" width="13.63"/>
    <col customWidth="1" min="77" max="78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6" t="s">
        <v>53</v>
      </c>
      <c r="BC1" s="7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7" t="s">
        <v>59</v>
      </c>
      <c r="BI1" s="7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>
      <c r="A2" s="5" t="s">
        <v>78</v>
      </c>
      <c r="B2" s="5">
        <v>47.0</v>
      </c>
      <c r="C2" s="5">
        <v>0.0</v>
      </c>
      <c r="D2" s="5">
        <v>2.0</v>
      </c>
      <c r="E2" s="5">
        <v>1.0</v>
      </c>
      <c r="F2" s="5">
        <v>1.0</v>
      </c>
      <c r="G2" s="5">
        <v>11.0</v>
      </c>
      <c r="H2" s="5">
        <v>11.0</v>
      </c>
      <c r="I2" s="5">
        <v>1.0</v>
      </c>
      <c r="J2" s="5">
        <v>2.0</v>
      </c>
      <c r="K2" s="5">
        <v>1.0</v>
      </c>
      <c r="L2" s="5">
        <v>276.0</v>
      </c>
      <c r="M2" s="5">
        <v>1.0</v>
      </c>
      <c r="N2" s="5">
        <v>30.0</v>
      </c>
      <c r="O2" s="5">
        <v>1.0</v>
      </c>
      <c r="P2" s="5">
        <v>2.0</v>
      </c>
      <c r="Q2" s="5">
        <v>1.0</v>
      </c>
      <c r="R2" s="5">
        <v>1.0</v>
      </c>
      <c r="S2" s="5">
        <v>2.0</v>
      </c>
      <c r="T2" s="5">
        <v>0.0</v>
      </c>
      <c r="U2" s="5">
        <v>1.5</v>
      </c>
      <c r="V2" s="5">
        <v>5.0</v>
      </c>
      <c r="W2" s="5">
        <v>2.0</v>
      </c>
      <c r="X2" s="5">
        <v>5.0</v>
      </c>
      <c r="Y2" s="5">
        <v>1.0</v>
      </c>
      <c r="Z2" s="5">
        <v>1.0</v>
      </c>
      <c r="AA2" s="5">
        <v>1.0</v>
      </c>
      <c r="AB2" s="5">
        <v>1.0</v>
      </c>
      <c r="AC2" s="5">
        <v>3.0</v>
      </c>
      <c r="AD2" s="5">
        <v>3.0</v>
      </c>
      <c r="AE2" s="5">
        <v>5.0</v>
      </c>
      <c r="AF2" s="5">
        <v>1.0</v>
      </c>
      <c r="AG2" s="5">
        <v>1.0</v>
      </c>
      <c r="AH2" s="5">
        <v>1.0</v>
      </c>
      <c r="AI2" s="5">
        <v>1.0</v>
      </c>
      <c r="AJ2" s="5">
        <v>20.33</v>
      </c>
      <c r="AK2" s="5">
        <v>36.33</v>
      </c>
      <c r="AL2" s="5">
        <v>14.63</v>
      </c>
      <c r="AM2" s="5">
        <v>26.1</v>
      </c>
      <c r="AN2" s="5">
        <v>9.0</v>
      </c>
      <c r="AO2" s="5">
        <v>6.0</v>
      </c>
      <c r="AP2" s="5">
        <v>180.0</v>
      </c>
      <c r="AQ2" s="5">
        <v>180.0</v>
      </c>
      <c r="AR2" s="5">
        <v>180.0</v>
      </c>
      <c r="AS2" s="5">
        <v>180.0</v>
      </c>
      <c r="AT2" s="5">
        <v>50.0</v>
      </c>
      <c r="AU2" s="5">
        <v>56.0</v>
      </c>
      <c r="AV2" s="5">
        <v>56.0</v>
      </c>
      <c r="AW2" s="5">
        <v>2.0</v>
      </c>
      <c r="AX2" s="5">
        <v>1.0</v>
      </c>
      <c r="AY2" s="5">
        <v>30.0</v>
      </c>
      <c r="AZ2" s="5">
        <v>31.0</v>
      </c>
      <c r="BA2" s="5">
        <v>0.0</v>
      </c>
      <c r="BB2" s="5">
        <v>30.12</v>
      </c>
      <c r="BC2" s="5">
        <v>0.0</v>
      </c>
      <c r="BD2" s="5">
        <v>48.05</v>
      </c>
      <c r="BE2" s="5">
        <v>0.0</v>
      </c>
      <c r="BF2" s="5">
        <v>66.4</v>
      </c>
      <c r="BG2" s="5">
        <v>1.0</v>
      </c>
      <c r="BH2" s="5">
        <v>17.05</v>
      </c>
      <c r="BI2" s="5">
        <v>35.4</v>
      </c>
      <c r="BJ2" s="5">
        <v>73.71</v>
      </c>
      <c r="BK2" s="5">
        <v>0.0</v>
      </c>
      <c r="BL2" s="5">
        <v>127.67</v>
      </c>
      <c r="BM2" s="5">
        <v>1.0</v>
      </c>
      <c r="BN2" s="5">
        <v>184.97</v>
      </c>
      <c r="BO2" s="5">
        <v>123.86</v>
      </c>
      <c r="BP2" s="5">
        <v>87.51</v>
      </c>
      <c r="BQ2" s="5">
        <v>0.934</v>
      </c>
      <c r="BR2" s="5">
        <v>0.201817</v>
      </c>
      <c r="BS2" s="1">
        <v>0.0</v>
      </c>
      <c r="BT2" s="5">
        <v>0.0</v>
      </c>
      <c r="BU2" s="5">
        <v>61.30800000000001</v>
      </c>
      <c r="BV2" s="5">
        <v>0.98</v>
      </c>
      <c r="BW2" s="5">
        <v>0.271937</v>
      </c>
      <c r="BX2" s="5">
        <v>0.0</v>
      </c>
      <c r="BY2" s="1">
        <v>0.0</v>
      </c>
      <c r="BZ2" s="5">
        <v>60.948</v>
      </c>
    </row>
    <row r="3">
      <c r="A3" s="5" t="s">
        <v>79</v>
      </c>
      <c r="B3" s="5">
        <v>71.0</v>
      </c>
      <c r="C3" s="5">
        <v>0.0</v>
      </c>
      <c r="D3" s="5">
        <v>1.0</v>
      </c>
      <c r="E3" s="5">
        <v>1.0</v>
      </c>
      <c r="F3" s="5">
        <v>2.0</v>
      </c>
      <c r="G3" s="5">
        <v>4.0</v>
      </c>
      <c r="H3" s="5">
        <v>16.0</v>
      </c>
      <c r="I3" s="5">
        <v>2.0</v>
      </c>
      <c r="J3" s="5">
        <v>1.0</v>
      </c>
      <c r="K3" s="5">
        <v>1.0</v>
      </c>
      <c r="L3" s="5">
        <v>588.0</v>
      </c>
      <c r="M3" s="5">
        <v>3.0</v>
      </c>
      <c r="N3" s="5">
        <v>6.0</v>
      </c>
      <c r="O3" s="5">
        <v>2.0</v>
      </c>
      <c r="P3" s="5">
        <v>2.0</v>
      </c>
      <c r="Q3" s="5">
        <v>0.0</v>
      </c>
      <c r="R3" s="5">
        <v>2.0</v>
      </c>
      <c r="S3" s="5">
        <v>1.0</v>
      </c>
      <c r="T3" s="5">
        <v>3.0</v>
      </c>
      <c r="U3" s="5">
        <v>7.0</v>
      </c>
      <c r="V3" s="5">
        <v>7.0</v>
      </c>
      <c r="W3" s="5">
        <v>0.25</v>
      </c>
      <c r="X3" s="5">
        <v>2.0</v>
      </c>
      <c r="Y3" s="5">
        <v>1.0</v>
      </c>
      <c r="Z3" s="5">
        <v>1.0</v>
      </c>
      <c r="AA3" s="5">
        <v>1.0</v>
      </c>
      <c r="AB3" s="5">
        <v>1.0</v>
      </c>
      <c r="AC3" s="5">
        <v>2.0</v>
      </c>
      <c r="AD3" s="5">
        <v>2.0</v>
      </c>
      <c r="AE3" s="5">
        <v>1.0</v>
      </c>
      <c r="AF3" s="5">
        <v>1.0</v>
      </c>
      <c r="AG3" s="5">
        <v>1.0</v>
      </c>
      <c r="AH3" s="5">
        <v>1.0</v>
      </c>
      <c r="AI3" s="5">
        <v>1.0</v>
      </c>
      <c r="AJ3" s="5">
        <v>34.66</v>
      </c>
      <c r="AK3" s="5">
        <v>36.66</v>
      </c>
      <c r="AL3" s="5">
        <v>14.29</v>
      </c>
      <c r="AM3" s="5">
        <v>17.32</v>
      </c>
      <c r="AN3" s="5">
        <v>5.0</v>
      </c>
      <c r="AO3" s="5">
        <v>8.0</v>
      </c>
      <c r="AP3" s="5">
        <v>180.0</v>
      </c>
      <c r="AQ3" s="5">
        <v>180.0</v>
      </c>
      <c r="AR3" s="5">
        <v>180.0</v>
      </c>
      <c r="AS3" s="5">
        <v>180.0</v>
      </c>
      <c r="AT3" s="5">
        <v>60.0</v>
      </c>
      <c r="AU3" s="5">
        <v>62.0</v>
      </c>
      <c r="AV3" s="5">
        <v>60.0</v>
      </c>
      <c r="AW3" s="5">
        <v>1.0</v>
      </c>
      <c r="AX3" s="5">
        <v>1.0</v>
      </c>
      <c r="AY3" s="5">
        <v>27.0</v>
      </c>
      <c r="AZ3" s="5">
        <v>48.0</v>
      </c>
      <c r="BA3" s="5">
        <v>0.0</v>
      </c>
      <c r="BB3" s="5">
        <v>41.0</v>
      </c>
      <c r="BC3" s="5">
        <v>0.0</v>
      </c>
      <c r="BD3" s="5">
        <v>116.0</v>
      </c>
      <c r="BE3" s="5">
        <v>7.0</v>
      </c>
      <c r="BF3" s="5">
        <v>183.0</v>
      </c>
      <c r="BG3" s="5">
        <v>12.0</v>
      </c>
      <c r="BH3" s="5">
        <v>68.0</v>
      </c>
      <c r="BI3" s="5">
        <v>135.0</v>
      </c>
      <c r="BJ3" s="5">
        <v>137.0</v>
      </c>
      <c r="BK3" s="5">
        <v>0.0</v>
      </c>
      <c r="BL3" s="5">
        <v>406.0</v>
      </c>
      <c r="BM3" s="5">
        <v>3.0</v>
      </c>
      <c r="BN3" s="5">
        <v>200.0</v>
      </c>
      <c r="BO3" s="5">
        <v>71.0</v>
      </c>
      <c r="BP3" s="5">
        <v>43.0</v>
      </c>
      <c r="BQ3" s="8">
        <v>1.63</v>
      </c>
      <c r="BR3" s="8">
        <v>0.728958</v>
      </c>
      <c r="BS3" s="1">
        <v>1.0</v>
      </c>
      <c r="BT3" s="5">
        <v>0.0</v>
      </c>
      <c r="BU3" s="5">
        <v>32.868</v>
      </c>
      <c r="BV3" s="5">
        <v>1.208</v>
      </c>
      <c r="BW3" s="5">
        <v>0.146014</v>
      </c>
      <c r="BX3" s="5">
        <v>3.0</v>
      </c>
      <c r="BY3" s="1">
        <v>0.0</v>
      </c>
      <c r="BZ3" s="5">
        <v>41.112</v>
      </c>
    </row>
    <row r="4">
      <c r="A4" s="5" t="s">
        <v>80</v>
      </c>
      <c r="B4" s="5">
        <v>40.0</v>
      </c>
      <c r="C4" s="5">
        <v>0.0</v>
      </c>
      <c r="D4" s="5">
        <v>0.0</v>
      </c>
      <c r="E4" s="5">
        <v>1.0</v>
      </c>
      <c r="F4" s="5">
        <v>2.0</v>
      </c>
      <c r="G4" s="5">
        <v>17.0</v>
      </c>
      <c r="H4" s="5">
        <v>27.0</v>
      </c>
      <c r="I4" s="5">
        <v>1.0</v>
      </c>
      <c r="J4" s="5">
        <v>2.0</v>
      </c>
      <c r="K4" s="5">
        <v>3.0</v>
      </c>
      <c r="L4" s="5">
        <v>240.0</v>
      </c>
      <c r="M4" s="5">
        <v>17.0</v>
      </c>
      <c r="N4" s="5">
        <v>8.0</v>
      </c>
      <c r="O4" s="5">
        <v>2.0</v>
      </c>
      <c r="P4" s="5">
        <v>2.0</v>
      </c>
      <c r="Q4" s="5">
        <v>0.0</v>
      </c>
      <c r="R4" s="5">
        <v>1.0</v>
      </c>
      <c r="S4" s="5">
        <v>1.0</v>
      </c>
      <c r="T4" s="5">
        <v>0.0</v>
      </c>
      <c r="U4" s="5">
        <v>1.0</v>
      </c>
      <c r="V4" s="5">
        <v>7.0</v>
      </c>
      <c r="W4" s="5">
        <v>1.0</v>
      </c>
      <c r="X4" s="5">
        <v>4.0</v>
      </c>
      <c r="Y4" s="5">
        <v>1.0</v>
      </c>
      <c r="Z4" s="5">
        <v>1.0</v>
      </c>
      <c r="AA4" s="5">
        <v>3.0</v>
      </c>
      <c r="AB4" s="5">
        <v>3.0</v>
      </c>
      <c r="AC4" s="5">
        <v>2.0</v>
      </c>
      <c r="AD4" s="5">
        <v>5.0</v>
      </c>
      <c r="AE4" s="5">
        <v>5.0</v>
      </c>
      <c r="AF4" s="5">
        <v>2.0</v>
      </c>
      <c r="AG4" s="5">
        <v>1.0</v>
      </c>
      <c r="AH4" s="5">
        <v>1.0</v>
      </c>
      <c r="AI4" s="5">
        <v>1.0</v>
      </c>
      <c r="AJ4" s="5">
        <v>2.66</v>
      </c>
      <c r="AK4" s="5">
        <v>14.0</v>
      </c>
      <c r="AL4" s="5">
        <v>17.17</v>
      </c>
      <c r="AM4" s="5">
        <v>18.91</v>
      </c>
      <c r="AN4" s="5">
        <v>5.0</v>
      </c>
      <c r="AO4" s="5">
        <v>8.0</v>
      </c>
      <c r="AP4" s="5">
        <v>126.0</v>
      </c>
      <c r="AQ4" s="5">
        <v>180.0</v>
      </c>
      <c r="AR4" s="5">
        <v>180.0</v>
      </c>
      <c r="AS4" s="5">
        <v>180.0</v>
      </c>
      <c r="AT4" s="5">
        <v>62.0</v>
      </c>
      <c r="AU4" s="5">
        <v>66.0</v>
      </c>
      <c r="AV4" s="5">
        <v>66.0</v>
      </c>
      <c r="AW4" s="5">
        <v>2.0</v>
      </c>
      <c r="AX4" s="5">
        <v>2.0</v>
      </c>
      <c r="AY4" s="5">
        <v>26.0</v>
      </c>
      <c r="AZ4" s="5">
        <v>28.55</v>
      </c>
      <c r="BA4" s="5">
        <v>0.0</v>
      </c>
      <c r="BB4" s="5">
        <v>37.87</v>
      </c>
      <c r="BC4" s="5">
        <v>0.0</v>
      </c>
      <c r="BD4" s="5">
        <v>57.47</v>
      </c>
      <c r="BE4" s="5">
        <v>0.0</v>
      </c>
      <c r="BF4" s="5">
        <v>99.85</v>
      </c>
      <c r="BG4" s="5">
        <v>1.0</v>
      </c>
      <c r="BH4" s="5">
        <v>28.92</v>
      </c>
      <c r="BI4" s="5">
        <v>71.3</v>
      </c>
      <c r="BJ4" s="5">
        <v>70.55</v>
      </c>
      <c r="BK4" s="5">
        <v>0.0</v>
      </c>
      <c r="BL4" s="5">
        <v>137.0</v>
      </c>
      <c r="BM4" s="5">
        <v>3.0</v>
      </c>
      <c r="BN4" s="5">
        <v>260.0</v>
      </c>
      <c r="BO4" s="5">
        <v>179.0</v>
      </c>
      <c r="BP4" s="5">
        <v>129.0</v>
      </c>
      <c r="BQ4" s="5">
        <v>0.984</v>
      </c>
      <c r="BR4" s="5">
        <v>0.077974</v>
      </c>
      <c r="BS4" s="1">
        <v>0.0</v>
      </c>
      <c r="BT4" s="5">
        <v>0.0</v>
      </c>
      <c r="BU4" s="5">
        <v>54.792</v>
      </c>
      <c r="BV4" s="5">
        <v>0.772</v>
      </c>
      <c r="BW4" s="5">
        <v>0.341936</v>
      </c>
      <c r="BX4" s="5">
        <v>0.0</v>
      </c>
      <c r="BY4" s="1">
        <v>0.0</v>
      </c>
      <c r="BZ4" s="5">
        <v>54.9</v>
      </c>
    </row>
    <row r="5">
      <c r="A5" s="5" t="s">
        <v>81</v>
      </c>
      <c r="B5" s="5">
        <v>43.0</v>
      </c>
      <c r="C5" s="7">
        <v>0.0</v>
      </c>
      <c r="D5" s="5">
        <v>1.0</v>
      </c>
      <c r="E5" s="5">
        <v>1.0</v>
      </c>
      <c r="F5" s="5">
        <v>2.0</v>
      </c>
      <c r="G5" s="5">
        <v>11.0</v>
      </c>
      <c r="H5" s="7">
        <v>192.0</v>
      </c>
      <c r="I5" s="5">
        <v>2.0</v>
      </c>
      <c r="J5" s="5">
        <v>1.0</v>
      </c>
      <c r="K5" s="5">
        <v>1.0</v>
      </c>
      <c r="L5" s="5">
        <v>60.0</v>
      </c>
      <c r="M5" s="5">
        <v>0.0</v>
      </c>
      <c r="N5" s="7">
        <v>192.0</v>
      </c>
      <c r="O5" s="5">
        <v>1.0</v>
      </c>
      <c r="P5" s="5">
        <v>1.0</v>
      </c>
      <c r="Q5" s="5">
        <v>1.0</v>
      </c>
      <c r="R5" s="5">
        <v>2.0</v>
      </c>
      <c r="S5" s="7">
        <v>1.0</v>
      </c>
      <c r="T5" s="5">
        <v>1.0</v>
      </c>
      <c r="U5" s="5">
        <v>2.0</v>
      </c>
      <c r="V5" s="5">
        <v>7.0</v>
      </c>
      <c r="W5" s="5">
        <v>0.5</v>
      </c>
      <c r="X5" s="7">
        <v>7.0</v>
      </c>
      <c r="Y5" s="5">
        <v>1.0</v>
      </c>
      <c r="Z5" s="5">
        <v>3.0</v>
      </c>
      <c r="AA5" s="5">
        <v>1.0</v>
      </c>
      <c r="AB5" s="5">
        <v>1.0</v>
      </c>
      <c r="AC5" s="7">
        <v>1.0</v>
      </c>
      <c r="AD5" s="5">
        <v>3.0</v>
      </c>
      <c r="AE5" s="5">
        <v>5.0</v>
      </c>
      <c r="AF5" s="5">
        <v>1.0</v>
      </c>
      <c r="AG5" s="5">
        <v>1.0</v>
      </c>
      <c r="AH5" s="5">
        <v>1.0</v>
      </c>
      <c r="AI5" s="7">
        <v>1.0</v>
      </c>
      <c r="AJ5" s="5">
        <v>41.33</v>
      </c>
      <c r="AK5" s="5">
        <v>32.66</v>
      </c>
      <c r="AL5" s="5">
        <v>9.01</v>
      </c>
      <c r="AM5" s="5">
        <v>8.07</v>
      </c>
      <c r="AN5" s="7">
        <v>7.0</v>
      </c>
      <c r="AO5" s="5">
        <v>6.0</v>
      </c>
      <c r="AP5" s="5">
        <v>180.0</v>
      </c>
      <c r="AQ5" s="5">
        <v>180.0</v>
      </c>
      <c r="AR5" s="5">
        <v>180.0</v>
      </c>
      <c r="AS5" s="7">
        <v>180.0</v>
      </c>
      <c r="AT5" s="5">
        <v>58.0</v>
      </c>
      <c r="AU5" s="5">
        <v>40.0</v>
      </c>
      <c r="AV5" s="5">
        <v>58.0</v>
      </c>
      <c r="AW5" s="5">
        <v>1.0</v>
      </c>
      <c r="AX5" s="5">
        <v>1.0</v>
      </c>
      <c r="AY5" s="7">
        <v>29.0</v>
      </c>
      <c r="AZ5" s="5">
        <v>28.44</v>
      </c>
      <c r="BA5" s="7">
        <v>0.0</v>
      </c>
      <c r="BB5" s="5">
        <v>36.21</v>
      </c>
      <c r="BC5" s="7">
        <v>0.0</v>
      </c>
      <c r="BD5" s="5">
        <v>45.46</v>
      </c>
      <c r="BE5" s="7">
        <v>0.0</v>
      </c>
      <c r="BF5" s="5">
        <v>74.0</v>
      </c>
      <c r="BG5" s="7">
        <v>1.0</v>
      </c>
      <c r="BH5" s="5">
        <v>17.02</v>
      </c>
      <c r="BI5" s="7">
        <v>45.56</v>
      </c>
      <c r="BJ5" s="5">
        <v>54.0</v>
      </c>
      <c r="BK5" s="5">
        <v>0.0</v>
      </c>
      <c r="BL5" s="5">
        <v>209.12</v>
      </c>
      <c r="BM5" s="5">
        <v>1.0</v>
      </c>
      <c r="BN5" s="5">
        <v>298.0</v>
      </c>
      <c r="BO5" s="5">
        <v>116.21</v>
      </c>
      <c r="BP5" s="5">
        <v>31.64</v>
      </c>
      <c r="BQ5" s="5">
        <v>1.488</v>
      </c>
      <c r="BR5" s="7">
        <v>0.293718</v>
      </c>
      <c r="BS5" s="1">
        <v>0.0</v>
      </c>
      <c r="BT5" s="5">
        <v>1.0</v>
      </c>
      <c r="BU5" s="5">
        <v>48.924</v>
      </c>
      <c r="BV5" s="5">
        <v>1.586</v>
      </c>
      <c r="BW5" s="5">
        <v>0.287889</v>
      </c>
      <c r="BX5" s="7">
        <v>0.0</v>
      </c>
      <c r="BY5" s="1">
        <v>0.0</v>
      </c>
      <c r="BZ5" s="5">
        <v>46.728</v>
      </c>
    </row>
    <row r="6">
      <c r="A6" s="5" t="s">
        <v>82</v>
      </c>
      <c r="B6" s="5">
        <v>48.0</v>
      </c>
      <c r="C6" s="7">
        <v>0.0</v>
      </c>
      <c r="D6" s="5">
        <v>0.0</v>
      </c>
      <c r="E6" s="5">
        <v>1.0</v>
      </c>
      <c r="F6" s="5">
        <v>1.0</v>
      </c>
      <c r="G6" s="5">
        <v>15.0</v>
      </c>
      <c r="H6" s="7">
        <v>50.0</v>
      </c>
      <c r="I6" s="5">
        <v>1.0</v>
      </c>
      <c r="J6" s="5">
        <v>2.0</v>
      </c>
      <c r="K6" s="5">
        <v>1.0</v>
      </c>
      <c r="L6" s="5">
        <v>312.0</v>
      </c>
      <c r="M6" s="5">
        <v>17.0</v>
      </c>
      <c r="N6" s="7">
        <v>33.0</v>
      </c>
      <c r="O6" s="5">
        <v>2.0</v>
      </c>
      <c r="P6" s="5">
        <v>2.0</v>
      </c>
      <c r="Q6" s="5">
        <v>0.0</v>
      </c>
      <c r="R6" s="5">
        <v>1.0</v>
      </c>
      <c r="S6" s="7">
        <v>1.0</v>
      </c>
      <c r="T6" s="5">
        <v>0.0</v>
      </c>
      <c r="U6" s="5">
        <v>1.0</v>
      </c>
      <c r="V6" s="5">
        <v>7.0</v>
      </c>
      <c r="W6" s="5">
        <v>1.0</v>
      </c>
      <c r="X6" s="7">
        <v>3.0</v>
      </c>
      <c r="Y6" s="5">
        <v>1.0</v>
      </c>
      <c r="Z6" s="5">
        <v>1.0</v>
      </c>
      <c r="AA6" s="5">
        <v>1.0</v>
      </c>
      <c r="AB6" s="5">
        <v>1.0</v>
      </c>
      <c r="AC6" s="7">
        <v>2.0</v>
      </c>
      <c r="AD6" s="5">
        <v>3.0</v>
      </c>
      <c r="AE6" s="5">
        <v>1.0</v>
      </c>
      <c r="AF6" s="5">
        <v>1.0</v>
      </c>
      <c r="AG6" s="5">
        <v>1.0</v>
      </c>
      <c r="AH6" s="5">
        <v>1.0</v>
      </c>
      <c r="AI6" s="7">
        <v>1.0</v>
      </c>
      <c r="AJ6" s="5">
        <v>0.66</v>
      </c>
      <c r="AK6" s="5">
        <v>20.0</v>
      </c>
      <c r="AL6" s="5">
        <v>11.79</v>
      </c>
      <c r="AM6" s="5">
        <v>14.05</v>
      </c>
      <c r="AN6" s="7">
        <v>8.0</v>
      </c>
      <c r="AO6" s="5">
        <v>8.0</v>
      </c>
      <c r="AP6" s="5">
        <v>122.0</v>
      </c>
      <c r="AQ6" s="5">
        <v>180.0</v>
      </c>
      <c r="AR6" s="5">
        <v>180.0</v>
      </c>
      <c r="AS6" s="7">
        <v>180.0</v>
      </c>
      <c r="AT6" s="5">
        <v>50.0</v>
      </c>
      <c r="AU6" s="5">
        <v>72.0</v>
      </c>
      <c r="AV6" s="5">
        <v>50.0</v>
      </c>
      <c r="AW6" s="5">
        <v>2.0</v>
      </c>
      <c r="AX6" s="5">
        <v>1.0</v>
      </c>
      <c r="AY6" s="7">
        <v>30.0</v>
      </c>
      <c r="AZ6" s="5">
        <v>38.44</v>
      </c>
      <c r="BA6" s="7">
        <v>0.0</v>
      </c>
      <c r="BB6" s="5">
        <v>40.58</v>
      </c>
      <c r="BC6" s="7">
        <v>0.0</v>
      </c>
      <c r="BD6" s="5">
        <v>46.53</v>
      </c>
      <c r="BE6" s="7">
        <v>0.0</v>
      </c>
      <c r="BF6" s="5">
        <v>71.15</v>
      </c>
      <c r="BG6" s="7">
        <v>2.0</v>
      </c>
      <c r="BH6" s="5">
        <v>8.09</v>
      </c>
      <c r="BI6" s="7">
        <v>32.71</v>
      </c>
      <c r="BJ6" s="5">
        <v>43.69</v>
      </c>
      <c r="BK6" s="5">
        <v>0.0</v>
      </c>
      <c r="BL6" s="5">
        <v>116.92</v>
      </c>
      <c r="BM6" s="5">
        <v>0.0</v>
      </c>
      <c r="BN6" s="5">
        <v>256.0</v>
      </c>
      <c r="BO6" s="5">
        <v>131.55</v>
      </c>
      <c r="BP6" s="5">
        <v>132.58</v>
      </c>
      <c r="BQ6" s="5">
        <v>1.262</v>
      </c>
      <c r="BR6" s="7">
        <v>0.30376</v>
      </c>
      <c r="BS6" s="1">
        <v>0.0</v>
      </c>
      <c r="BT6" s="5">
        <v>0.0</v>
      </c>
      <c r="BU6" s="5">
        <v>50.364000000000004</v>
      </c>
      <c r="BV6" s="5">
        <v>1.16</v>
      </c>
      <c r="BW6" s="5">
        <v>0.192094</v>
      </c>
      <c r="BX6" s="7">
        <v>0.0</v>
      </c>
      <c r="BY6" s="1">
        <v>0.0</v>
      </c>
      <c r="BZ6" s="5">
        <v>58.356</v>
      </c>
    </row>
    <row r="7">
      <c r="A7" s="5" t="s">
        <v>83</v>
      </c>
      <c r="B7" s="5">
        <v>50.0</v>
      </c>
      <c r="C7" s="7">
        <v>0.0</v>
      </c>
      <c r="D7" s="5">
        <v>2.0</v>
      </c>
      <c r="E7" s="5">
        <v>1.0</v>
      </c>
      <c r="F7" s="5">
        <v>1.0</v>
      </c>
      <c r="G7" s="5">
        <v>13.0</v>
      </c>
      <c r="H7" s="7">
        <v>14.0</v>
      </c>
      <c r="I7" s="5">
        <v>1.0</v>
      </c>
      <c r="J7" s="5">
        <v>2.0</v>
      </c>
      <c r="K7" s="5">
        <v>1.0</v>
      </c>
      <c r="L7" s="5">
        <v>348.0</v>
      </c>
      <c r="M7" s="5">
        <v>3.0</v>
      </c>
      <c r="N7" s="7">
        <v>11.0</v>
      </c>
      <c r="O7" s="5">
        <v>1.0</v>
      </c>
      <c r="P7" s="5">
        <v>2.0</v>
      </c>
      <c r="Q7" s="5">
        <v>0.0</v>
      </c>
      <c r="R7" s="5">
        <v>1.0</v>
      </c>
      <c r="S7" s="7">
        <v>1.0</v>
      </c>
      <c r="T7" s="5">
        <v>0.0</v>
      </c>
      <c r="U7" s="5">
        <v>2.0</v>
      </c>
      <c r="V7" s="5">
        <v>7.0</v>
      </c>
      <c r="W7" s="5">
        <v>2.0</v>
      </c>
      <c r="X7" s="7">
        <v>7.0</v>
      </c>
      <c r="Y7" s="5">
        <v>1.0</v>
      </c>
      <c r="Z7" s="5">
        <v>1.0</v>
      </c>
      <c r="AA7" s="5">
        <v>1.0</v>
      </c>
      <c r="AB7" s="5">
        <v>1.0</v>
      </c>
      <c r="AC7" s="7">
        <v>3.0</v>
      </c>
      <c r="AD7" s="5">
        <v>2.0</v>
      </c>
      <c r="AE7" s="5">
        <v>4.0</v>
      </c>
      <c r="AF7" s="5">
        <v>1.0</v>
      </c>
      <c r="AG7" s="5">
        <v>1.0</v>
      </c>
      <c r="AH7" s="5">
        <v>1.0</v>
      </c>
      <c r="AI7" s="7">
        <v>1.0</v>
      </c>
      <c r="AJ7" s="5"/>
      <c r="AK7" s="5"/>
      <c r="AL7" s="5">
        <v>18.64</v>
      </c>
      <c r="AM7" s="5">
        <v>22.95</v>
      </c>
      <c r="AN7" s="7">
        <v>5.0</v>
      </c>
      <c r="AO7" s="5">
        <v>6.0</v>
      </c>
      <c r="AP7" s="5">
        <v>90.0</v>
      </c>
      <c r="AQ7" s="5">
        <v>180.0</v>
      </c>
      <c r="AR7" s="5">
        <v>180.0</v>
      </c>
      <c r="AS7" s="7">
        <v>180.0</v>
      </c>
      <c r="AT7" s="5">
        <v>50.0</v>
      </c>
      <c r="AU7" s="5">
        <v>46.0</v>
      </c>
      <c r="AV7" s="5">
        <v>46.0</v>
      </c>
      <c r="AW7" s="5">
        <v>2.0</v>
      </c>
      <c r="AX7" s="5">
        <v>2.0</v>
      </c>
      <c r="AY7" s="7">
        <v>28.0</v>
      </c>
      <c r="AZ7" s="5">
        <v>26.94</v>
      </c>
      <c r="BA7" s="7">
        <v>0.0</v>
      </c>
      <c r="BB7" s="5">
        <v>25.72</v>
      </c>
      <c r="BC7" s="7">
        <v>0.0</v>
      </c>
      <c r="BD7" s="5">
        <v>39.51</v>
      </c>
      <c r="BE7" s="7">
        <v>0.0</v>
      </c>
      <c r="BF7" s="5">
        <v>51.4</v>
      </c>
      <c r="BG7" s="7">
        <v>0.0</v>
      </c>
      <c r="BH7" s="5">
        <v>12.57</v>
      </c>
      <c r="BI7" s="7">
        <v>24.46</v>
      </c>
      <c r="BJ7" s="5">
        <v>62.33</v>
      </c>
      <c r="BK7" s="5">
        <v>0.0</v>
      </c>
      <c r="BL7" s="5">
        <v>138.88</v>
      </c>
      <c r="BM7" s="5">
        <v>1.0</v>
      </c>
      <c r="BN7" s="5">
        <v>273.83</v>
      </c>
      <c r="BO7" s="5">
        <v>112.11</v>
      </c>
      <c r="BP7" s="5">
        <v>104.94</v>
      </c>
      <c r="BQ7" s="8">
        <v>1.19</v>
      </c>
      <c r="BR7" s="9">
        <v>0.207846</v>
      </c>
      <c r="BS7" s="1">
        <v>1.0</v>
      </c>
      <c r="BT7" s="5">
        <v>0.0</v>
      </c>
      <c r="BU7" s="5">
        <v>74.52</v>
      </c>
      <c r="BV7" s="5">
        <v>1.06</v>
      </c>
      <c r="BW7" s="5">
        <v>0.142829</v>
      </c>
      <c r="BX7" s="7">
        <v>1.0</v>
      </c>
      <c r="BY7" s="1">
        <v>0.0</v>
      </c>
      <c r="BZ7" s="5">
        <v>68.796</v>
      </c>
    </row>
    <row r="8">
      <c r="A8" s="5" t="s">
        <v>84</v>
      </c>
      <c r="B8" s="5">
        <v>40.0</v>
      </c>
      <c r="C8" s="5">
        <v>0.0</v>
      </c>
      <c r="D8" s="5">
        <v>0.0</v>
      </c>
      <c r="E8" s="5">
        <v>1.0</v>
      </c>
      <c r="F8" s="5">
        <v>1.0</v>
      </c>
      <c r="G8" s="5">
        <v>11.0</v>
      </c>
      <c r="H8" s="5">
        <v>30.0</v>
      </c>
      <c r="I8" s="5">
        <v>1.0</v>
      </c>
      <c r="J8" s="5">
        <v>2.0</v>
      </c>
      <c r="K8" s="5">
        <v>1.0</v>
      </c>
      <c r="L8" s="5">
        <v>360.0</v>
      </c>
      <c r="M8" s="5">
        <v>12.0</v>
      </c>
      <c r="N8" s="5">
        <v>18.0</v>
      </c>
      <c r="O8" s="5">
        <v>2.0</v>
      </c>
      <c r="P8" s="5">
        <v>2.0</v>
      </c>
      <c r="Q8" s="5">
        <v>0.0</v>
      </c>
      <c r="R8" s="5">
        <v>1.0</v>
      </c>
      <c r="S8" s="5">
        <v>1.0</v>
      </c>
      <c r="T8" s="5">
        <v>1.0</v>
      </c>
      <c r="U8" s="5">
        <v>4.0</v>
      </c>
      <c r="V8" s="5">
        <v>7.0</v>
      </c>
      <c r="W8" s="5">
        <v>2.0</v>
      </c>
      <c r="X8" s="5">
        <v>7.0</v>
      </c>
      <c r="Y8" s="5">
        <v>3.0</v>
      </c>
      <c r="Z8" s="5">
        <v>3.0</v>
      </c>
      <c r="AA8" s="5">
        <v>1.0</v>
      </c>
      <c r="AB8" s="5">
        <v>1.0</v>
      </c>
      <c r="AC8" s="5">
        <v>3.0</v>
      </c>
      <c r="AD8" s="5">
        <v>4.0</v>
      </c>
      <c r="AE8" s="5">
        <v>0.0</v>
      </c>
      <c r="AF8" s="5">
        <v>2.0</v>
      </c>
      <c r="AG8" s="5">
        <v>1.0</v>
      </c>
      <c r="AH8" s="5">
        <v>1.0</v>
      </c>
      <c r="AI8" s="5">
        <v>1.0</v>
      </c>
      <c r="AJ8" s="5">
        <v>0.0</v>
      </c>
      <c r="AK8" s="5">
        <v>24.0</v>
      </c>
      <c r="AL8" s="5">
        <v>18.07</v>
      </c>
      <c r="AM8" s="5">
        <v>20.88</v>
      </c>
      <c r="AN8" s="5">
        <v>6.0</v>
      </c>
      <c r="AO8" s="5">
        <v>5.0</v>
      </c>
      <c r="AP8" s="5">
        <v>90.0</v>
      </c>
      <c r="AQ8" s="5">
        <v>180.0</v>
      </c>
      <c r="AR8" s="5">
        <v>180.0</v>
      </c>
      <c r="AS8" s="5">
        <v>180.0</v>
      </c>
      <c r="AT8" s="5">
        <v>62.0</v>
      </c>
      <c r="AU8" s="5">
        <v>48.0</v>
      </c>
      <c r="AV8" s="5">
        <v>48.0</v>
      </c>
      <c r="AW8" s="5">
        <v>2.0</v>
      </c>
      <c r="AX8" s="5">
        <v>2.0</v>
      </c>
      <c r="AY8" s="5">
        <v>23.0</v>
      </c>
      <c r="AZ8" s="5">
        <v>29.66</v>
      </c>
      <c r="BA8" s="5">
        <v>0.0</v>
      </c>
      <c r="BB8" s="5">
        <v>45.32</v>
      </c>
      <c r="BC8" s="5">
        <v>1.0</v>
      </c>
      <c r="BD8" s="5">
        <v>73.14</v>
      </c>
      <c r="BE8" s="5">
        <v>4.0</v>
      </c>
      <c r="BF8" s="5">
        <v>92.35</v>
      </c>
      <c r="BG8" s="5">
        <v>6.0</v>
      </c>
      <c r="BH8" s="5">
        <v>43.48</v>
      </c>
      <c r="BI8" s="5">
        <v>62.69</v>
      </c>
      <c r="BJ8" s="5">
        <v>54.75</v>
      </c>
      <c r="BK8" s="5">
        <v>1.0</v>
      </c>
      <c r="BL8" s="5">
        <v>166.88</v>
      </c>
      <c r="BM8" s="5">
        <v>0.0</v>
      </c>
      <c r="BN8" s="5">
        <v>142.15</v>
      </c>
      <c r="BO8" s="5">
        <v>47.64</v>
      </c>
      <c r="BP8" s="5">
        <v>56.0</v>
      </c>
      <c r="BQ8" s="8">
        <v>1.18</v>
      </c>
      <c r="BR8" s="8">
        <v>0.173205</v>
      </c>
      <c r="BS8" s="1">
        <v>1.0</v>
      </c>
      <c r="BT8" s="5">
        <v>1.0</v>
      </c>
      <c r="BU8" s="5">
        <v>49.536</v>
      </c>
      <c r="BV8" s="5">
        <v>1.074</v>
      </c>
      <c r="BW8" s="5">
        <v>0.076354</v>
      </c>
      <c r="BX8" s="5">
        <v>1.0</v>
      </c>
      <c r="BY8" s="1">
        <v>0.0</v>
      </c>
      <c r="BZ8" s="5">
        <v>59.76</v>
      </c>
    </row>
    <row r="9">
      <c r="A9" s="5" t="s">
        <v>85</v>
      </c>
      <c r="B9" s="5">
        <v>48.0</v>
      </c>
      <c r="C9" s="5">
        <v>0.0</v>
      </c>
      <c r="D9" s="5">
        <v>2.0</v>
      </c>
      <c r="E9" s="5">
        <v>1.0</v>
      </c>
      <c r="F9" s="5">
        <v>2.0</v>
      </c>
      <c r="G9" s="5">
        <v>8.0</v>
      </c>
      <c r="H9" s="5">
        <v>17.0</v>
      </c>
      <c r="I9" s="5">
        <v>1.0</v>
      </c>
      <c r="J9" s="5">
        <v>2.0</v>
      </c>
      <c r="K9" s="5">
        <v>1.0</v>
      </c>
      <c r="L9" s="5">
        <v>348.0</v>
      </c>
      <c r="M9" s="5">
        <v>8.0</v>
      </c>
      <c r="N9" s="5">
        <v>9.0</v>
      </c>
      <c r="O9" s="5">
        <v>2.0</v>
      </c>
      <c r="P9" s="5">
        <v>2.0</v>
      </c>
      <c r="Q9" s="5">
        <v>0.0</v>
      </c>
      <c r="R9" s="5">
        <v>2.0</v>
      </c>
      <c r="S9" s="5">
        <v>1.0</v>
      </c>
      <c r="T9" s="5">
        <v>0.0</v>
      </c>
      <c r="U9" s="5">
        <v>6.0</v>
      </c>
      <c r="V9" s="5">
        <v>7.0</v>
      </c>
      <c r="W9" s="5">
        <v>2.0</v>
      </c>
      <c r="X9" s="5">
        <v>3.0</v>
      </c>
      <c r="Y9" s="5">
        <v>1.0</v>
      </c>
      <c r="Z9" s="5">
        <v>1.0</v>
      </c>
      <c r="AA9" s="5">
        <v>1.0</v>
      </c>
      <c r="AB9" s="5">
        <v>1.0</v>
      </c>
      <c r="AC9" s="5">
        <v>1.0</v>
      </c>
      <c r="AD9" s="5">
        <v>0.0</v>
      </c>
      <c r="AE9" s="5">
        <v>0.0</v>
      </c>
      <c r="AF9" s="5">
        <v>1.0</v>
      </c>
      <c r="AG9" s="5">
        <v>1.0</v>
      </c>
      <c r="AH9" s="5">
        <v>1.0</v>
      </c>
      <c r="AI9" s="5">
        <v>1.0</v>
      </c>
      <c r="AJ9" s="5">
        <v>9.0</v>
      </c>
      <c r="AK9" s="5">
        <v>37.33</v>
      </c>
      <c r="AL9" s="5">
        <v>10.66</v>
      </c>
      <c r="AM9" s="5">
        <v>9.77</v>
      </c>
      <c r="AN9" s="5">
        <v>10.0</v>
      </c>
      <c r="AO9" s="5">
        <v>7.0</v>
      </c>
      <c r="AP9" s="5">
        <v>180.0</v>
      </c>
      <c r="AQ9" s="5">
        <v>180.0</v>
      </c>
      <c r="AR9" s="5">
        <v>180.0</v>
      </c>
      <c r="AS9" s="5">
        <v>180.0</v>
      </c>
      <c r="AT9" s="5">
        <v>36.0</v>
      </c>
      <c r="AU9" s="5">
        <v>46.0</v>
      </c>
      <c r="AV9" s="5">
        <v>46.0</v>
      </c>
      <c r="AW9" s="5">
        <v>1.0</v>
      </c>
      <c r="AX9" s="5">
        <v>1.0</v>
      </c>
      <c r="AY9" s="5">
        <v>27.0</v>
      </c>
      <c r="AZ9" s="5">
        <v>25.53</v>
      </c>
      <c r="BA9" s="5">
        <v>0.0</v>
      </c>
      <c r="BB9" s="5">
        <v>28.68</v>
      </c>
      <c r="BC9" s="5">
        <v>0.0</v>
      </c>
      <c r="BD9" s="5">
        <v>33.4</v>
      </c>
      <c r="BE9" s="5">
        <v>0.0</v>
      </c>
      <c r="BF9" s="5">
        <v>50.91</v>
      </c>
      <c r="BG9" s="5">
        <v>0.0</v>
      </c>
      <c r="BH9" s="5">
        <v>7.87</v>
      </c>
      <c r="BI9" s="5">
        <v>25.38</v>
      </c>
      <c r="BJ9" s="5">
        <v>39.6</v>
      </c>
      <c r="BK9" s="5">
        <v>0.0</v>
      </c>
      <c r="BL9" s="5">
        <v>105.12</v>
      </c>
      <c r="BM9" s="5">
        <v>1.0</v>
      </c>
      <c r="BN9" s="5">
        <v>262.28</v>
      </c>
      <c r="BO9" s="5">
        <v>128.27</v>
      </c>
      <c r="BP9" s="5">
        <v>60.12</v>
      </c>
      <c r="BQ9" s="5">
        <v>1.0</v>
      </c>
      <c r="BR9" s="5">
        <v>0.124097</v>
      </c>
      <c r="BS9" s="1">
        <v>0.0</v>
      </c>
      <c r="BT9" s="5">
        <v>0.0</v>
      </c>
      <c r="BU9" s="5">
        <v>48.204</v>
      </c>
      <c r="BV9" s="5">
        <v>0.76</v>
      </c>
      <c r="BW9" s="5">
        <v>0.141244</v>
      </c>
      <c r="BX9" s="5">
        <v>0.0</v>
      </c>
      <c r="BY9" s="1">
        <v>0.0</v>
      </c>
      <c r="BZ9" s="5">
        <v>62.892</v>
      </c>
    </row>
    <row r="10">
      <c r="A10" s="5" t="s">
        <v>86</v>
      </c>
      <c r="B10" s="5">
        <v>65.0</v>
      </c>
      <c r="C10" s="5">
        <v>0.0</v>
      </c>
      <c r="D10" s="5">
        <v>3.0</v>
      </c>
      <c r="E10" s="5">
        <v>1.0</v>
      </c>
      <c r="F10" s="5">
        <v>2.0</v>
      </c>
      <c r="G10" s="5">
        <v>10.0</v>
      </c>
      <c r="H10" s="5">
        <v>12.0</v>
      </c>
      <c r="I10" s="5">
        <v>1.0</v>
      </c>
      <c r="J10" s="5">
        <v>2.0</v>
      </c>
      <c r="K10" s="5">
        <v>1.0</v>
      </c>
      <c r="L10" s="5">
        <v>516.0</v>
      </c>
      <c r="M10" s="5">
        <v>0.0</v>
      </c>
      <c r="N10" s="5">
        <v>12.0</v>
      </c>
      <c r="O10" s="5">
        <v>1.0</v>
      </c>
      <c r="P10" s="5">
        <v>2.0</v>
      </c>
      <c r="Q10" s="5">
        <v>1.0</v>
      </c>
      <c r="R10" s="5">
        <v>2.0</v>
      </c>
      <c r="S10" s="5">
        <v>2.0</v>
      </c>
      <c r="T10" s="5">
        <v>0.0</v>
      </c>
      <c r="U10" s="5">
        <v>3.0</v>
      </c>
      <c r="V10" s="5">
        <v>7.0</v>
      </c>
      <c r="W10" s="5">
        <v>0.5</v>
      </c>
      <c r="X10" s="5">
        <v>7.0</v>
      </c>
      <c r="Y10" s="5">
        <v>1.0</v>
      </c>
      <c r="Z10" s="5">
        <v>1.0</v>
      </c>
      <c r="AA10" s="5">
        <v>1.0</v>
      </c>
      <c r="AB10" s="5">
        <v>1.0</v>
      </c>
      <c r="AC10" s="5">
        <v>3.0</v>
      </c>
      <c r="AD10" s="5">
        <v>3.0</v>
      </c>
      <c r="AE10" s="5">
        <v>0.0</v>
      </c>
      <c r="AF10" s="5">
        <v>1.0</v>
      </c>
      <c r="AG10" s="5">
        <v>1.0</v>
      </c>
      <c r="AH10" s="5">
        <v>1.0</v>
      </c>
      <c r="AI10" s="5">
        <v>1.0</v>
      </c>
      <c r="AJ10" s="5">
        <v>35.33</v>
      </c>
      <c r="AK10" s="5">
        <v>41.33</v>
      </c>
      <c r="AL10" s="5">
        <v>13.31</v>
      </c>
      <c r="AM10" s="5">
        <v>14.2</v>
      </c>
      <c r="AN10" s="5">
        <v>7.0</v>
      </c>
      <c r="AO10" s="5">
        <v>8.0</v>
      </c>
      <c r="AP10" s="5">
        <v>180.0</v>
      </c>
      <c r="AQ10" s="5">
        <v>180.0</v>
      </c>
      <c r="AR10" s="5">
        <v>180.0</v>
      </c>
      <c r="AS10" s="5">
        <v>180.0</v>
      </c>
      <c r="AT10" s="5">
        <v>36.0</v>
      </c>
      <c r="AU10" s="5">
        <v>38.0</v>
      </c>
      <c r="AV10" s="5">
        <v>38.0</v>
      </c>
      <c r="AW10" s="5">
        <v>1.0</v>
      </c>
      <c r="AX10" s="5">
        <v>1.0</v>
      </c>
      <c r="AY10" s="5">
        <v>30.0</v>
      </c>
      <c r="AZ10" s="5">
        <v>22.85</v>
      </c>
      <c r="BA10" s="5">
        <v>0.0</v>
      </c>
      <c r="BB10" s="5">
        <v>22.14</v>
      </c>
      <c r="BC10" s="5">
        <v>0.0</v>
      </c>
      <c r="BD10" s="5">
        <v>41.67</v>
      </c>
      <c r="BE10" s="5">
        <v>2.0</v>
      </c>
      <c r="BF10" s="5">
        <v>85.34</v>
      </c>
      <c r="BG10" s="5">
        <v>5.0</v>
      </c>
      <c r="BH10" s="5">
        <v>18.82</v>
      </c>
      <c r="BI10" s="5">
        <v>62.49</v>
      </c>
      <c r="BJ10" s="5">
        <v>22.63</v>
      </c>
      <c r="BK10" s="5">
        <v>0.0</v>
      </c>
      <c r="BL10" s="5">
        <v>57.63</v>
      </c>
      <c r="BM10" s="5">
        <v>0.0</v>
      </c>
      <c r="BN10" s="5">
        <v>127.0</v>
      </c>
      <c r="BO10" s="5">
        <v>139.0</v>
      </c>
      <c r="BP10" s="5">
        <v>98.97</v>
      </c>
      <c r="BQ10" s="5">
        <v>0.836</v>
      </c>
      <c r="BR10" s="5">
        <v>0.085323</v>
      </c>
      <c r="BS10" s="1">
        <v>0.0</v>
      </c>
      <c r="BT10" s="5">
        <v>0.0</v>
      </c>
      <c r="BU10" s="5">
        <v>69.444</v>
      </c>
      <c r="BV10" s="5">
        <v>0.682</v>
      </c>
      <c r="BW10" s="5">
        <v>0.164985</v>
      </c>
      <c r="BX10" s="5">
        <v>0.0</v>
      </c>
      <c r="BY10" s="1">
        <v>0.0</v>
      </c>
      <c r="BZ10" s="5">
        <v>70.272</v>
      </c>
    </row>
    <row r="11">
      <c r="A11" s="5" t="s">
        <v>87</v>
      </c>
      <c r="B11" s="5">
        <v>70.0</v>
      </c>
      <c r="C11" s="7">
        <v>0.0</v>
      </c>
      <c r="D11" s="5">
        <v>2.0</v>
      </c>
      <c r="E11" s="5">
        <v>1.0</v>
      </c>
      <c r="F11" s="5">
        <v>2.0</v>
      </c>
      <c r="G11" s="5">
        <v>11.0</v>
      </c>
      <c r="H11" s="7">
        <v>19.0</v>
      </c>
      <c r="I11" s="5">
        <v>2.0</v>
      </c>
      <c r="J11" s="5">
        <v>1.0</v>
      </c>
      <c r="K11" s="5">
        <v>1.0</v>
      </c>
      <c r="L11" s="5">
        <v>576.0</v>
      </c>
      <c r="M11" s="5">
        <v>5.0</v>
      </c>
      <c r="N11" s="7">
        <v>14.0</v>
      </c>
      <c r="O11" s="5">
        <v>1.0</v>
      </c>
      <c r="P11" s="5">
        <v>2.0</v>
      </c>
      <c r="Q11" s="5">
        <v>1.0</v>
      </c>
      <c r="R11" s="5">
        <v>2.0</v>
      </c>
      <c r="S11" s="7">
        <v>1.0</v>
      </c>
      <c r="T11" s="5">
        <v>0.0</v>
      </c>
      <c r="U11" s="5">
        <v>4.0</v>
      </c>
      <c r="V11" s="5">
        <v>7.0</v>
      </c>
      <c r="W11" s="5">
        <v>1.5</v>
      </c>
      <c r="X11" s="7">
        <v>7.0</v>
      </c>
      <c r="Y11" s="5">
        <v>1.0</v>
      </c>
      <c r="Z11" s="5">
        <v>1.0</v>
      </c>
      <c r="AA11" s="5">
        <v>1.0</v>
      </c>
      <c r="AB11" s="5">
        <v>1.0</v>
      </c>
      <c r="AC11" s="7">
        <v>3.0</v>
      </c>
      <c r="AD11" s="5">
        <v>0.0</v>
      </c>
      <c r="AE11" s="5">
        <v>0.0</v>
      </c>
      <c r="AF11" s="5">
        <v>1.0</v>
      </c>
      <c r="AG11" s="5">
        <v>1.0</v>
      </c>
      <c r="AH11" s="5">
        <v>1.0</v>
      </c>
      <c r="AI11" s="7">
        <v>1.0</v>
      </c>
      <c r="AJ11" s="5">
        <v>28.0</v>
      </c>
      <c r="AK11" s="5">
        <v>28.0</v>
      </c>
      <c r="AL11" s="5">
        <v>9.96</v>
      </c>
      <c r="AM11" s="5">
        <v>10.27</v>
      </c>
      <c r="AN11" s="7">
        <v>12.0</v>
      </c>
      <c r="AO11" s="5">
        <v>11.0</v>
      </c>
      <c r="AP11" s="5">
        <v>180.0</v>
      </c>
      <c r="AQ11" s="5">
        <v>180.0</v>
      </c>
      <c r="AR11" s="5">
        <v>180.0</v>
      </c>
      <c r="AS11" s="7">
        <v>180.0</v>
      </c>
      <c r="AT11" s="5">
        <v>40.0</v>
      </c>
      <c r="AU11" s="5">
        <v>40.0</v>
      </c>
      <c r="AV11" s="5">
        <v>40.0</v>
      </c>
      <c r="AW11" s="5">
        <v>1.0</v>
      </c>
      <c r="AX11" s="5">
        <v>1.0</v>
      </c>
      <c r="AY11" s="7">
        <v>28.0</v>
      </c>
      <c r="AZ11" s="5">
        <v>32.06</v>
      </c>
      <c r="BA11" s="7">
        <v>0.0</v>
      </c>
      <c r="BB11" s="5">
        <v>28.32</v>
      </c>
      <c r="BC11" s="7">
        <v>0.0</v>
      </c>
      <c r="BD11" s="5">
        <v>41.95</v>
      </c>
      <c r="BE11" s="7">
        <v>2.0</v>
      </c>
      <c r="BF11" s="5">
        <v>76.63</v>
      </c>
      <c r="BG11" s="7">
        <v>3.0</v>
      </c>
      <c r="BH11" s="5">
        <v>9.89</v>
      </c>
      <c r="BI11" s="7">
        <v>44.57</v>
      </c>
      <c r="BJ11" s="5">
        <v>65.0</v>
      </c>
      <c r="BK11" s="5">
        <v>2.0</v>
      </c>
      <c r="BL11" s="5">
        <v>122.0</v>
      </c>
      <c r="BM11" s="5">
        <v>1.0</v>
      </c>
      <c r="BN11" s="5">
        <v>125.68</v>
      </c>
      <c r="BO11" s="5">
        <v>169.43</v>
      </c>
      <c r="BP11" s="5">
        <v>100.23</v>
      </c>
      <c r="BQ11" s="8">
        <v>1.0225</v>
      </c>
      <c r="BR11" s="9" t="s">
        <v>88</v>
      </c>
      <c r="BS11" s="1">
        <v>1.0</v>
      </c>
      <c r="BT11" s="5">
        <v>2.0</v>
      </c>
      <c r="BU11" s="5">
        <v>50.688</v>
      </c>
      <c r="BV11" s="5">
        <v>1.002</v>
      </c>
      <c r="BW11" s="5">
        <v>0.253219</v>
      </c>
      <c r="BX11" s="7">
        <v>0.0</v>
      </c>
      <c r="BY11" s="1">
        <v>0.0</v>
      </c>
      <c r="BZ11" s="5">
        <v>49.14</v>
      </c>
    </row>
    <row r="12">
      <c r="A12" s="5" t="s">
        <v>89</v>
      </c>
      <c r="B12" s="5">
        <v>50.0</v>
      </c>
      <c r="C12" s="7">
        <v>0.0</v>
      </c>
      <c r="D12" s="5">
        <v>1.0</v>
      </c>
      <c r="E12" s="5">
        <v>1.0</v>
      </c>
      <c r="F12" s="5">
        <v>1.0</v>
      </c>
      <c r="G12" s="5">
        <v>11.0</v>
      </c>
      <c r="H12" s="7">
        <v>16.0</v>
      </c>
      <c r="I12" s="5">
        <v>1.0</v>
      </c>
      <c r="J12" s="5">
        <v>2.0</v>
      </c>
      <c r="K12" s="5">
        <v>1.0</v>
      </c>
      <c r="L12" s="5">
        <v>264.0</v>
      </c>
      <c r="M12" s="5">
        <v>9.0</v>
      </c>
      <c r="N12" s="7">
        <v>7.0</v>
      </c>
      <c r="O12" s="5">
        <v>2.0</v>
      </c>
      <c r="P12" s="5">
        <v>2.0</v>
      </c>
      <c r="Q12" s="5">
        <v>0.0</v>
      </c>
      <c r="R12" s="5">
        <v>2.0</v>
      </c>
      <c r="S12" s="7">
        <v>2.0</v>
      </c>
      <c r="T12" s="5">
        <v>0.0</v>
      </c>
      <c r="U12" s="5">
        <v>2.0</v>
      </c>
      <c r="V12" s="5">
        <v>7.0</v>
      </c>
      <c r="W12" s="5">
        <v>2.0</v>
      </c>
      <c r="X12" s="7">
        <v>7.0</v>
      </c>
      <c r="Y12" s="5">
        <v>1.0</v>
      </c>
      <c r="Z12" s="5">
        <v>1.0</v>
      </c>
      <c r="AA12" s="5">
        <v>1.0</v>
      </c>
      <c r="AB12" s="5">
        <v>1.0</v>
      </c>
      <c r="AC12" s="7">
        <v>3.0</v>
      </c>
      <c r="AD12" s="5">
        <v>4.0</v>
      </c>
      <c r="AE12" s="5">
        <v>4.0</v>
      </c>
      <c r="AF12" s="5">
        <v>1.0</v>
      </c>
      <c r="AG12" s="5">
        <v>1.0</v>
      </c>
      <c r="AH12" s="5">
        <v>1.0</v>
      </c>
      <c r="AI12" s="7">
        <v>1.0</v>
      </c>
      <c r="AJ12" s="5">
        <v>2.66</v>
      </c>
      <c r="AK12" s="5">
        <v>30.66</v>
      </c>
      <c r="AL12" s="5">
        <v>28.1</v>
      </c>
      <c r="AM12" s="5">
        <v>31.67</v>
      </c>
      <c r="AN12" s="7">
        <v>7.0</v>
      </c>
      <c r="AO12" s="5">
        <v>8.0</v>
      </c>
      <c r="AP12" s="5">
        <v>90.0</v>
      </c>
      <c r="AQ12" s="5">
        <v>180.0</v>
      </c>
      <c r="AR12" s="5">
        <v>178.0</v>
      </c>
      <c r="AS12" s="5">
        <v>180.0</v>
      </c>
      <c r="AT12" s="5">
        <v>44.0</v>
      </c>
      <c r="AU12" s="5">
        <v>50.0</v>
      </c>
      <c r="AV12" s="5">
        <v>50.0</v>
      </c>
      <c r="AW12" s="5">
        <v>2.0</v>
      </c>
      <c r="AX12" s="5">
        <v>2.0</v>
      </c>
      <c r="AY12" s="7">
        <v>23.0</v>
      </c>
      <c r="AZ12" s="5">
        <v>29.3</v>
      </c>
      <c r="BA12" s="7">
        <v>0.0</v>
      </c>
      <c r="BB12" s="5">
        <v>27.86</v>
      </c>
      <c r="BC12" s="7">
        <v>0.0</v>
      </c>
      <c r="BD12" s="5">
        <v>47.9</v>
      </c>
      <c r="BE12" s="7">
        <v>1.0</v>
      </c>
      <c r="BF12" s="5">
        <v>66.98</v>
      </c>
      <c r="BG12" s="7">
        <v>1.0</v>
      </c>
      <c r="BH12" s="5">
        <v>18.6</v>
      </c>
      <c r="BI12" s="7">
        <v>37.68</v>
      </c>
      <c r="BJ12" s="5">
        <v>33.85</v>
      </c>
      <c r="BK12" s="5">
        <v>0.0</v>
      </c>
      <c r="BL12" s="5">
        <v>129.97</v>
      </c>
      <c r="BM12" s="5">
        <v>3.0</v>
      </c>
      <c r="BN12" s="5">
        <v>159.58</v>
      </c>
      <c r="BO12" s="5">
        <v>114.36</v>
      </c>
      <c r="BP12" s="5">
        <v>100.26</v>
      </c>
      <c r="BQ12" s="5">
        <v>1.28</v>
      </c>
      <c r="BR12" s="7">
        <v>0.19352</v>
      </c>
      <c r="BS12" s="1">
        <v>0.0</v>
      </c>
      <c r="BT12" s="5">
        <v>0.0</v>
      </c>
      <c r="BU12" s="5">
        <v>37.908</v>
      </c>
      <c r="BV12" s="5">
        <v>1.116</v>
      </c>
      <c r="BW12" s="5">
        <v>0.081731</v>
      </c>
      <c r="BX12" s="7">
        <v>0.0</v>
      </c>
      <c r="BY12" s="1">
        <v>0.0</v>
      </c>
      <c r="BZ12" s="5">
        <v>50.328</v>
      </c>
    </row>
    <row r="13">
      <c r="A13" s="5" t="s">
        <v>90</v>
      </c>
      <c r="B13" s="5">
        <v>69.0</v>
      </c>
      <c r="C13" s="7">
        <v>0.0</v>
      </c>
      <c r="D13" s="5">
        <v>1.0</v>
      </c>
      <c r="E13" s="5">
        <v>1.0</v>
      </c>
      <c r="F13" s="5">
        <v>2.0</v>
      </c>
      <c r="G13" s="5">
        <v>11.0</v>
      </c>
      <c r="H13" s="7">
        <v>107.0</v>
      </c>
      <c r="I13" s="5">
        <v>1.0</v>
      </c>
      <c r="J13" s="5">
        <v>2.0</v>
      </c>
      <c r="K13" s="5">
        <v>1.0</v>
      </c>
      <c r="L13" s="5">
        <v>504.0</v>
      </c>
      <c r="M13" s="5">
        <v>2.0</v>
      </c>
      <c r="N13" s="7">
        <v>105.0</v>
      </c>
      <c r="O13" s="5">
        <v>2.0</v>
      </c>
      <c r="P13" s="5">
        <v>2.0</v>
      </c>
      <c r="Q13" s="5">
        <v>0.0</v>
      </c>
      <c r="R13" s="5">
        <v>2.0</v>
      </c>
      <c r="S13" s="7">
        <v>1.0</v>
      </c>
      <c r="T13" s="5">
        <v>0.0</v>
      </c>
      <c r="U13" s="5">
        <v>8.0</v>
      </c>
      <c r="V13" s="5">
        <v>7.0</v>
      </c>
      <c r="W13" s="5">
        <v>5.0</v>
      </c>
      <c r="X13" s="7">
        <v>7.0</v>
      </c>
      <c r="Y13" s="5">
        <v>1.0</v>
      </c>
      <c r="Z13" s="5">
        <v>1.0</v>
      </c>
      <c r="AA13" s="5">
        <v>1.0</v>
      </c>
      <c r="AB13" s="5">
        <v>1.0</v>
      </c>
      <c r="AC13" s="7">
        <v>3.0</v>
      </c>
      <c r="AD13" s="5">
        <v>3.0</v>
      </c>
      <c r="AE13" s="5">
        <v>1.0</v>
      </c>
      <c r="AF13" s="5">
        <v>1.0</v>
      </c>
      <c r="AG13" s="5">
        <v>1.0</v>
      </c>
      <c r="AH13" s="5">
        <v>1.0</v>
      </c>
      <c r="AI13" s="7">
        <v>1.0</v>
      </c>
      <c r="AJ13" s="5">
        <v>11.33</v>
      </c>
      <c r="AK13" s="5">
        <v>26.0</v>
      </c>
      <c r="AL13" s="5">
        <v>11.02</v>
      </c>
      <c r="AM13" s="5">
        <v>13.76</v>
      </c>
      <c r="AN13" s="7">
        <v>7.0</v>
      </c>
      <c r="AO13" s="5">
        <v>10.0</v>
      </c>
      <c r="AP13" s="5">
        <v>180.0</v>
      </c>
      <c r="AQ13" s="5">
        <v>180.0</v>
      </c>
      <c r="AR13" s="5">
        <v>180.0</v>
      </c>
      <c r="AS13" s="7">
        <v>180.0</v>
      </c>
      <c r="AT13" s="5">
        <v>42.0</v>
      </c>
      <c r="AU13" s="5">
        <v>38.0</v>
      </c>
      <c r="AV13" s="5">
        <v>38.0</v>
      </c>
      <c r="AW13" s="5">
        <v>1.0</v>
      </c>
      <c r="AX13" s="5">
        <v>1.0</v>
      </c>
      <c r="AY13" s="7">
        <v>29.0</v>
      </c>
      <c r="AZ13" s="5">
        <v>24.19</v>
      </c>
      <c r="BA13" s="7">
        <v>0.0</v>
      </c>
      <c r="BB13" s="5">
        <v>23.17</v>
      </c>
      <c r="BC13" s="7">
        <v>0.0</v>
      </c>
      <c r="BD13" s="5">
        <v>29.77</v>
      </c>
      <c r="BE13" s="7">
        <v>0.0</v>
      </c>
      <c r="BF13" s="5">
        <v>96.88</v>
      </c>
      <c r="BG13" s="7">
        <v>6.0</v>
      </c>
      <c r="BH13" s="5">
        <v>5.58</v>
      </c>
      <c r="BI13" s="7">
        <v>72.69</v>
      </c>
      <c r="BJ13" s="5">
        <v>77.59</v>
      </c>
      <c r="BK13" s="5">
        <v>0.0</v>
      </c>
      <c r="BL13" s="5">
        <v>186.46</v>
      </c>
      <c r="BM13" s="5">
        <v>2.0</v>
      </c>
      <c r="BN13" s="5">
        <v>208.13</v>
      </c>
      <c r="BO13" s="5">
        <v>178.66</v>
      </c>
      <c r="BP13" s="5">
        <v>113.93</v>
      </c>
      <c r="BQ13" s="5">
        <v>0.832</v>
      </c>
      <c r="BR13" s="7">
        <v>0.0249</v>
      </c>
      <c r="BS13" s="1">
        <v>0.0</v>
      </c>
      <c r="BT13" s="5">
        <v>0.0</v>
      </c>
      <c r="BU13" s="5">
        <v>54.144</v>
      </c>
      <c r="BV13" s="5">
        <v>0.812</v>
      </c>
      <c r="BW13" s="5">
        <v>0.180887</v>
      </c>
      <c r="BX13" s="7">
        <v>0.0</v>
      </c>
      <c r="BY13" s="1">
        <v>0.0</v>
      </c>
      <c r="BZ13" s="5">
        <v>44.568</v>
      </c>
    </row>
    <row r="14">
      <c r="A14" s="5" t="s">
        <v>91</v>
      </c>
      <c r="B14" s="5">
        <v>51.0</v>
      </c>
      <c r="C14" s="5">
        <v>0.0</v>
      </c>
      <c r="D14" s="5">
        <v>3.0</v>
      </c>
      <c r="E14" s="5">
        <v>1.0</v>
      </c>
      <c r="F14" s="5">
        <v>1.0</v>
      </c>
      <c r="G14" s="5">
        <v>3.0</v>
      </c>
      <c r="H14" s="5">
        <v>12.0</v>
      </c>
      <c r="I14" s="5">
        <v>2.0</v>
      </c>
      <c r="J14" s="5">
        <v>1.0</v>
      </c>
      <c r="K14" s="5">
        <v>1.0</v>
      </c>
      <c r="L14" s="5">
        <v>360.0</v>
      </c>
      <c r="M14" s="5">
        <v>6.0</v>
      </c>
      <c r="N14" s="5">
        <v>6.0</v>
      </c>
      <c r="O14" s="5">
        <v>2.0</v>
      </c>
      <c r="P14" s="5">
        <v>2.0</v>
      </c>
      <c r="Q14" s="5">
        <v>0.0</v>
      </c>
      <c r="R14" s="5">
        <v>1.0</v>
      </c>
      <c r="S14" s="5">
        <v>1.0</v>
      </c>
      <c r="T14" s="5">
        <v>1.0</v>
      </c>
      <c r="U14" s="5">
        <v>11.0</v>
      </c>
      <c r="V14" s="5">
        <v>7.0</v>
      </c>
      <c r="W14" s="5">
        <v>1.0</v>
      </c>
      <c r="X14" s="5">
        <v>7.0</v>
      </c>
      <c r="Y14" s="5">
        <v>1.0</v>
      </c>
      <c r="Z14" s="5">
        <v>3.0</v>
      </c>
      <c r="AA14" s="5">
        <v>3.0</v>
      </c>
      <c r="AB14" s="5">
        <v>3.0</v>
      </c>
      <c r="AC14" s="5">
        <v>1.0</v>
      </c>
      <c r="AD14" s="5">
        <v>2.0</v>
      </c>
      <c r="AE14" s="5">
        <v>1.0</v>
      </c>
      <c r="AF14" s="5">
        <v>1.0</v>
      </c>
      <c r="AG14" s="5">
        <v>1.0</v>
      </c>
      <c r="AH14" s="5">
        <v>1.0</v>
      </c>
      <c r="AI14" s="5">
        <v>1.0</v>
      </c>
      <c r="AJ14" s="5">
        <v>9.66</v>
      </c>
      <c r="AK14" s="5">
        <v>60.0</v>
      </c>
      <c r="AL14" s="5">
        <v>28.05</v>
      </c>
      <c r="AM14" s="5">
        <v>31.84</v>
      </c>
      <c r="AN14" s="5">
        <v>7.0</v>
      </c>
      <c r="AO14" s="5">
        <v>7.0</v>
      </c>
      <c r="AP14" s="5">
        <v>90.0</v>
      </c>
      <c r="AQ14" s="5">
        <v>180.0</v>
      </c>
      <c r="AR14" s="5">
        <v>160.0</v>
      </c>
      <c r="AS14" s="5">
        <v>180.0</v>
      </c>
      <c r="AT14" s="5">
        <v>42.0</v>
      </c>
      <c r="AU14" s="5">
        <v>50.0</v>
      </c>
      <c r="AV14" s="5">
        <v>42.0</v>
      </c>
      <c r="AW14" s="5">
        <v>2.0</v>
      </c>
      <c r="AX14" s="5">
        <v>1.0</v>
      </c>
      <c r="AY14" s="5">
        <v>21.0</v>
      </c>
      <c r="AZ14" s="5">
        <v>45.38</v>
      </c>
      <c r="BA14" s="5">
        <v>0.0</v>
      </c>
      <c r="BB14" s="5">
        <v>55.15</v>
      </c>
      <c r="BC14" s="5">
        <v>1.0</v>
      </c>
      <c r="BD14" s="5">
        <v>61.0</v>
      </c>
      <c r="BE14" s="5">
        <v>1.0</v>
      </c>
      <c r="BF14" s="5">
        <v>79.73</v>
      </c>
      <c r="BG14" s="5">
        <v>2.0</v>
      </c>
      <c r="BH14" s="5">
        <v>15.62</v>
      </c>
      <c r="BI14" s="5">
        <v>34.35</v>
      </c>
      <c r="BJ14" s="5">
        <v>72.24</v>
      </c>
      <c r="BK14" s="5">
        <v>0.0</v>
      </c>
      <c r="BL14" s="5">
        <v>621.98</v>
      </c>
      <c r="BM14" s="5">
        <v>5.0</v>
      </c>
      <c r="BN14" s="5">
        <v>470.09</v>
      </c>
      <c r="BO14" s="5">
        <v>323.63</v>
      </c>
      <c r="BP14" s="5">
        <v>160.79</v>
      </c>
      <c r="BQ14" s="5">
        <v>1.326</v>
      </c>
      <c r="BR14" s="5">
        <v>0.065803</v>
      </c>
      <c r="BS14" s="1">
        <v>0.0</v>
      </c>
      <c r="BT14" s="5">
        <v>2.0</v>
      </c>
      <c r="BU14" s="5">
        <v>45.144</v>
      </c>
      <c r="BV14" s="5">
        <v>1.576</v>
      </c>
      <c r="BW14" s="5">
        <v>0.44624</v>
      </c>
      <c r="BX14" s="5">
        <v>0.0</v>
      </c>
      <c r="BY14" s="1">
        <v>0.0</v>
      </c>
      <c r="BZ14" s="5">
        <v>35.568</v>
      </c>
    </row>
    <row r="15">
      <c r="A15" s="5" t="s">
        <v>92</v>
      </c>
      <c r="B15" s="5">
        <v>48.0</v>
      </c>
      <c r="C15" s="5">
        <v>0.0</v>
      </c>
      <c r="D15" s="5">
        <v>3.0</v>
      </c>
      <c r="E15" s="5">
        <v>1.0</v>
      </c>
      <c r="F15" s="5">
        <v>2.0</v>
      </c>
      <c r="G15" s="5">
        <v>8.0</v>
      </c>
      <c r="H15" s="5">
        <v>8.0</v>
      </c>
      <c r="I15" s="5">
        <v>2.0</v>
      </c>
      <c r="J15" s="5">
        <v>1.0</v>
      </c>
      <c r="K15" s="5">
        <v>1.0</v>
      </c>
      <c r="L15" s="5">
        <v>324.0</v>
      </c>
      <c r="M15" s="5">
        <v>1.0</v>
      </c>
      <c r="N15" s="5">
        <v>7.0</v>
      </c>
      <c r="O15" s="5">
        <v>1.0</v>
      </c>
      <c r="P15" s="5">
        <v>1.0</v>
      </c>
      <c r="Q15" s="5">
        <v>1.0</v>
      </c>
      <c r="R15" s="5">
        <v>2.0</v>
      </c>
      <c r="S15" s="5">
        <v>1.0</v>
      </c>
      <c r="T15" s="5">
        <v>0.0</v>
      </c>
      <c r="U15" s="5">
        <v>3.0</v>
      </c>
      <c r="V15" s="5">
        <v>7.0</v>
      </c>
      <c r="W15" s="5">
        <v>3.0</v>
      </c>
      <c r="X15" s="5">
        <v>7.0</v>
      </c>
      <c r="Y15" s="5">
        <v>1.0</v>
      </c>
      <c r="Z15" s="5">
        <v>1.0</v>
      </c>
      <c r="AA15" s="5">
        <v>1.0</v>
      </c>
      <c r="AB15" s="5">
        <v>1.0</v>
      </c>
      <c r="AC15" s="5">
        <v>3.0</v>
      </c>
      <c r="AD15" s="5">
        <v>4.0</v>
      </c>
      <c r="AE15" s="5">
        <v>5.0</v>
      </c>
      <c r="AF15" s="5">
        <v>1.0</v>
      </c>
      <c r="AG15" s="5">
        <v>1.0</v>
      </c>
      <c r="AH15" s="5">
        <v>1.0</v>
      </c>
      <c r="AI15" s="5">
        <v>1.0</v>
      </c>
      <c r="AJ15" s="5">
        <v>25.33</v>
      </c>
      <c r="AK15" s="5">
        <v>33.0</v>
      </c>
      <c r="AL15" s="5">
        <v>9.88</v>
      </c>
      <c r="AM15" s="5">
        <v>11.0</v>
      </c>
      <c r="AN15" s="5">
        <v>4.0</v>
      </c>
      <c r="AO15" s="5">
        <v>4.0</v>
      </c>
      <c r="AP15" s="5">
        <v>180.0</v>
      </c>
      <c r="AQ15" s="5">
        <v>180.0</v>
      </c>
      <c r="AR15" s="5">
        <v>180.0</v>
      </c>
      <c r="AS15" s="5">
        <v>180.0</v>
      </c>
      <c r="AT15" s="5">
        <v>52.0</v>
      </c>
      <c r="AU15" s="5">
        <v>60.0</v>
      </c>
      <c r="AV15" s="5">
        <v>52.0</v>
      </c>
      <c r="AW15" s="5">
        <v>1.0</v>
      </c>
      <c r="AX15" s="5">
        <v>2.0</v>
      </c>
      <c r="AY15" s="5">
        <v>30.0</v>
      </c>
      <c r="AZ15" s="5">
        <v>35.72</v>
      </c>
      <c r="BA15" s="5">
        <v>1.0</v>
      </c>
      <c r="BB15" s="5">
        <v>32.82</v>
      </c>
      <c r="BC15" s="5">
        <v>0.0</v>
      </c>
      <c r="BD15" s="5">
        <v>56.1</v>
      </c>
      <c r="BE15" s="5">
        <v>1.0</v>
      </c>
      <c r="BF15" s="5">
        <v>83.01</v>
      </c>
      <c r="BG15" s="5">
        <v>7.0</v>
      </c>
      <c r="BH15" s="5">
        <v>20.38</v>
      </c>
      <c r="BI15" s="5">
        <v>47.29</v>
      </c>
      <c r="BJ15" s="5">
        <v>56.37</v>
      </c>
      <c r="BK15" s="5">
        <v>0.0</v>
      </c>
      <c r="BL15" s="5">
        <v>79.0</v>
      </c>
      <c r="BM15" s="5">
        <v>1.0</v>
      </c>
      <c r="BN15" s="5">
        <v>212.0</v>
      </c>
      <c r="BO15" s="5">
        <v>188.0</v>
      </c>
      <c r="BP15" s="5">
        <v>155.0</v>
      </c>
      <c r="BQ15" s="5">
        <v>1.6</v>
      </c>
      <c r="BR15" s="5">
        <v>0.287141</v>
      </c>
      <c r="BS15" s="1">
        <v>0.0</v>
      </c>
      <c r="BT15" s="5">
        <v>0.0</v>
      </c>
      <c r="BU15" s="5">
        <v>53.451</v>
      </c>
      <c r="BV15" s="5">
        <v>1.552</v>
      </c>
      <c r="BW15" s="5">
        <v>0.09757</v>
      </c>
      <c r="BX15" s="5">
        <v>0.0</v>
      </c>
      <c r="BY15" s="1">
        <v>0.0</v>
      </c>
      <c r="BZ15" s="5">
        <v>45.144</v>
      </c>
    </row>
    <row r="16">
      <c r="A16" s="5" t="s">
        <v>93</v>
      </c>
      <c r="B16" s="5">
        <v>63.0</v>
      </c>
      <c r="C16" s="5">
        <v>0.0</v>
      </c>
      <c r="D16" s="5">
        <v>0.0</v>
      </c>
      <c r="E16" s="5">
        <v>1.0</v>
      </c>
      <c r="F16" s="5">
        <v>1.0</v>
      </c>
      <c r="G16" s="5">
        <v>11.0</v>
      </c>
      <c r="H16" s="5">
        <v>9.0</v>
      </c>
      <c r="I16" s="5">
        <v>3.0</v>
      </c>
      <c r="J16" s="5">
        <v>3.0</v>
      </c>
      <c r="K16" s="5">
        <v>3.0</v>
      </c>
      <c r="L16" s="5">
        <v>528.0</v>
      </c>
      <c r="M16" s="5">
        <v>6.0</v>
      </c>
      <c r="N16" s="5">
        <v>3.0</v>
      </c>
      <c r="O16" s="5">
        <v>1.0</v>
      </c>
      <c r="P16" s="5">
        <v>2.0</v>
      </c>
      <c r="Q16" s="5">
        <v>1.0</v>
      </c>
      <c r="R16" s="5">
        <v>2.0</v>
      </c>
      <c r="S16" s="5">
        <v>1.0</v>
      </c>
      <c r="T16" s="5">
        <v>2.0</v>
      </c>
      <c r="U16" s="5">
        <v>3.0</v>
      </c>
      <c r="V16" s="5">
        <v>7.0</v>
      </c>
      <c r="W16" s="5">
        <v>1.0</v>
      </c>
      <c r="X16" s="5">
        <v>5.0</v>
      </c>
      <c r="Y16" s="5">
        <v>1.0</v>
      </c>
      <c r="Z16" s="5">
        <v>1.0</v>
      </c>
      <c r="AA16" s="5">
        <v>1.0</v>
      </c>
      <c r="AB16" s="5">
        <v>1.0</v>
      </c>
      <c r="AC16" s="5">
        <v>2.0</v>
      </c>
      <c r="AD16" s="5">
        <v>2.0</v>
      </c>
      <c r="AE16" s="5">
        <v>5.0</v>
      </c>
      <c r="AF16" s="5">
        <v>2.0</v>
      </c>
      <c r="AG16" s="5">
        <v>1.0</v>
      </c>
      <c r="AH16" s="5">
        <v>1.0</v>
      </c>
      <c r="AI16" s="5">
        <v>1.0</v>
      </c>
      <c r="AJ16" s="5">
        <v>29.66</v>
      </c>
      <c r="AK16" s="5">
        <v>29.66</v>
      </c>
      <c r="AL16" s="5">
        <v>8.65</v>
      </c>
      <c r="AM16" s="5">
        <v>17.89</v>
      </c>
      <c r="AN16" s="5">
        <v>5.0</v>
      </c>
      <c r="AO16" s="5">
        <v>6.0</v>
      </c>
      <c r="AP16" s="5">
        <v>180.0</v>
      </c>
      <c r="AQ16" s="5">
        <v>180.0</v>
      </c>
      <c r="AR16" s="5">
        <v>180.0</v>
      </c>
      <c r="AS16" s="5">
        <v>180.0</v>
      </c>
      <c r="AT16" s="5">
        <v>52.0</v>
      </c>
      <c r="AU16" s="5">
        <v>54.0</v>
      </c>
      <c r="AV16" s="5">
        <v>52.0</v>
      </c>
      <c r="AW16" s="5">
        <v>1.0</v>
      </c>
      <c r="AX16" s="5">
        <v>1.0</v>
      </c>
      <c r="AY16" s="5">
        <v>23.0</v>
      </c>
      <c r="AZ16" s="5">
        <v>31.0</v>
      </c>
      <c r="BA16" s="5">
        <v>0.0</v>
      </c>
      <c r="BB16" s="5">
        <v>31.0</v>
      </c>
      <c r="BC16" s="5">
        <v>0.0</v>
      </c>
      <c r="BD16" s="5">
        <v>79.0</v>
      </c>
      <c r="BE16" s="5">
        <v>7.0</v>
      </c>
      <c r="BF16" s="5">
        <v>128.0</v>
      </c>
      <c r="BG16" s="5">
        <v>7.0</v>
      </c>
      <c r="BH16" s="5">
        <v>48.0</v>
      </c>
      <c r="BI16" s="5">
        <v>97.0</v>
      </c>
      <c r="BJ16" s="5">
        <v>94.0</v>
      </c>
      <c r="BK16" s="5">
        <v>0.0</v>
      </c>
      <c r="BL16" s="5">
        <v>166.0</v>
      </c>
      <c r="BM16" s="5">
        <v>0.0</v>
      </c>
      <c r="BN16" s="5">
        <v>286.0</v>
      </c>
      <c r="BO16" s="5">
        <v>304.0</v>
      </c>
      <c r="BP16" s="5">
        <v>226.0</v>
      </c>
      <c r="BQ16" s="5">
        <v>1.186</v>
      </c>
      <c r="BR16" s="5">
        <v>0.222329</v>
      </c>
      <c r="BS16" s="1">
        <v>0.0</v>
      </c>
      <c r="BT16" s="5">
        <v>0.0</v>
      </c>
      <c r="BU16" s="5">
        <v>49.608</v>
      </c>
      <c r="BV16" s="5">
        <v>1.078</v>
      </c>
      <c r="BW16" s="5">
        <v>0.139714</v>
      </c>
      <c r="BX16" s="5">
        <v>0.0</v>
      </c>
      <c r="BY16" s="1">
        <v>0.0</v>
      </c>
      <c r="BZ16" s="5">
        <v>53.424</v>
      </c>
    </row>
    <row r="17">
      <c r="A17" s="5" t="s">
        <v>94</v>
      </c>
      <c r="B17" s="5">
        <v>50.0</v>
      </c>
      <c r="C17" s="7">
        <v>0.0</v>
      </c>
      <c r="D17" s="5">
        <v>3.0</v>
      </c>
      <c r="E17" s="5">
        <v>1.0</v>
      </c>
      <c r="F17" s="5">
        <v>2.0</v>
      </c>
      <c r="G17" s="5">
        <v>13.0</v>
      </c>
      <c r="H17" s="7">
        <v>6.0</v>
      </c>
      <c r="I17" s="5">
        <v>1.0</v>
      </c>
      <c r="J17" s="5">
        <v>2.0</v>
      </c>
      <c r="K17" s="5">
        <v>3.0</v>
      </c>
      <c r="L17" s="5">
        <v>360.0</v>
      </c>
      <c r="M17" s="5">
        <v>1.0</v>
      </c>
      <c r="N17" s="7">
        <v>5.0</v>
      </c>
      <c r="O17" s="5">
        <v>2.0</v>
      </c>
      <c r="P17" s="5">
        <v>2.0</v>
      </c>
      <c r="Q17" s="5">
        <v>0.0</v>
      </c>
      <c r="R17" s="5">
        <v>2.0</v>
      </c>
      <c r="S17" s="7">
        <v>2.0</v>
      </c>
      <c r="T17" s="5">
        <v>0.0</v>
      </c>
      <c r="U17" s="5">
        <v>1.0</v>
      </c>
      <c r="V17" s="5">
        <v>7.0</v>
      </c>
      <c r="W17" s="5">
        <v>1.0</v>
      </c>
      <c r="X17" s="7">
        <v>3.0</v>
      </c>
      <c r="Y17" s="5">
        <v>1.0</v>
      </c>
      <c r="Z17" s="5">
        <v>1.0</v>
      </c>
      <c r="AA17" s="5">
        <v>1.0</v>
      </c>
      <c r="AB17" s="5">
        <v>3.0</v>
      </c>
      <c r="AC17" s="7">
        <v>3.0</v>
      </c>
      <c r="AD17" s="5">
        <v>4.0</v>
      </c>
      <c r="AE17" s="5">
        <v>3.0</v>
      </c>
      <c r="AF17" s="5">
        <v>1.0</v>
      </c>
      <c r="AG17" s="5">
        <v>1.0</v>
      </c>
      <c r="AH17" s="5">
        <v>1.0</v>
      </c>
      <c r="AI17" s="7">
        <v>1.0</v>
      </c>
      <c r="AJ17" s="5">
        <v>24.33</v>
      </c>
      <c r="AK17" s="5">
        <v>26.66</v>
      </c>
      <c r="AL17" s="5">
        <v>14.73</v>
      </c>
      <c r="AM17" s="5">
        <v>19.24</v>
      </c>
      <c r="AN17" s="7">
        <v>5.0</v>
      </c>
      <c r="AO17" s="5">
        <v>5.0</v>
      </c>
      <c r="AP17" s="5">
        <v>180.0</v>
      </c>
      <c r="AQ17" s="5">
        <v>180.0</v>
      </c>
      <c r="AR17" s="5">
        <v>180.0</v>
      </c>
      <c r="AS17" s="7">
        <v>180.0</v>
      </c>
      <c r="AT17" s="5">
        <v>34.0</v>
      </c>
      <c r="AU17" s="5">
        <v>28.0</v>
      </c>
      <c r="AV17" s="5">
        <v>28.0</v>
      </c>
      <c r="AW17" s="5">
        <v>1.0</v>
      </c>
      <c r="AX17" s="5">
        <v>1.0</v>
      </c>
      <c r="AY17" s="7">
        <v>28.0</v>
      </c>
      <c r="AZ17" s="5">
        <v>27.95</v>
      </c>
      <c r="BA17" s="7">
        <v>0.0</v>
      </c>
      <c r="BB17" s="5">
        <v>33.23</v>
      </c>
      <c r="BC17" s="7">
        <v>0.0</v>
      </c>
      <c r="BD17" s="5">
        <v>45.4</v>
      </c>
      <c r="BE17" s="7">
        <v>0.0</v>
      </c>
      <c r="BF17" s="5">
        <v>72.75</v>
      </c>
      <c r="BG17" s="7">
        <v>3.0</v>
      </c>
      <c r="BH17" s="5">
        <v>17.45</v>
      </c>
      <c r="BI17" s="7">
        <v>44.8</v>
      </c>
      <c r="BJ17" s="5">
        <v>94.0</v>
      </c>
      <c r="BK17" s="5">
        <v>0.0</v>
      </c>
      <c r="BL17" s="5">
        <v>127.0</v>
      </c>
      <c r="BM17" s="5">
        <v>2.0</v>
      </c>
      <c r="BN17" s="5">
        <v>305.0</v>
      </c>
      <c r="BO17" s="5">
        <v>243.0</v>
      </c>
      <c r="BP17" s="5">
        <v>124.0</v>
      </c>
      <c r="BQ17" s="8">
        <v>1.0275</v>
      </c>
      <c r="BR17" s="9">
        <v>0.098446</v>
      </c>
      <c r="BS17" s="1">
        <v>1.0</v>
      </c>
      <c r="BT17" s="5">
        <v>0.0</v>
      </c>
      <c r="BU17" s="5">
        <v>70.524</v>
      </c>
      <c r="BV17" s="5">
        <v>0.94</v>
      </c>
      <c r="BW17" s="5">
        <v>0.226826</v>
      </c>
      <c r="BX17" s="7">
        <v>0.0</v>
      </c>
      <c r="BY17" s="1">
        <v>0.0</v>
      </c>
      <c r="BZ17" s="5">
        <v>59.796</v>
      </c>
    </row>
    <row r="18">
      <c r="A18" s="5" t="s">
        <v>95</v>
      </c>
      <c r="B18" s="5">
        <v>34.0</v>
      </c>
      <c r="C18" s="7">
        <v>0.0</v>
      </c>
      <c r="D18" s="5">
        <v>2.0</v>
      </c>
      <c r="E18" s="5">
        <v>1.0</v>
      </c>
      <c r="F18" s="5">
        <v>2.0</v>
      </c>
      <c r="G18" s="5">
        <v>15.0</v>
      </c>
      <c r="H18" s="7">
        <v>11.0</v>
      </c>
      <c r="I18" s="5">
        <v>1.0</v>
      </c>
      <c r="J18" s="5">
        <v>2.0</v>
      </c>
      <c r="K18" s="5">
        <v>1.0</v>
      </c>
      <c r="L18" s="5">
        <v>180.0</v>
      </c>
      <c r="M18" s="5">
        <v>9.0</v>
      </c>
      <c r="N18" s="7">
        <v>2.0</v>
      </c>
      <c r="O18" s="5">
        <v>2.0</v>
      </c>
      <c r="P18" s="5">
        <v>2.0</v>
      </c>
      <c r="Q18" s="5">
        <v>0.0</v>
      </c>
      <c r="R18" s="5">
        <v>2.0</v>
      </c>
      <c r="S18" s="7">
        <v>1.0</v>
      </c>
      <c r="T18" s="5">
        <v>3.0</v>
      </c>
      <c r="U18" s="5">
        <v>4.0</v>
      </c>
      <c r="V18" s="5">
        <v>7.0</v>
      </c>
      <c r="W18" s="5">
        <v>1.0</v>
      </c>
      <c r="X18" s="7">
        <v>7.0</v>
      </c>
      <c r="Y18" s="5">
        <v>3.0</v>
      </c>
      <c r="Z18" s="5">
        <v>3.0</v>
      </c>
      <c r="AA18" s="5">
        <v>1.0</v>
      </c>
      <c r="AB18" s="5">
        <v>1.0</v>
      </c>
      <c r="AC18" s="7">
        <v>2.0</v>
      </c>
      <c r="AD18" s="5">
        <v>2.0</v>
      </c>
      <c r="AE18" s="5">
        <v>3.0</v>
      </c>
      <c r="AF18" s="5">
        <v>2.0</v>
      </c>
      <c r="AG18" s="5">
        <v>1.0</v>
      </c>
      <c r="AH18" s="5">
        <v>1.0</v>
      </c>
      <c r="AI18" s="7">
        <v>1.0</v>
      </c>
      <c r="AJ18" s="5">
        <v>9.33</v>
      </c>
      <c r="AK18" s="5">
        <v>40.66</v>
      </c>
      <c r="AL18" s="5">
        <v>14.68</v>
      </c>
      <c r="AM18" s="5">
        <v>15.81</v>
      </c>
      <c r="AN18" s="7">
        <v>6.0</v>
      </c>
      <c r="AO18" s="5">
        <v>9.0</v>
      </c>
      <c r="AP18" s="5">
        <v>180.0</v>
      </c>
      <c r="AQ18" s="5">
        <v>180.0</v>
      </c>
      <c r="AR18" s="5">
        <v>180.0</v>
      </c>
      <c r="AS18" s="7">
        <v>180.0</v>
      </c>
      <c r="AT18" s="5">
        <v>44.0</v>
      </c>
      <c r="AU18" s="5">
        <v>48.0</v>
      </c>
      <c r="AV18" s="5">
        <v>48.0</v>
      </c>
      <c r="AW18" s="5">
        <v>1.0</v>
      </c>
      <c r="AX18" s="5">
        <v>1.0</v>
      </c>
      <c r="AY18" s="7">
        <v>25.0</v>
      </c>
      <c r="AZ18" s="5">
        <v>36.64</v>
      </c>
      <c r="BA18" s="7">
        <v>1.0</v>
      </c>
      <c r="BB18" s="5">
        <v>31.26</v>
      </c>
      <c r="BC18" s="7">
        <v>0.0</v>
      </c>
      <c r="BD18" s="5">
        <v>50.27</v>
      </c>
      <c r="BE18" s="7">
        <v>0.0</v>
      </c>
      <c r="BF18" s="5">
        <v>66.0</v>
      </c>
      <c r="BG18" s="7">
        <v>2.0</v>
      </c>
      <c r="BH18" s="5">
        <v>13.63</v>
      </c>
      <c r="BI18" s="7">
        <v>29.36</v>
      </c>
      <c r="BJ18" s="5">
        <v>44.78</v>
      </c>
      <c r="BK18" s="5">
        <v>0.0</v>
      </c>
      <c r="BL18" s="5">
        <v>144.0</v>
      </c>
      <c r="BM18" s="5">
        <v>2.0</v>
      </c>
      <c r="BN18" s="5">
        <v>103.0</v>
      </c>
      <c r="BO18" s="5">
        <v>83.76</v>
      </c>
      <c r="BP18" s="5">
        <v>45.91</v>
      </c>
      <c r="BQ18" s="5">
        <v>0.704</v>
      </c>
      <c r="BR18" s="7">
        <v>0.168464</v>
      </c>
      <c r="BS18" s="1">
        <v>0.0</v>
      </c>
      <c r="BT18" s="5">
        <v>0.0</v>
      </c>
      <c r="BU18" s="5">
        <v>57.24</v>
      </c>
      <c r="BV18" s="8">
        <v>0.81</v>
      </c>
      <c r="BW18" s="8">
        <v>0.092014</v>
      </c>
      <c r="BX18" s="7">
        <v>0.0</v>
      </c>
      <c r="BY18" s="1">
        <v>1.0</v>
      </c>
      <c r="BZ18" s="5">
        <v>54.72</v>
      </c>
    </row>
    <row r="19">
      <c r="A19" s="5" t="s">
        <v>96</v>
      </c>
      <c r="B19" s="5">
        <v>67.0</v>
      </c>
      <c r="C19" s="7">
        <v>0.0</v>
      </c>
      <c r="D19" s="5">
        <v>1.0</v>
      </c>
      <c r="E19" s="5">
        <v>1.0</v>
      </c>
      <c r="F19" s="5">
        <v>2.0</v>
      </c>
      <c r="G19" s="5">
        <v>10.0</v>
      </c>
      <c r="H19" s="7">
        <v>12.0</v>
      </c>
      <c r="I19" s="5">
        <v>2.0</v>
      </c>
      <c r="J19" s="5">
        <v>1.0</v>
      </c>
      <c r="K19" s="5">
        <v>1.0</v>
      </c>
      <c r="L19" s="5">
        <v>600.0</v>
      </c>
      <c r="M19" s="5">
        <v>1.0</v>
      </c>
      <c r="N19" s="7">
        <v>11.0</v>
      </c>
      <c r="O19" s="5">
        <v>2.0</v>
      </c>
      <c r="P19" s="5">
        <v>2.0</v>
      </c>
      <c r="Q19" s="5">
        <v>0.0</v>
      </c>
      <c r="R19" s="5">
        <v>2.0</v>
      </c>
      <c r="S19" s="7">
        <v>2.0</v>
      </c>
      <c r="T19" s="5">
        <v>0.0</v>
      </c>
      <c r="U19" s="5">
        <v>1.5</v>
      </c>
      <c r="V19" s="5">
        <v>7.0</v>
      </c>
      <c r="W19" s="5">
        <v>0.5</v>
      </c>
      <c r="X19" s="7">
        <v>7.0</v>
      </c>
      <c r="Y19" s="5">
        <v>1.0</v>
      </c>
      <c r="Z19" s="5">
        <v>1.0</v>
      </c>
      <c r="AA19" s="5">
        <v>1.0</v>
      </c>
      <c r="AB19" s="5">
        <v>1.0</v>
      </c>
      <c r="AC19" s="7">
        <v>3.0</v>
      </c>
      <c r="AD19" s="7">
        <v>1.0</v>
      </c>
      <c r="AE19" s="7">
        <v>0.0</v>
      </c>
      <c r="AF19" s="5">
        <v>1.0</v>
      </c>
      <c r="AG19" s="5">
        <v>1.0</v>
      </c>
      <c r="AH19" s="5">
        <v>1.0</v>
      </c>
      <c r="AI19" s="7">
        <v>1.0</v>
      </c>
      <c r="AJ19" s="5">
        <v>42.66</v>
      </c>
      <c r="AK19" s="5">
        <v>44.0</v>
      </c>
      <c r="AL19" s="5">
        <v>7.6</v>
      </c>
      <c r="AM19" s="5">
        <v>8.25</v>
      </c>
      <c r="AN19" s="7">
        <v>9.0</v>
      </c>
      <c r="AO19" s="5">
        <v>9.0</v>
      </c>
      <c r="AP19" s="5">
        <v>180.0</v>
      </c>
      <c r="AQ19" s="5">
        <v>180.0</v>
      </c>
      <c r="AR19" s="5">
        <v>180.0</v>
      </c>
      <c r="AS19" s="7">
        <v>180.0</v>
      </c>
      <c r="AT19" s="5">
        <v>44.0</v>
      </c>
      <c r="AU19" s="5">
        <v>52.0</v>
      </c>
      <c r="AV19" s="5">
        <v>44.0</v>
      </c>
      <c r="AW19" s="5">
        <v>1.0</v>
      </c>
      <c r="AX19" s="5">
        <v>1.0</v>
      </c>
      <c r="AY19" s="7">
        <v>26.0</v>
      </c>
      <c r="AZ19" s="5">
        <v>32.78</v>
      </c>
      <c r="BA19" s="7">
        <v>0.0</v>
      </c>
      <c r="BB19" s="5">
        <v>34.15</v>
      </c>
      <c r="BC19" s="7">
        <v>3.0</v>
      </c>
      <c r="BD19" s="5">
        <v>44.75</v>
      </c>
      <c r="BE19" s="7">
        <v>1.0</v>
      </c>
      <c r="BF19" s="5">
        <v>85.31</v>
      </c>
      <c r="BG19" s="7">
        <v>10.0</v>
      </c>
      <c r="BH19" s="5">
        <v>11.97</v>
      </c>
      <c r="BI19" s="7">
        <v>52.53</v>
      </c>
      <c r="BJ19" s="5">
        <v>67.95</v>
      </c>
      <c r="BK19" s="5">
        <v>0.0</v>
      </c>
      <c r="BL19" s="5">
        <v>205.31</v>
      </c>
      <c r="BM19" s="5">
        <v>3.0</v>
      </c>
      <c r="BN19" s="5">
        <v>339.08</v>
      </c>
      <c r="BO19" s="5">
        <v>308.33</v>
      </c>
      <c r="BP19" s="5">
        <v>239.92</v>
      </c>
      <c r="BQ19" s="5">
        <v>1.12</v>
      </c>
      <c r="BR19" s="7">
        <v>0.133791</v>
      </c>
      <c r="BS19" s="1">
        <v>0.0</v>
      </c>
      <c r="BT19" s="5">
        <v>0.0</v>
      </c>
      <c r="BU19" s="5">
        <v>61.88</v>
      </c>
      <c r="BV19" s="10">
        <v>0.968</v>
      </c>
      <c r="BW19" s="10">
        <v>0.092844</v>
      </c>
      <c r="BX19" s="7">
        <v>0.0</v>
      </c>
      <c r="BY19" s="1">
        <v>0.0</v>
      </c>
      <c r="BZ19" s="5">
        <v>53.56</v>
      </c>
    </row>
    <row r="20" ht="15.75" customHeight="1">
      <c r="A20" s="5" t="s">
        <v>97</v>
      </c>
      <c r="B20" s="5">
        <v>64.0</v>
      </c>
      <c r="C20" s="7">
        <v>0.0</v>
      </c>
      <c r="D20" s="5">
        <v>2.0</v>
      </c>
      <c r="E20" s="5">
        <v>1.0</v>
      </c>
      <c r="F20" s="5">
        <v>2.0</v>
      </c>
      <c r="G20" s="5">
        <v>16.0</v>
      </c>
      <c r="H20" s="7">
        <v>33.0</v>
      </c>
      <c r="I20" s="5">
        <v>1.0</v>
      </c>
      <c r="J20" s="5">
        <v>2.0</v>
      </c>
      <c r="K20" s="5">
        <v>1.0</v>
      </c>
      <c r="L20" s="5">
        <v>516.0</v>
      </c>
      <c r="M20" s="5">
        <v>1.0</v>
      </c>
      <c r="N20" s="7">
        <v>33.0</v>
      </c>
      <c r="O20" s="5">
        <v>2.0</v>
      </c>
      <c r="P20" s="5">
        <v>2.0</v>
      </c>
      <c r="Q20" s="5">
        <v>0.0</v>
      </c>
      <c r="R20" s="5">
        <v>2.0</v>
      </c>
      <c r="S20" s="7">
        <v>2.0</v>
      </c>
      <c r="T20" s="5">
        <v>0.0</v>
      </c>
      <c r="U20" s="5">
        <v>1.5</v>
      </c>
      <c r="V20" s="5">
        <v>7.0</v>
      </c>
      <c r="W20" s="5">
        <v>0.5</v>
      </c>
      <c r="X20" s="7">
        <v>7.0</v>
      </c>
      <c r="Y20" s="5">
        <v>1.0</v>
      </c>
      <c r="Z20" s="5">
        <v>1.0</v>
      </c>
      <c r="AA20" s="5">
        <v>1.0</v>
      </c>
      <c r="AB20" s="5">
        <v>1.0</v>
      </c>
      <c r="AC20" s="7">
        <v>3.0</v>
      </c>
      <c r="AD20" s="7">
        <v>5.0</v>
      </c>
      <c r="AE20" s="7">
        <v>1.0</v>
      </c>
      <c r="AF20" s="5">
        <v>1.0</v>
      </c>
      <c r="AG20" s="5">
        <v>1.0</v>
      </c>
      <c r="AH20" s="5">
        <v>1.0</v>
      </c>
      <c r="AI20" s="7">
        <v>1.0</v>
      </c>
      <c r="AJ20" s="5">
        <v>54.0</v>
      </c>
      <c r="AK20" s="5">
        <v>62.0</v>
      </c>
      <c r="AL20" s="5">
        <v>7.68</v>
      </c>
      <c r="AM20" s="5">
        <v>12.41</v>
      </c>
      <c r="AN20" s="7">
        <v>5.0</v>
      </c>
      <c r="AO20" s="5">
        <v>8.0</v>
      </c>
      <c r="AP20" s="5">
        <v>180.0</v>
      </c>
      <c r="AQ20" s="5">
        <v>180.0</v>
      </c>
      <c r="AR20" s="5">
        <v>180.0</v>
      </c>
      <c r="AS20" s="7">
        <v>180.0</v>
      </c>
      <c r="AT20" s="5">
        <v>44.0</v>
      </c>
      <c r="AU20" s="5">
        <v>44.0</v>
      </c>
      <c r="AV20" s="5">
        <v>44.0</v>
      </c>
      <c r="AW20" s="5">
        <v>1.0</v>
      </c>
      <c r="AX20" s="5">
        <v>1.0</v>
      </c>
      <c r="AY20" s="7">
        <v>28.0</v>
      </c>
      <c r="AZ20" s="5">
        <v>33.51</v>
      </c>
      <c r="BA20" s="7">
        <v>0.0</v>
      </c>
      <c r="BB20" s="5">
        <v>30.43</v>
      </c>
      <c r="BC20" s="7">
        <v>0.0</v>
      </c>
      <c r="BD20" s="5">
        <v>53.0</v>
      </c>
      <c r="BE20" s="7">
        <v>2.0</v>
      </c>
      <c r="BF20" s="5">
        <v>81.0</v>
      </c>
      <c r="BG20" s="7">
        <v>8.0</v>
      </c>
      <c r="BH20" s="5">
        <v>19.49</v>
      </c>
      <c r="BI20" s="5">
        <v>47.49</v>
      </c>
      <c r="BJ20" s="5">
        <v>52.68</v>
      </c>
      <c r="BK20" s="5">
        <v>0.0</v>
      </c>
      <c r="BL20" s="5">
        <v>85.6</v>
      </c>
      <c r="BM20" s="5">
        <v>2.0</v>
      </c>
      <c r="BN20" s="5">
        <v>167.0</v>
      </c>
      <c r="BO20" s="5">
        <v>89.0</v>
      </c>
      <c r="BP20" s="5">
        <v>72.0</v>
      </c>
      <c r="BQ20" s="5">
        <v>0.856</v>
      </c>
      <c r="BR20" s="5">
        <v>0.122188</v>
      </c>
      <c r="BS20" s="1">
        <v>0.0</v>
      </c>
      <c r="BT20" s="5">
        <v>0.0</v>
      </c>
      <c r="BU20" s="5">
        <v>57.81</v>
      </c>
      <c r="BV20" s="5">
        <v>0.842</v>
      </c>
      <c r="BW20" s="5">
        <v>0.109179</v>
      </c>
      <c r="BX20" s="7">
        <v>0.0</v>
      </c>
      <c r="BY20" s="1">
        <v>0.0</v>
      </c>
      <c r="BZ20" s="5">
        <v>57.6</v>
      </c>
    </row>
    <row r="21" ht="15.75" customHeight="1">
      <c r="A21" s="7" t="s">
        <v>98</v>
      </c>
      <c r="B21" s="7">
        <v>53.0</v>
      </c>
      <c r="C21" s="7">
        <v>0.0</v>
      </c>
      <c r="D21" s="7">
        <v>0.0</v>
      </c>
      <c r="E21" s="7">
        <v>2.0</v>
      </c>
      <c r="F21" s="5">
        <v>1.0</v>
      </c>
      <c r="G21" s="5">
        <v>13.0</v>
      </c>
      <c r="H21" s="5">
        <v>33.0</v>
      </c>
      <c r="I21" s="5">
        <v>2.0</v>
      </c>
      <c r="J21" s="5">
        <v>1.0</v>
      </c>
      <c r="K21" s="7">
        <v>1.0</v>
      </c>
      <c r="L21" s="5">
        <v>384.0</v>
      </c>
      <c r="M21" s="7"/>
      <c r="N21" s="7"/>
      <c r="O21" s="7">
        <v>1.0</v>
      </c>
      <c r="P21" s="7"/>
      <c r="Q21" s="7">
        <v>0.0</v>
      </c>
      <c r="R21" s="7">
        <v>1.0</v>
      </c>
      <c r="S21" s="7">
        <v>1.0</v>
      </c>
      <c r="T21" s="7">
        <v>1.0</v>
      </c>
      <c r="U21" s="7">
        <v>3.0</v>
      </c>
      <c r="V21" s="7">
        <v>7.0</v>
      </c>
      <c r="W21" s="7"/>
      <c r="X21" s="7"/>
      <c r="Y21" s="7"/>
      <c r="Z21" s="7"/>
      <c r="AA21" s="7"/>
      <c r="AB21" s="7"/>
      <c r="AC21" s="7"/>
      <c r="AD21" s="7">
        <v>5.0</v>
      </c>
      <c r="AE21" s="7">
        <v>5.0</v>
      </c>
      <c r="AF21" s="7">
        <v>1.0</v>
      </c>
      <c r="AG21" s="7">
        <v>1.0</v>
      </c>
      <c r="AH21" s="5">
        <v>1.0</v>
      </c>
      <c r="AI21" s="7">
        <v>1.0</v>
      </c>
      <c r="AJ21" s="7">
        <v>16.66</v>
      </c>
      <c r="AK21" s="7">
        <v>12.0</v>
      </c>
      <c r="AL21" s="7">
        <v>10.12</v>
      </c>
      <c r="AM21" s="5">
        <v>49.21</v>
      </c>
      <c r="AN21" s="7">
        <v>11.0</v>
      </c>
      <c r="AO21" s="7">
        <v>4.0</v>
      </c>
      <c r="AP21" s="7">
        <v>180.0</v>
      </c>
      <c r="AQ21" s="5">
        <v>180.0</v>
      </c>
      <c r="AR21" s="7">
        <v>180.0</v>
      </c>
      <c r="AS21" s="7">
        <v>180.0</v>
      </c>
      <c r="AT21" s="7">
        <v>52.0</v>
      </c>
      <c r="AU21" s="7">
        <v>62.0</v>
      </c>
      <c r="AV21" s="7">
        <v>52.0</v>
      </c>
      <c r="AW21" s="5">
        <v>1.0</v>
      </c>
      <c r="AX21" s="7">
        <v>1.0</v>
      </c>
      <c r="AY21" s="7">
        <v>30.0</v>
      </c>
      <c r="AZ21" s="7">
        <v>28.82</v>
      </c>
      <c r="BA21" s="5">
        <v>0.0</v>
      </c>
      <c r="BB21" s="7">
        <v>38.69</v>
      </c>
      <c r="BC21" s="5">
        <v>0.0</v>
      </c>
      <c r="BD21" s="7">
        <v>80.74</v>
      </c>
      <c r="BE21" s="5">
        <v>1.0</v>
      </c>
      <c r="BF21" s="7">
        <v>113.77</v>
      </c>
      <c r="BG21" s="5">
        <v>5.0</v>
      </c>
      <c r="BH21" s="5">
        <v>51.92</v>
      </c>
      <c r="BI21" s="5">
        <v>84.95</v>
      </c>
      <c r="BJ21" s="7">
        <v>87.0</v>
      </c>
      <c r="BK21" s="5">
        <v>0.0</v>
      </c>
      <c r="BL21" s="7">
        <v>168.0</v>
      </c>
      <c r="BM21" s="5">
        <v>2.0</v>
      </c>
      <c r="BN21" s="5">
        <v>166.0</v>
      </c>
      <c r="BO21" s="5">
        <v>116.0</v>
      </c>
      <c r="BP21" s="5">
        <v>67.0</v>
      </c>
      <c r="BQ21" s="7">
        <v>1.092</v>
      </c>
      <c r="BR21" s="7">
        <v>0.189394</v>
      </c>
      <c r="BS21" s="6">
        <v>0.0</v>
      </c>
      <c r="BT21" s="7">
        <v>5.0</v>
      </c>
      <c r="BU21" s="7">
        <v>38.304</v>
      </c>
      <c r="BV21" s="7">
        <v>1.248</v>
      </c>
      <c r="BW21" s="7">
        <v>0.171814</v>
      </c>
      <c r="BX21" s="7">
        <v>2.0</v>
      </c>
      <c r="BY21" s="2">
        <v>0.0</v>
      </c>
      <c r="BZ21" s="7">
        <v>46.368</v>
      </c>
    </row>
    <row r="22" ht="15.75" customHeight="1">
      <c r="A22" s="7" t="s">
        <v>99</v>
      </c>
      <c r="B22" s="7">
        <v>76.0</v>
      </c>
      <c r="C22" s="7">
        <v>0.0</v>
      </c>
      <c r="D22" s="7">
        <v>2.0</v>
      </c>
      <c r="E22" s="7">
        <v>2.0</v>
      </c>
      <c r="F22" s="5">
        <v>3.0</v>
      </c>
      <c r="G22" s="5">
        <v>7.0</v>
      </c>
      <c r="H22" s="5">
        <v>12.0</v>
      </c>
      <c r="I22" s="5">
        <v>2.0</v>
      </c>
      <c r="J22" s="5">
        <v>1.0</v>
      </c>
      <c r="K22" s="7">
        <v>1.0</v>
      </c>
      <c r="L22" s="5">
        <v>660.0</v>
      </c>
      <c r="M22" s="7"/>
      <c r="N22" s="7"/>
      <c r="O22" s="7">
        <v>2.0</v>
      </c>
      <c r="P22" s="7"/>
      <c r="Q22" s="7">
        <v>0.0</v>
      </c>
      <c r="R22" s="5">
        <v>1.0</v>
      </c>
      <c r="S22" s="7">
        <v>1.0</v>
      </c>
      <c r="T22" s="7">
        <v>0.0</v>
      </c>
      <c r="U22" s="7">
        <v>1.0</v>
      </c>
      <c r="V22" s="7">
        <v>7.0</v>
      </c>
      <c r="W22" s="7"/>
      <c r="X22" s="5"/>
      <c r="Y22" s="7"/>
      <c r="Z22" s="7"/>
      <c r="AA22" s="7"/>
      <c r="AB22" s="7"/>
      <c r="AC22" s="7"/>
      <c r="AD22" s="7">
        <v>3.0</v>
      </c>
      <c r="AE22" s="7">
        <v>3.0</v>
      </c>
      <c r="AF22" s="7">
        <v>1.0</v>
      </c>
      <c r="AG22" s="7">
        <v>1.0</v>
      </c>
      <c r="AH22" s="5">
        <v>1.0</v>
      </c>
      <c r="AI22" s="7">
        <v>1.0</v>
      </c>
      <c r="AJ22" s="7">
        <v>28.66</v>
      </c>
      <c r="AK22" s="7">
        <v>32.66</v>
      </c>
      <c r="AL22" s="7">
        <v>13.61</v>
      </c>
      <c r="AM22" s="5">
        <v>24.43</v>
      </c>
      <c r="AN22" s="7">
        <v>5.0</v>
      </c>
      <c r="AO22" s="7">
        <v>6.0</v>
      </c>
      <c r="AP22" s="7">
        <v>180.0</v>
      </c>
      <c r="AQ22" s="5">
        <v>180.0</v>
      </c>
      <c r="AR22" s="7">
        <v>180.0</v>
      </c>
      <c r="AS22" s="7">
        <v>180.0</v>
      </c>
      <c r="AT22" s="7">
        <v>52.0</v>
      </c>
      <c r="AU22" s="7">
        <v>58.0</v>
      </c>
      <c r="AV22" s="7">
        <v>52.0</v>
      </c>
      <c r="AW22" s="5">
        <v>1.0</v>
      </c>
      <c r="AX22" s="7">
        <v>1.0</v>
      </c>
      <c r="AY22" s="7">
        <v>24.0</v>
      </c>
      <c r="AZ22" s="7">
        <v>46.73</v>
      </c>
      <c r="BA22" s="5">
        <v>0.0</v>
      </c>
      <c r="BB22" s="7">
        <v>51.91</v>
      </c>
      <c r="BC22" s="5">
        <v>0.0</v>
      </c>
      <c r="BD22" s="7">
        <v>96.46</v>
      </c>
      <c r="BE22" s="5">
        <v>3.0</v>
      </c>
      <c r="BF22" s="7">
        <v>231.54</v>
      </c>
      <c r="BG22" s="5">
        <v>7.0</v>
      </c>
      <c r="BH22" s="5">
        <v>49.73</v>
      </c>
      <c r="BI22" s="5">
        <v>184.81</v>
      </c>
      <c r="BJ22" s="7">
        <v>138.0</v>
      </c>
      <c r="BK22" s="5">
        <v>0.0</v>
      </c>
      <c r="BL22" s="7">
        <v>797.0</v>
      </c>
      <c r="BM22" s="5">
        <v>3.0</v>
      </c>
      <c r="BN22" s="5">
        <v>570.0</v>
      </c>
      <c r="BO22" s="5">
        <v>171.0</v>
      </c>
      <c r="BP22" s="5">
        <v>184.0</v>
      </c>
      <c r="BQ22" s="7">
        <v>1.654</v>
      </c>
      <c r="BR22" s="7">
        <v>0.757648</v>
      </c>
      <c r="BS22" s="6">
        <v>0.0</v>
      </c>
      <c r="BT22" s="7">
        <v>0.0</v>
      </c>
      <c r="BU22" s="7">
        <v>31.212</v>
      </c>
      <c r="BV22" s="7">
        <v>1.178</v>
      </c>
      <c r="BW22" s="7">
        <v>0.278514</v>
      </c>
      <c r="BX22" s="7">
        <v>1.0</v>
      </c>
      <c r="BY22" s="2">
        <v>0.0</v>
      </c>
      <c r="BZ22" s="7">
        <v>40.284</v>
      </c>
    </row>
    <row r="23" ht="15.75" customHeight="1">
      <c r="A23" s="7" t="s">
        <v>100</v>
      </c>
      <c r="B23" s="7">
        <v>48.0</v>
      </c>
      <c r="C23" s="7">
        <v>0.0</v>
      </c>
      <c r="D23" s="7">
        <v>1.0</v>
      </c>
      <c r="E23" s="7">
        <v>2.0</v>
      </c>
      <c r="F23" s="5">
        <v>2.0</v>
      </c>
      <c r="G23" s="5">
        <v>4.0</v>
      </c>
      <c r="H23" s="5">
        <v>8.0</v>
      </c>
      <c r="I23" s="5">
        <v>1.0</v>
      </c>
      <c r="J23" s="5">
        <v>2.0</v>
      </c>
      <c r="K23" s="7">
        <v>1.0</v>
      </c>
      <c r="L23" s="5">
        <v>204.0</v>
      </c>
      <c r="M23" s="7"/>
      <c r="N23" s="7"/>
      <c r="O23" s="7">
        <v>2.0</v>
      </c>
      <c r="P23" s="7"/>
      <c r="Q23" s="7">
        <v>0.0</v>
      </c>
      <c r="R23" s="5">
        <v>1.0</v>
      </c>
      <c r="S23" s="7">
        <v>1.0</v>
      </c>
      <c r="T23" s="7">
        <v>0.0</v>
      </c>
      <c r="U23" s="7">
        <v>30.0</v>
      </c>
      <c r="V23" s="7">
        <v>3.0</v>
      </c>
      <c r="W23" s="7"/>
      <c r="X23" s="5"/>
      <c r="Y23" s="7"/>
      <c r="Z23" s="7"/>
      <c r="AA23" s="7"/>
      <c r="AB23" s="7"/>
      <c r="AC23" s="7"/>
      <c r="AD23" s="7">
        <v>5.0</v>
      </c>
      <c r="AE23" s="7">
        <v>5.0</v>
      </c>
      <c r="AF23" s="7">
        <v>1.0</v>
      </c>
      <c r="AG23" s="7">
        <v>1.0</v>
      </c>
      <c r="AH23" s="7">
        <v>1.0</v>
      </c>
      <c r="AI23" s="7">
        <v>1.0</v>
      </c>
      <c r="AJ23" s="7">
        <v>33.33</v>
      </c>
      <c r="AK23" s="7">
        <v>42.66</v>
      </c>
      <c r="AL23" s="7">
        <v>11.13</v>
      </c>
      <c r="AM23" s="7">
        <v>14.0</v>
      </c>
      <c r="AN23" s="7">
        <v>5.0</v>
      </c>
      <c r="AO23" s="7">
        <v>7.0</v>
      </c>
      <c r="AP23" s="7">
        <v>180.0</v>
      </c>
      <c r="AQ23" s="7">
        <v>180.0</v>
      </c>
      <c r="AR23" s="7">
        <v>180.0</v>
      </c>
      <c r="AS23" s="7">
        <v>180.0</v>
      </c>
      <c r="AT23" s="7">
        <v>68.0</v>
      </c>
      <c r="AU23" s="7">
        <v>70.0</v>
      </c>
      <c r="AV23" s="7">
        <v>70.0</v>
      </c>
      <c r="AW23" s="7">
        <v>1.0</v>
      </c>
      <c r="AX23" s="7">
        <v>1.0</v>
      </c>
      <c r="AY23" s="7">
        <v>24.0</v>
      </c>
      <c r="AZ23" s="7">
        <v>31.95</v>
      </c>
      <c r="BA23" s="5">
        <v>0.0</v>
      </c>
      <c r="BB23" s="7">
        <v>34.82</v>
      </c>
      <c r="BC23" s="5">
        <v>0.0</v>
      </c>
      <c r="BD23" s="7">
        <v>74.56</v>
      </c>
      <c r="BE23" s="5">
        <v>3.0</v>
      </c>
      <c r="BF23" s="7">
        <v>99.05</v>
      </c>
      <c r="BG23" s="5">
        <v>8.0</v>
      </c>
      <c r="BH23" s="5">
        <v>42.61</v>
      </c>
      <c r="BI23" s="5">
        <v>67.1</v>
      </c>
      <c r="BJ23" s="7">
        <v>180.0</v>
      </c>
      <c r="BK23" s="5">
        <v>0.0</v>
      </c>
      <c r="BL23" s="7">
        <v>376.0</v>
      </c>
      <c r="BM23" s="5">
        <v>7.0</v>
      </c>
      <c r="BN23" s="5">
        <v>170.0</v>
      </c>
      <c r="BO23" s="5">
        <v>161.0</v>
      </c>
      <c r="BP23" s="5">
        <v>186.0</v>
      </c>
      <c r="BQ23" s="7">
        <v>1.082</v>
      </c>
      <c r="BR23" s="7">
        <v>0.11077</v>
      </c>
      <c r="BS23" s="6">
        <v>0.0</v>
      </c>
      <c r="BT23" s="7">
        <v>0.0</v>
      </c>
      <c r="BU23" s="7">
        <v>49.77</v>
      </c>
      <c r="BV23" s="7">
        <v>0.894</v>
      </c>
      <c r="BW23" s="7">
        <v>0.140107</v>
      </c>
      <c r="BX23" s="7">
        <v>0.0</v>
      </c>
      <c r="BY23" s="2">
        <v>0.0</v>
      </c>
      <c r="BZ23" s="7">
        <v>41.616</v>
      </c>
    </row>
    <row r="24" ht="15.75" customHeight="1">
      <c r="A24" s="7" t="s">
        <v>101</v>
      </c>
      <c r="B24" s="7">
        <v>40.0</v>
      </c>
      <c r="C24" s="7">
        <v>0.0</v>
      </c>
      <c r="D24" s="7">
        <v>0.0</v>
      </c>
      <c r="E24" s="7">
        <v>2.0</v>
      </c>
      <c r="F24" s="7">
        <v>2.0</v>
      </c>
      <c r="G24" s="5">
        <v>20.0</v>
      </c>
      <c r="H24" s="5">
        <v>38.0</v>
      </c>
      <c r="I24" s="7">
        <v>1.0</v>
      </c>
      <c r="J24" s="7">
        <v>2.0</v>
      </c>
      <c r="K24" s="7">
        <v>1.0</v>
      </c>
      <c r="L24" s="7">
        <v>108.0</v>
      </c>
      <c r="M24" s="7"/>
      <c r="N24" s="7"/>
      <c r="O24" s="7">
        <v>2.0</v>
      </c>
      <c r="P24" s="7"/>
      <c r="Q24" s="7">
        <v>0.0</v>
      </c>
      <c r="R24" s="5">
        <v>1.0</v>
      </c>
      <c r="S24" s="7">
        <v>1.0</v>
      </c>
      <c r="T24" s="7">
        <v>3.0</v>
      </c>
      <c r="U24" s="7">
        <v>3.0</v>
      </c>
      <c r="V24" s="7">
        <v>7.0</v>
      </c>
      <c r="W24" s="7"/>
      <c r="X24" s="5"/>
      <c r="Y24" s="7"/>
      <c r="Z24" s="7"/>
      <c r="AA24" s="7"/>
      <c r="AB24" s="7"/>
      <c r="AC24" s="7"/>
      <c r="AD24" s="7">
        <v>5.0</v>
      </c>
      <c r="AE24" s="7">
        <v>5.0</v>
      </c>
      <c r="AF24" s="7">
        <v>1.0</v>
      </c>
      <c r="AG24" s="7">
        <v>1.0</v>
      </c>
      <c r="AH24" s="7">
        <v>1.0</v>
      </c>
      <c r="AI24" s="7">
        <v>1.0</v>
      </c>
      <c r="AJ24" s="7">
        <v>10.66</v>
      </c>
      <c r="AK24" s="7">
        <v>21.66</v>
      </c>
      <c r="AL24" s="7">
        <v>9.38</v>
      </c>
      <c r="AM24" s="7">
        <v>13.32</v>
      </c>
      <c r="AN24" s="7">
        <v>9.0</v>
      </c>
      <c r="AO24" s="7">
        <v>12.0</v>
      </c>
      <c r="AP24" s="7">
        <v>180.0</v>
      </c>
      <c r="AQ24" s="7">
        <v>180.0</v>
      </c>
      <c r="AR24" s="7">
        <v>180.0</v>
      </c>
      <c r="AS24" s="7">
        <v>180.0</v>
      </c>
      <c r="AT24" s="7">
        <v>56.0</v>
      </c>
      <c r="AU24" s="7">
        <v>60.0</v>
      </c>
      <c r="AV24" s="7">
        <v>60.0</v>
      </c>
      <c r="AW24" s="7">
        <v>1.0</v>
      </c>
      <c r="AX24" s="7">
        <v>2.0</v>
      </c>
      <c r="AY24" s="7">
        <v>27.0</v>
      </c>
      <c r="AZ24" s="7">
        <v>26.22</v>
      </c>
      <c r="BA24" s="7">
        <v>0.0</v>
      </c>
      <c r="BB24" s="7">
        <v>29.94</v>
      </c>
      <c r="BC24" s="7">
        <v>0.0</v>
      </c>
      <c r="BD24" s="7">
        <v>49.51</v>
      </c>
      <c r="BE24" s="7">
        <v>1.0</v>
      </c>
      <c r="BF24" s="7">
        <v>66.0</v>
      </c>
      <c r="BG24" s="7">
        <v>2.0</v>
      </c>
      <c r="BH24" s="5">
        <v>23.29</v>
      </c>
      <c r="BI24" s="5">
        <v>39.78</v>
      </c>
      <c r="BJ24" s="7">
        <v>37.09</v>
      </c>
      <c r="BK24" s="7">
        <v>0.0</v>
      </c>
      <c r="BL24" s="7">
        <v>71.98</v>
      </c>
      <c r="BM24" s="7">
        <v>0.0</v>
      </c>
      <c r="BN24" s="7">
        <v>117.43</v>
      </c>
      <c r="BO24" s="7">
        <v>73.0</v>
      </c>
      <c r="BP24" s="7">
        <v>53.77</v>
      </c>
      <c r="BQ24" s="7">
        <v>0.834</v>
      </c>
      <c r="BR24" s="7">
        <v>0.115022</v>
      </c>
      <c r="BS24" s="6">
        <v>0.0</v>
      </c>
      <c r="BT24" s="7">
        <v>0.0</v>
      </c>
      <c r="BU24" s="7">
        <v>51.516000000000005</v>
      </c>
      <c r="BV24" s="7">
        <v>0.792</v>
      </c>
      <c r="BW24" s="7">
        <v>0.099096</v>
      </c>
      <c r="BX24" s="7">
        <v>0.0</v>
      </c>
      <c r="BY24" s="2">
        <v>0.0</v>
      </c>
      <c r="BZ24" s="7">
        <v>55.584</v>
      </c>
    </row>
    <row r="25" ht="15.75" customHeight="1">
      <c r="A25" s="7" t="s">
        <v>102</v>
      </c>
      <c r="B25" s="7">
        <v>39.0</v>
      </c>
      <c r="C25" s="7">
        <v>0.0</v>
      </c>
      <c r="D25" s="7">
        <v>1.0</v>
      </c>
      <c r="E25" s="7">
        <v>2.0</v>
      </c>
      <c r="F25" s="7">
        <v>1.0</v>
      </c>
      <c r="G25" s="7">
        <v>11.0</v>
      </c>
      <c r="H25" s="7">
        <v>8.0</v>
      </c>
      <c r="I25" s="7">
        <v>2.0</v>
      </c>
      <c r="J25" s="7">
        <v>1.0</v>
      </c>
      <c r="K25" s="5">
        <v>1.0</v>
      </c>
      <c r="L25" s="5">
        <v>216.0</v>
      </c>
      <c r="M25" s="7"/>
      <c r="N25" s="7"/>
      <c r="O25" s="7">
        <v>2.0</v>
      </c>
      <c r="P25" s="7"/>
      <c r="Q25" s="7">
        <v>0.0</v>
      </c>
      <c r="R25" s="7">
        <v>1.0</v>
      </c>
      <c r="S25" s="7">
        <v>1.0</v>
      </c>
      <c r="T25" s="7">
        <v>2.0</v>
      </c>
      <c r="U25" s="7">
        <v>15.0</v>
      </c>
      <c r="V25" s="7">
        <v>7.0</v>
      </c>
      <c r="W25" s="7"/>
      <c r="X25" s="7"/>
      <c r="Y25" s="7"/>
      <c r="Z25" s="7"/>
      <c r="AA25" s="7"/>
      <c r="AB25" s="7"/>
      <c r="AC25" s="7"/>
      <c r="AD25" s="7">
        <v>5.0</v>
      </c>
      <c r="AE25" s="7">
        <v>5.0</v>
      </c>
      <c r="AF25" s="7">
        <v>1.0</v>
      </c>
      <c r="AG25" s="7">
        <v>1.0</v>
      </c>
      <c r="AH25" s="5">
        <v>1.0</v>
      </c>
      <c r="AI25" s="7">
        <v>1.0</v>
      </c>
      <c r="AJ25" s="7">
        <v>33.33</v>
      </c>
      <c r="AK25" s="7">
        <v>51.33</v>
      </c>
      <c r="AL25" s="7">
        <v>8.84</v>
      </c>
      <c r="AM25" s="5">
        <v>8.71</v>
      </c>
      <c r="AN25" s="7">
        <v>5.0</v>
      </c>
      <c r="AO25" s="7">
        <v>5.0</v>
      </c>
      <c r="AP25" s="7">
        <v>180.0</v>
      </c>
      <c r="AQ25" s="5">
        <v>180.0</v>
      </c>
      <c r="AR25" s="7">
        <v>180.0</v>
      </c>
      <c r="AS25" s="7">
        <v>180.0</v>
      </c>
      <c r="AT25" s="7">
        <v>40.0</v>
      </c>
      <c r="AU25" s="7">
        <v>36.0</v>
      </c>
      <c r="AV25" s="7">
        <v>40.0</v>
      </c>
      <c r="AW25" s="5">
        <v>1.0</v>
      </c>
      <c r="AX25" s="7">
        <v>1.0</v>
      </c>
      <c r="AY25" s="7">
        <v>25.0</v>
      </c>
      <c r="AZ25" s="7">
        <v>39.2</v>
      </c>
      <c r="BA25" s="7">
        <v>0.0</v>
      </c>
      <c r="BB25" s="7">
        <v>45.4</v>
      </c>
      <c r="BC25" s="7">
        <v>1.0</v>
      </c>
      <c r="BD25" s="7">
        <v>76.59</v>
      </c>
      <c r="BE25" s="7">
        <v>3.0</v>
      </c>
      <c r="BF25" s="7">
        <v>78.66</v>
      </c>
      <c r="BG25" s="7">
        <v>1.0</v>
      </c>
      <c r="BH25" s="7">
        <v>37.39</v>
      </c>
      <c r="BI25" s="7">
        <v>39.46</v>
      </c>
      <c r="BJ25" s="7">
        <v>101.49</v>
      </c>
      <c r="BK25" s="7">
        <v>1.0</v>
      </c>
      <c r="BL25" s="7">
        <v>235.23</v>
      </c>
      <c r="BM25" s="7">
        <v>2.0</v>
      </c>
      <c r="BN25" s="7">
        <v>265.5</v>
      </c>
      <c r="BO25" s="7">
        <v>175.06</v>
      </c>
      <c r="BP25" s="7">
        <v>128.17</v>
      </c>
      <c r="BQ25" s="7">
        <v>0.878</v>
      </c>
      <c r="BR25" s="7">
        <v>0.366156</v>
      </c>
      <c r="BS25" s="6">
        <v>0.0</v>
      </c>
      <c r="BT25" s="7">
        <v>1.0</v>
      </c>
      <c r="BU25" s="7">
        <v>59.508</v>
      </c>
      <c r="BV25" s="7">
        <v>1.046</v>
      </c>
      <c r="BW25" s="7">
        <v>0.201321</v>
      </c>
      <c r="BX25" s="7">
        <v>0.0</v>
      </c>
      <c r="BY25" s="2">
        <v>0.0</v>
      </c>
      <c r="BZ25" s="7">
        <v>56.268</v>
      </c>
    </row>
    <row r="26" ht="15.75" customHeight="1">
      <c r="A26" s="7" t="s">
        <v>103</v>
      </c>
      <c r="B26" s="7">
        <v>66.0</v>
      </c>
      <c r="C26" s="7">
        <v>0.0</v>
      </c>
      <c r="D26" s="7">
        <v>3.0</v>
      </c>
      <c r="E26" s="7">
        <v>2.0</v>
      </c>
      <c r="F26" s="7">
        <v>2.0</v>
      </c>
      <c r="G26" s="7">
        <v>12.0</v>
      </c>
      <c r="H26" s="7">
        <v>28.0</v>
      </c>
      <c r="I26" s="7">
        <v>3.0</v>
      </c>
      <c r="J26" s="7">
        <v>3.0</v>
      </c>
      <c r="K26" s="7">
        <v>1.0</v>
      </c>
      <c r="L26" s="7">
        <v>492.0</v>
      </c>
      <c r="M26" s="7"/>
      <c r="N26" s="7"/>
      <c r="O26" s="7">
        <v>1.0</v>
      </c>
      <c r="P26" s="7"/>
      <c r="Q26" s="7">
        <v>1.0</v>
      </c>
      <c r="R26" s="7">
        <v>1.0</v>
      </c>
      <c r="S26" s="7">
        <v>1.0</v>
      </c>
      <c r="T26" s="7">
        <v>2.0</v>
      </c>
      <c r="U26" s="7">
        <v>6.0</v>
      </c>
      <c r="V26" s="7">
        <v>7.0</v>
      </c>
      <c r="W26" s="7"/>
      <c r="X26" s="7"/>
      <c r="Y26" s="7"/>
      <c r="Z26" s="7"/>
      <c r="AA26" s="7"/>
      <c r="AB26" s="7"/>
      <c r="AC26" s="7"/>
      <c r="AD26" s="7">
        <v>4.0</v>
      </c>
      <c r="AE26" s="7">
        <v>3.0</v>
      </c>
      <c r="AF26" s="7">
        <v>2.0</v>
      </c>
      <c r="AG26" s="7">
        <v>1.0</v>
      </c>
      <c r="AH26" s="5">
        <v>1.0</v>
      </c>
      <c r="AI26" s="7">
        <v>1.0</v>
      </c>
      <c r="AJ26" s="7">
        <v>28.33</v>
      </c>
      <c r="AK26" s="7">
        <v>39.33</v>
      </c>
      <c r="AL26" s="7">
        <v>22.12</v>
      </c>
      <c r="AM26" s="5">
        <v>31.95</v>
      </c>
      <c r="AN26" s="7">
        <v>4.0</v>
      </c>
      <c r="AO26" s="7">
        <v>5.0</v>
      </c>
      <c r="AP26" s="7">
        <v>180.0</v>
      </c>
      <c r="AQ26" s="5">
        <v>180.0</v>
      </c>
      <c r="AR26" s="7">
        <v>180.0</v>
      </c>
      <c r="AS26" s="7">
        <v>180.0</v>
      </c>
      <c r="AT26" s="7">
        <v>62.0</v>
      </c>
      <c r="AU26" s="7">
        <v>40.0</v>
      </c>
      <c r="AV26" s="7">
        <v>51.0</v>
      </c>
      <c r="AW26" s="5">
        <v>1.0</v>
      </c>
      <c r="AX26" s="7">
        <v>1.0</v>
      </c>
      <c r="AY26" s="7">
        <v>21.0</v>
      </c>
      <c r="AZ26" s="7">
        <v>51.06</v>
      </c>
      <c r="BA26" s="7">
        <v>1.0</v>
      </c>
      <c r="BB26" s="7">
        <v>52.9</v>
      </c>
      <c r="BC26" s="7">
        <v>2.0</v>
      </c>
      <c r="BD26" s="7">
        <v>118.2</v>
      </c>
      <c r="BE26" s="7">
        <v>6.0</v>
      </c>
      <c r="BF26" s="7">
        <v>173.63</v>
      </c>
      <c r="BG26" s="7">
        <v>5.0</v>
      </c>
      <c r="BH26" s="7">
        <v>67.14</v>
      </c>
      <c r="BI26" s="7">
        <v>122.57</v>
      </c>
      <c r="BJ26" s="7">
        <v>100.5</v>
      </c>
      <c r="BK26" s="7">
        <v>0.0</v>
      </c>
      <c r="BL26" s="7">
        <v>622.4</v>
      </c>
      <c r="BM26" s="7">
        <v>5.0</v>
      </c>
      <c r="BN26" s="7">
        <v>234.66</v>
      </c>
      <c r="BO26" s="7">
        <v>124.91</v>
      </c>
      <c r="BP26" s="7">
        <v>106.4</v>
      </c>
      <c r="BQ26" s="7">
        <v>1.366</v>
      </c>
      <c r="BR26" s="7">
        <v>0.206712</v>
      </c>
      <c r="BS26" s="6">
        <v>0.0</v>
      </c>
      <c r="BT26" s="7">
        <v>0.0</v>
      </c>
      <c r="BU26" s="7">
        <v>17.784000000000002</v>
      </c>
      <c r="BV26" s="7">
        <v>1.294</v>
      </c>
      <c r="BW26" s="7">
        <v>0.275009</v>
      </c>
      <c r="BX26" s="7">
        <v>0.0</v>
      </c>
      <c r="BY26" s="2">
        <v>0.0</v>
      </c>
      <c r="BZ26" s="7">
        <v>22.968</v>
      </c>
    </row>
    <row r="27" ht="15.75" customHeight="1">
      <c r="A27" s="7" t="s">
        <v>104</v>
      </c>
      <c r="B27" s="7">
        <v>26.0</v>
      </c>
      <c r="C27" s="7">
        <v>0.0</v>
      </c>
      <c r="D27" s="7">
        <v>0.0</v>
      </c>
      <c r="E27" s="7">
        <v>2.0</v>
      </c>
      <c r="F27" s="7">
        <v>1.0</v>
      </c>
      <c r="G27" s="7">
        <v>14.0</v>
      </c>
      <c r="H27" s="7">
        <v>11.0</v>
      </c>
      <c r="I27" s="7">
        <v>1.0</v>
      </c>
      <c r="J27" s="7">
        <v>2.0</v>
      </c>
      <c r="K27" s="7">
        <v>1.0</v>
      </c>
      <c r="L27" s="7">
        <v>72.0</v>
      </c>
      <c r="M27" s="7"/>
      <c r="N27" s="7"/>
      <c r="O27" s="7">
        <v>1.0</v>
      </c>
      <c r="P27" s="7"/>
      <c r="Q27" s="7">
        <v>0.0</v>
      </c>
      <c r="R27" s="7">
        <v>1.0</v>
      </c>
      <c r="S27" s="7">
        <v>1.0</v>
      </c>
      <c r="T27" s="7">
        <v>2.0</v>
      </c>
      <c r="U27" s="7">
        <v>7.0</v>
      </c>
      <c r="V27" s="7">
        <v>7.0</v>
      </c>
      <c r="W27" s="7"/>
      <c r="X27" s="7"/>
      <c r="Y27" s="7"/>
      <c r="Z27" s="5"/>
      <c r="AA27" s="7"/>
      <c r="AB27" s="7"/>
      <c r="AC27" s="7"/>
      <c r="AD27" s="7">
        <v>5.0</v>
      </c>
      <c r="AE27" s="7">
        <v>2.0</v>
      </c>
      <c r="AF27" s="7">
        <v>1.0</v>
      </c>
      <c r="AG27" s="7">
        <v>1.0</v>
      </c>
      <c r="AH27" s="7">
        <v>1.0</v>
      </c>
      <c r="AI27" s="7">
        <v>1.0</v>
      </c>
      <c r="AJ27" s="7">
        <v>7.66</v>
      </c>
      <c r="AK27" s="7">
        <v>49.33</v>
      </c>
      <c r="AL27" s="7">
        <v>11.21</v>
      </c>
      <c r="AM27" s="7">
        <v>15.19</v>
      </c>
      <c r="AN27" s="7">
        <v>10.0</v>
      </c>
      <c r="AO27" s="7">
        <v>13.0</v>
      </c>
      <c r="AP27" s="7">
        <v>160.0</v>
      </c>
      <c r="AQ27" s="7">
        <v>180.0</v>
      </c>
      <c r="AR27" s="7">
        <v>180.0</v>
      </c>
      <c r="AS27" s="7">
        <v>180.0</v>
      </c>
      <c r="AT27" s="7">
        <v>46.0</v>
      </c>
      <c r="AU27" s="7">
        <v>48.0</v>
      </c>
      <c r="AV27" s="7">
        <v>48.0</v>
      </c>
      <c r="AW27" s="7">
        <v>2.0</v>
      </c>
      <c r="AX27" s="7">
        <v>2.0</v>
      </c>
      <c r="AY27" s="7">
        <v>28.0</v>
      </c>
      <c r="AZ27" s="7">
        <v>22.3</v>
      </c>
      <c r="BA27" s="7">
        <v>0.0</v>
      </c>
      <c r="BB27" s="7">
        <v>20.0</v>
      </c>
      <c r="BC27" s="7">
        <v>0.0</v>
      </c>
      <c r="BD27" s="7">
        <v>33.11</v>
      </c>
      <c r="BE27" s="7">
        <v>0.0</v>
      </c>
      <c r="BF27" s="7">
        <v>48.27</v>
      </c>
      <c r="BG27" s="7">
        <v>2.0</v>
      </c>
      <c r="BH27" s="7">
        <v>10.81</v>
      </c>
      <c r="BI27" s="7">
        <v>25.97</v>
      </c>
      <c r="BJ27" s="7">
        <v>31.43</v>
      </c>
      <c r="BK27" s="7">
        <v>0.0</v>
      </c>
      <c r="BL27" s="7">
        <v>49.87</v>
      </c>
      <c r="BM27" s="7">
        <v>0.0</v>
      </c>
      <c r="BN27" s="7">
        <v>157.14</v>
      </c>
      <c r="BO27" s="7">
        <v>83.52</v>
      </c>
      <c r="BP27" s="7">
        <v>80.53</v>
      </c>
      <c r="BQ27" s="7">
        <v>1.114</v>
      </c>
      <c r="BR27" s="7">
        <v>0.2386</v>
      </c>
      <c r="BS27" s="6">
        <v>0.0</v>
      </c>
      <c r="BT27" s="7">
        <v>0.0</v>
      </c>
      <c r="BU27" s="7">
        <v>62.06399999999999</v>
      </c>
      <c r="BV27" s="7">
        <v>0.974</v>
      </c>
      <c r="BW27" s="7">
        <v>0.076354</v>
      </c>
      <c r="BX27" s="7">
        <v>0.0</v>
      </c>
      <c r="BY27" s="2">
        <v>0.0</v>
      </c>
      <c r="BZ27" s="7">
        <v>74.16</v>
      </c>
    </row>
    <row r="28" ht="15.75" customHeight="1">
      <c r="A28" s="7" t="s">
        <v>105</v>
      </c>
      <c r="B28" s="7">
        <v>74.0</v>
      </c>
      <c r="C28" s="7">
        <v>0.0</v>
      </c>
      <c r="D28" s="7">
        <v>3.0</v>
      </c>
      <c r="E28" s="5">
        <v>2.0</v>
      </c>
      <c r="F28" s="5">
        <v>2.0</v>
      </c>
      <c r="G28" s="5">
        <v>5.0</v>
      </c>
      <c r="H28" s="5">
        <v>14.0</v>
      </c>
      <c r="I28" s="5">
        <v>2.0</v>
      </c>
      <c r="J28" s="5">
        <v>1.0</v>
      </c>
      <c r="K28" s="7">
        <v>1.0</v>
      </c>
      <c r="L28" s="7">
        <v>60.0</v>
      </c>
      <c r="M28" s="7"/>
      <c r="N28" s="7"/>
      <c r="O28" s="7">
        <v>2.0</v>
      </c>
      <c r="P28" s="7"/>
      <c r="Q28" s="7">
        <v>0.0</v>
      </c>
      <c r="R28" s="5">
        <v>1.0</v>
      </c>
      <c r="S28" s="7">
        <v>1.0</v>
      </c>
      <c r="T28" s="7">
        <v>0.0</v>
      </c>
      <c r="U28" s="7">
        <v>2.0</v>
      </c>
      <c r="V28" s="7">
        <v>7.0</v>
      </c>
      <c r="W28" s="7"/>
      <c r="X28" s="5"/>
      <c r="Y28" s="7"/>
      <c r="Z28" s="7"/>
      <c r="AA28" s="7"/>
      <c r="AB28" s="7"/>
      <c r="AC28" s="7"/>
      <c r="AD28" s="7">
        <v>4.0</v>
      </c>
      <c r="AE28" s="7">
        <v>0.0</v>
      </c>
      <c r="AF28" s="7">
        <v>1.0</v>
      </c>
      <c r="AG28" s="7">
        <v>1.0</v>
      </c>
      <c r="AH28" s="7">
        <v>1.0</v>
      </c>
      <c r="AI28" s="7">
        <v>1.0</v>
      </c>
      <c r="AJ28" s="7">
        <v>19.66</v>
      </c>
      <c r="AK28" s="7">
        <v>28.66</v>
      </c>
      <c r="AL28" s="7">
        <v>11.88</v>
      </c>
      <c r="AM28" s="7">
        <v>16.21</v>
      </c>
      <c r="AN28" s="7">
        <v>6.0</v>
      </c>
      <c r="AO28" s="7">
        <v>7.0</v>
      </c>
      <c r="AP28" s="7">
        <v>180.0</v>
      </c>
      <c r="AQ28" s="7">
        <v>180.0</v>
      </c>
      <c r="AR28" s="7">
        <v>180.0</v>
      </c>
      <c r="AS28" s="7">
        <v>180.0</v>
      </c>
      <c r="AT28" s="7">
        <v>40.0</v>
      </c>
      <c r="AU28" s="7">
        <v>40.0</v>
      </c>
      <c r="AV28" s="7">
        <v>40.0</v>
      </c>
      <c r="AW28" s="7">
        <v>1.0</v>
      </c>
      <c r="AX28" s="7">
        <v>1.0</v>
      </c>
      <c r="AY28" s="7">
        <v>26.0</v>
      </c>
      <c r="AZ28" s="7">
        <v>42.09</v>
      </c>
      <c r="BA28" s="7">
        <v>0.0</v>
      </c>
      <c r="BB28" s="7">
        <v>40.23</v>
      </c>
      <c r="BC28" s="7">
        <v>0.0</v>
      </c>
      <c r="BD28" s="7">
        <v>53.15</v>
      </c>
      <c r="BE28" s="7">
        <v>1.0</v>
      </c>
      <c r="BF28" s="7">
        <v>85.6</v>
      </c>
      <c r="BG28" s="7">
        <v>2.0</v>
      </c>
      <c r="BH28" s="7">
        <v>11.06</v>
      </c>
      <c r="BI28" s="7">
        <v>43.51</v>
      </c>
      <c r="BJ28" s="7">
        <v>115.99</v>
      </c>
      <c r="BK28" s="7">
        <v>0.0</v>
      </c>
      <c r="BL28" s="7">
        <v>335.75</v>
      </c>
      <c r="BM28" s="7">
        <v>3.0</v>
      </c>
      <c r="BN28" s="7">
        <v>294.29</v>
      </c>
      <c r="BO28" s="7">
        <v>165.31</v>
      </c>
      <c r="BP28" s="7">
        <v>123.09</v>
      </c>
      <c r="BQ28" s="7">
        <v>1.504</v>
      </c>
      <c r="BR28" s="7">
        <v>0.274554</v>
      </c>
      <c r="BS28" s="6">
        <v>0.0</v>
      </c>
      <c r="BT28" s="7">
        <v>0.0</v>
      </c>
      <c r="BU28" s="7">
        <v>44.172</v>
      </c>
      <c r="BV28" s="7">
        <v>1.526</v>
      </c>
      <c r="BW28" s="7">
        <v>0.448698</v>
      </c>
      <c r="BX28" s="7">
        <v>0.0</v>
      </c>
      <c r="BY28" s="2">
        <v>0.0</v>
      </c>
      <c r="BZ28" s="7">
        <v>38.016</v>
      </c>
    </row>
    <row r="29" ht="15.75" customHeight="1">
      <c r="A29" s="7" t="s">
        <v>106</v>
      </c>
      <c r="B29" s="7">
        <v>55.0</v>
      </c>
      <c r="C29" s="7">
        <v>0.0</v>
      </c>
      <c r="D29" s="7">
        <v>2.0</v>
      </c>
      <c r="E29" s="5">
        <v>2.0</v>
      </c>
      <c r="F29" s="5">
        <v>2.0</v>
      </c>
      <c r="G29" s="5">
        <v>11.0</v>
      </c>
      <c r="H29" s="5">
        <v>13.0</v>
      </c>
      <c r="I29" s="5">
        <v>2.0</v>
      </c>
      <c r="J29" s="5">
        <v>1.0</v>
      </c>
      <c r="K29" s="7">
        <v>1.0</v>
      </c>
      <c r="L29" s="11">
        <v>86.0</v>
      </c>
      <c r="M29" s="7"/>
      <c r="N29" s="7"/>
      <c r="O29" s="7">
        <v>1.0</v>
      </c>
      <c r="P29" s="7"/>
      <c r="Q29" s="7">
        <v>0.0</v>
      </c>
      <c r="R29" s="5">
        <v>1.0</v>
      </c>
      <c r="S29" s="7">
        <v>1.0</v>
      </c>
      <c r="T29" s="7">
        <v>1.0</v>
      </c>
      <c r="U29" s="7">
        <v>12.0</v>
      </c>
      <c r="V29" s="7">
        <v>6.0</v>
      </c>
      <c r="W29" s="7"/>
      <c r="X29" s="5"/>
      <c r="Y29" s="7"/>
      <c r="Z29" s="7"/>
      <c r="AA29" s="7"/>
      <c r="AB29" s="7"/>
      <c r="AC29" s="7"/>
      <c r="AD29" s="7">
        <v>4.0</v>
      </c>
      <c r="AE29" s="7">
        <v>3.0</v>
      </c>
      <c r="AF29" s="7">
        <v>1.0</v>
      </c>
      <c r="AG29" s="7">
        <v>1.0</v>
      </c>
      <c r="AH29" s="5">
        <v>1.0</v>
      </c>
      <c r="AI29" s="7">
        <v>1.0</v>
      </c>
      <c r="AJ29" s="7">
        <v>26.66</v>
      </c>
      <c r="AK29" s="7">
        <v>42.66</v>
      </c>
      <c r="AL29" s="7">
        <v>9.21</v>
      </c>
      <c r="AM29" s="5">
        <v>13.0</v>
      </c>
      <c r="AN29" s="7">
        <v>9.0</v>
      </c>
      <c r="AO29" s="7">
        <v>6.0</v>
      </c>
      <c r="AP29" s="7">
        <v>180.0</v>
      </c>
      <c r="AQ29" s="5">
        <v>180.0</v>
      </c>
      <c r="AR29" s="7">
        <v>180.0</v>
      </c>
      <c r="AS29" s="7">
        <v>180.0</v>
      </c>
      <c r="AT29" s="7">
        <v>38.0</v>
      </c>
      <c r="AU29" s="7">
        <v>40.0</v>
      </c>
      <c r="AV29" s="7">
        <v>38.0</v>
      </c>
      <c r="AW29" s="5">
        <v>1.0</v>
      </c>
      <c r="AX29" s="7">
        <v>1.0</v>
      </c>
      <c r="AY29" s="7">
        <v>28.0</v>
      </c>
      <c r="AZ29" s="7">
        <v>38.31</v>
      </c>
      <c r="BA29" s="12">
        <v>1.0</v>
      </c>
      <c r="BB29" s="12">
        <v>33.01</v>
      </c>
      <c r="BC29" s="12">
        <v>0.0</v>
      </c>
      <c r="BD29" s="12">
        <v>49.68</v>
      </c>
      <c r="BE29" s="12">
        <v>1.0</v>
      </c>
      <c r="BF29" s="12">
        <v>60.81</v>
      </c>
      <c r="BG29" s="12">
        <v>0.0</v>
      </c>
      <c r="BH29" s="12">
        <v>11.37</v>
      </c>
      <c r="BI29" s="12">
        <v>22.5</v>
      </c>
      <c r="BJ29" s="12">
        <v>59.07</v>
      </c>
      <c r="BK29" s="12">
        <v>0.0</v>
      </c>
      <c r="BL29" s="12">
        <v>235.58</v>
      </c>
      <c r="BM29" s="12">
        <v>1.0</v>
      </c>
      <c r="BN29" s="12">
        <v>177.3</v>
      </c>
      <c r="BO29" s="12">
        <v>239.96</v>
      </c>
      <c r="BP29" s="7">
        <v>241.13</v>
      </c>
      <c r="BQ29" s="7">
        <v>0.72</v>
      </c>
      <c r="BR29" s="7">
        <v>0.096954</v>
      </c>
      <c r="BS29" s="6">
        <v>0.0</v>
      </c>
      <c r="BT29" s="7">
        <v>0.0</v>
      </c>
      <c r="BU29" s="7">
        <v>48.024</v>
      </c>
      <c r="BV29" s="7">
        <v>0.686</v>
      </c>
      <c r="BW29" s="7">
        <v>0.115888</v>
      </c>
      <c r="BX29" s="7">
        <v>0.0</v>
      </c>
      <c r="BY29" s="2">
        <v>0.0</v>
      </c>
      <c r="BZ29" s="7">
        <v>45.9</v>
      </c>
    </row>
    <row r="30" ht="15.75" customHeight="1">
      <c r="A30" s="7" t="s">
        <v>107</v>
      </c>
      <c r="B30" s="7">
        <v>36.0</v>
      </c>
      <c r="C30" s="7">
        <v>0.0</v>
      </c>
      <c r="D30" s="7">
        <v>0.0</v>
      </c>
      <c r="E30" s="5">
        <v>2.0</v>
      </c>
      <c r="F30" s="5">
        <v>2.0</v>
      </c>
      <c r="G30" s="5">
        <v>16.0</v>
      </c>
      <c r="H30" s="5">
        <v>45.0</v>
      </c>
      <c r="I30" s="5">
        <v>1.0</v>
      </c>
      <c r="J30" s="5">
        <v>2.0</v>
      </c>
      <c r="K30" s="5">
        <v>1.0</v>
      </c>
      <c r="L30" s="5">
        <v>48.0</v>
      </c>
      <c r="M30" s="7"/>
      <c r="N30" s="7"/>
      <c r="O30" s="7">
        <v>2.0</v>
      </c>
      <c r="P30" s="7"/>
      <c r="Q30" s="7">
        <v>0.0</v>
      </c>
      <c r="R30" s="5">
        <v>1.0</v>
      </c>
      <c r="S30" s="7">
        <v>1.0</v>
      </c>
      <c r="T30" s="7">
        <v>3.0</v>
      </c>
      <c r="U30" s="7">
        <v>14.0</v>
      </c>
      <c r="V30" s="7">
        <v>7.0</v>
      </c>
      <c r="W30" s="7"/>
      <c r="X30" s="5"/>
      <c r="Y30" s="7"/>
      <c r="Z30" s="7"/>
      <c r="AA30" s="7"/>
      <c r="AB30" s="7"/>
      <c r="AC30" s="7"/>
      <c r="AD30" s="7">
        <v>3.0</v>
      </c>
      <c r="AE30" s="7">
        <v>4.0</v>
      </c>
      <c r="AF30" s="7">
        <v>1.0</v>
      </c>
      <c r="AG30" s="7">
        <v>1.0</v>
      </c>
      <c r="AH30" s="5">
        <v>1.0</v>
      </c>
      <c r="AI30" s="7">
        <v>1.0</v>
      </c>
      <c r="AJ30" s="7">
        <v>14.0</v>
      </c>
      <c r="AK30" s="7">
        <v>20.0</v>
      </c>
      <c r="AL30" s="7">
        <v>9.94</v>
      </c>
      <c r="AM30" s="5">
        <v>12.51</v>
      </c>
      <c r="AN30" s="7">
        <v>7.0</v>
      </c>
      <c r="AO30" s="7">
        <v>7.0</v>
      </c>
      <c r="AP30" s="7">
        <v>150.0</v>
      </c>
      <c r="AQ30" s="5">
        <v>180.0</v>
      </c>
      <c r="AR30" s="7">
        <v>180.0</v>
      </c>
      <c r="AS30" s="7">
        <v>180.0</v>
      </c>
      <c r="AT30" s="7">
        <v>40.0</v>
      </c>
      <c r="AU30" s="7">
        <v>32.0</v>
      </c>
      <c r="AV30" s="7">
        <v>32.0</v>
      </c>
      <c r="AW30" s="5">
        <v>2.0</v>
      </c>
      <c r="AX30" s="7">
        <v>1.0</v>
      </c>
      <c r="AY30" s="7">
        <v>28.0</v>
      </c>
      <c r="AZ30" s="7">
        <v>27.49</v>
      </c>
      <c r="BA30" s="5">
        <v>0.0</v>
      </c>
      <c r="BB30" s="5">
        <v>28.78</v>
      </c>
      <c r="BC30" s="5">
        <v>0.0</v>
      </c>
      <c r="BD30" s="5">
        <v>52.58</v>
      </c>
      <c r="BE30" s="5">
        <v>2.0</v>
      </c>
      <c r="BF30" s="5">
        <v>61.45</v>
      </c>
      <c r="BG30" s="5">
        <v>1.0</v>
      </c>
      <c r="BH30" s="11">
        <v>25.9</v>
      </c>
      <c r="BI30" s="11">
        <v>33.96</v>
      </c>
      <c r="BJ30" s="5">
        <v>35.25</v>
      </c>
      <c r="BK30" s="5">
        <v>0.0</v>
      </c>
      <c r="BL30" s="5">
        <v>107.48</v>
      </c>
      <c r="BM30" s="5">
        <v>1.0</v>
      </c>
      <c r="BN30" s="5">
        <v>248.0</v>
      </c>
      <c r="BO30" s="5">
        <v>80.54</v>
      </c>
      <c r="BP30" s="7">
        <v>55.62</v>
      </c>
      <c r="BQ30" s="11">
        <v>1.126</v>
      </c>
      <c r="BR30" s="11">
        <v>0.091542</v>
      </c>
      <c r="BS30" s="13">
        <v>0.0</v>
      </c>
      <c r="BT30" s="11">
        <v>4.0</v>
      </c>
      <c r="BU30" s="7">
        <v>64.8</v>
      </c>
      <c r="BV30" s="11">
        <v>0.834</v>
      </c>
      <c r="BW30" s="11">
        <v>0.149097</v>
      </c>
      <c r="BX30" s="11">
        <v>0.0</v>
      </c>
      <c r="BY30" s="2">
        <v>0.0</v>
      </c>
      <c r="BZ30" s="11">
        <v>66.852</v>
      </c>
    </row>
    <row r="31" ht="15.75" customHeight="1">
      <c r="A31" s="7" t="s">
        <v>108</v>
      </c>
      <c r="B31" s="7">
        <v>63.0</v>
      </c>
      <c r="C31" s="5">
        <v>0.0</v>
      </c>
      <c r="D31" s="7">
        <v>2.0</v>
      </c>
      <c r="E31" s="7">
        <v>2.0</v>
      </c>
      <c r="F31" s="5">
        <v>4.0</v>
      </c>
      <c r="G31" s="5">
        <v>8.0</v>
      </c>
      <c r="H31" s="5">
        <v>123.0</v>
      </c>
      <c r="I31" s="7">
        <v>2.0</v>
      </c>
      <c r="J31" s="7">
        <v>1.0</v>
      </c>
      <c r="K31" s="7">
        <v>1.0</v>
      </c>
      <c r="L31" s="5">
        <v>480.0</v>
      </c>
      <c r="M31" s="7"/>
      <c r="N31" s="7"/>
      <c r="O31" s="7">
        <v>2.0</v>
      </c>
      <c r="P31" s="7"/>
      <c r="Q31" s="7">
        <v>0.0</v>
      </c>
      <c r="R31" s="7">
        <v>1.0</v>
      </c>
      <c r="S31" s="7">
        <v>1.0</v>
      </c>
      <c r="T31" s="7">
        <v>1.0</v>
      </c>
      <c r="U31" s="7">
        <v>14.0</v>
      </c>
      <c r="V31" s="7">
        <v>7.0</v>
      </c>
      <c r="W31" s="7"/>
      <c r="X31" s="7"/>
      <c r="Y31" s="7"/>
      <c r="Z31" s="7"/>
      <c r="AA31" s="7"/>
      <c r="AB31" s="7"/>
      <c r="AC31" s="7"/>
      <c r="AD31" s="7">
        <v>2.0</v>
      </c>
      <c r="AE31" s="7">
        <v>0.0</v>
      </c>
      <c r="AF31" s="7">
        <v>1.0</v>
      </c>
      <c r="AG31" s="7">
        <v>1.0</v>
      </c>
      <c r="AH31" s="7">
        <v>1.0</v>
      </c>
      <c r="AI31" s="7">
        <v>1.0</v>
      </c>
      <c r="AJ31" s="7">
        <v>10.33</v>
      </c>
      <c r="AK31" s="7">
        <v>34.0</v>
      </c>
      <c r="AL31" s="7">
        <v>16.67</v>
      </c>
      <c r="AM31" s="7">
        <v>16.9</v>
      </c>
      <c r="AN31" s="7">
        <v>7.0</v>
      </c>
      <c r="AO31" s="7">
        <v>8.0</v>
      </c>
      <c r="AP31" s="7">
        <v>90.0</v>
      </c>
      <c r="AQ31" s="7">
        <v>180.0</v>
      </c>
      <c r="AR31" s="7">
        <v>60.0</v>
      </c>
      <c r="AS31" s="7">
        <v>180.0</v>
      </c>
      <c r="AT31" s="7">
        <v>36.0</v>
      </c>
      <c r="AU31" s="7">
        <v>44.0</v>
      </c>
      <c r="AV31" s="7">
        <v>36.0</v>
      </c>
      <c r="AW31" s="7">
        <v>2.0</v>
      </c>
      <c r="AX31" s="7">
        <v>1.0</v>
      </c>
      <c r="AY31" s="7">
        <v>24.0</v>
      </c>
      <c r="AZ31" s="7">
        <v>63.0</v>
      </c>
      <c r="BA31" s="5">
        <v>0.0</v>
      </c>
      <c r="BB31" s="5">
        <v>48.0</v>
      </c>
      <c r="BC31" s="5">
        <v>0.0</v>
      </c>
      <c r="BD31" s="5">
        <v>52.0</v>
      </c>
      <c r="BE31" s="5">
        <v>1.0</v>
      </c>
      <c r="BF31" s="5">
        <v>88.0</v>
      </c>
      <c r="BG31" s="5">
        <v>4.0</v>
      </c>
      <c r="BH31" s="11">
        <v>-11.0</v>
      </c>
      <c r="BI31" s="11">
        <v>25.0</v>
      </c>
      <c r="BJ31" s="5">
        <v>46.0</v>
      </c>
      <c r="BK31" s="5">
        <v>0.0</v>
      </c>
      <c r="BL31" s="5">
        <v>463.0</v>
      </c>
      <c r="BM31" s="5">
        <v>9.0</v>
      </c>
      <c r="BN31" s="5">
        <v>164.88</v>
      </c>
      <c r="BO31" s="5">
        <v>100.33</v>
      </c>
      <c r="BP31" s="7">
        <v>84.22</v>
      </c>
      <c r="BQ31" s="7">
        <v>1.114</v>
      </c>
      <c r="BR31" s="7">
        <v>0.099398</v>
      </c>
      <c r="BS31" s="6">
        <v>0.0</v>
      </c>
      <c r="BT31" s="7">
        <v>3.0</v>
      </c>
      <c r="BU31" s="7">
        <v>57.024</v>
      </c>
      <c r="BV31" s="9">
        <v>1.256667</v>
      </c>
      <c r="BW31" s="9">
        <v>0.196299</v>
      </c>
      <c r="BX31" s="7">
        <v>2.0</v>
      </c>
      <c r="BY31" s="14">
        <v>1.0</v>
      </c>
      <c r="BZ31" s="7">
        <v>59.472</v>
      </c>
    </row>
    <row r="32" ht="15.75" customHeight="1">
      <c r="A32" s="7" t="s">
        <v>109</v>
      </c>
      <c r="B32" s="5">
        <v>48.0</v>
      </c>
      <c r="C32" s="5">
        <v>0.0</v>
      </c>
      <c r="D32" s="7">
        <v>2.0</v>
      </c>
      <c r="E32" s="7">
        <v>2.0</v>
      </c>
      <c r="F32" s="5">
        <v>2.0</v>
      </c>
      <c r="G32" s="5">
        <v>8.0</v>
      </c>
      <c r="H32" s="5">
        <v>13.0</v>
      </c>
      <c r="I32" s="7">
        <v>1.0</v>
      </c>
      <c r="J32" s="7">
        <v>2.0</v>
      </c>
      <c r="K32" s="7">
        <v>1.0</v>
      </c>
      <c r="L32" s="5">
        <v>288.0</v>
      </c>
      <c r="M32" s="7"/>
      <c r="N32" s="7"/>
      <c r="O32" s="7">
        <v>2.0</v>
      </c>
      <c r="P32" s="7"/>
      <c r="Q32" s="7">
        <v>0.0</v>
      </c>
      <c r="R32" s="7">
        <v>1.0</v>
      </c>
      <c r="S32" s="7">
        <v>1.0</v>
      </c>
      <c r="T32" s="7">
        <v>2.0</v>
      </c>
      <c r="U32" s="7">
        <v>8.0</v>
      </c>
      <c r="V32" s="7">
        <v>4.0</v>
      </c>
      <c r="W32" s="7"/>
      <c r="X32" s="7"/>
      <c r="Y32" s="7"/>
      <c r="Z32" s="7"/>
      <c r="AA32" s="7"/>
      <c r="AB32" s="7"/>
      <c r="AC32" s="7"/>
      <c r="AD32" s="7">
        <v>3.0</v>
      </c>
      <c r="AE32" s="7">
        <v>5.0</v>
      </c>
      <c r="AF32" s="7">
        <v>2.0</v>
      </c>
      <c r="AG32" s="7">
        <v>2.0</v>
      </c>
      <c r="AH32" s="7">
        <v>1.0</v>
      </c>
      <c r="AI32" s="7">
        <v>1.0</v>
      </c>
      <c r="AJ32" s="7">
        <v>5.0</v>
      </c>
      <c r="AK32" s="7">
        <v>19.33</v>
      </c>
      <c r="AL32" s="7">
        <v>17.17</v>
      </c>
      <c r="AM32" s="7">
        <v>22.99</v>
      </c>
      <c r="AN32" s="7">
        <v>7.0</v>
      </c>
      <c r="AO32" s="7">
        <v>7.0</v>
      </c>
      <c r="AP32" s="7">
        <v>100.0</v>
      </c>
      <c r="AQ32" s="7">
        <v>180.0</v>
      </c>
      <c r="AR32" s="7">
        <v>180.0</v>
      </c>
      <c r="AS32" s="7">
        <v>180.0</v>
      </c>
      <c r="AT32" s="7">
        <v>34.0</v>
      </c>
      <c r="AU32" s="7">
        <v>40.0</v>
      </c>
      <c r="AV32" s="7">
        <v>40.0</v>
      </c>
      <c r="AW32" s="7">
        <v>1.0</v>
      </c>
      <c r="AX32" s="7">
        <v>2.0</v>
      </c>
      <c r="AY32" s="7">
        <v>27.0</v>
      </c>
      <c r="AZ32" s="7">
        <v>36.45</v>
      </c>
      <c r="BA32" s="5">
        <v>0.0</v>
      </c>
      <c r="BB32" s="5">
        <v>62.91</v>
      </c>
      <c r="BC32" s="5">
        <v>0.0</v>
      </c>
      <c r="BD32" s="5">
        <v>57.46</v>
      </c>
      <c r="BE32" s="5">
        <v>0.0</v>
      </c>
      <c r="BF32" s="5">
        <v>113.09</v>
      </c>
      <c r="BG32" s="5">
        <v>1.0</v>
      </c>
      <c r="BH32" s="11">
        <v>21.01</v>
      </c>
      <c r="BI32" s="11">
        <v>76.64</v>
      </c>
      <c r="BJ32" s="5">
        <v>71.94</v>
      </c>
      <c r="BK32" s="5">
        <v>0.0</v>
      </c>
      <c r="BL32" s="5">
        <v>117.69</v>
      </c>
      <c r="BM32" s="5">
        <v>2.0</v>
      </c>
      <c r="BN32" s="5">
        <v>193.36</v>
      </c>
      <c r="BO32" s="5">
        <v>56.7</v>
      </c>
      <c r="BP32" s="7">
        <v>45.0</v>
      </c>
      <c r="BQ32" s="9">
        <v>1.825</v>
      </c>
      <c r="BR32" s="9">
        <v>0.130767</v>
      </c>
      <c r="BS32" s="6">
        <v>1.0</v>
      </c>
      <c r="BT32" s="7">
        <v>0.0</v>
      </c>
      <c r="BU32" s="7">
        <v>34.019999999999996</v>
      </c>
      <c r="BV32" s="7">
        <v>1.9</v>
      </c>
      <c r="BW32" s="7">
        <v>0.062849</v>
      </c>
      <c r="BX32" s="7">
        <v>0.0</v>
      </c>
      <c r="BY32" s="14">
        <v>0.0</v>
      </c>
      <c r="BZ32" s="7">
        <v>29.232</v>
      </c>
    </row>
    <row r="33" ht="15.75" customHeight="1">
      <c r="A33" s="7" t="s">
        <v>110</v>
      </c>
      <c r="B33" s="5">
        <v>40.0</v>
      </c>
      <c r="C33" s="5">
        <v>0.0</v>
      </c>
      <c r="D33" s="7">
        <v>2.0</v>
      </c>
      <c r="E33" s="7">
        <v>2.0</v>
      </c>
      <c r="F33" s="5">
        <v>1.0</v>
      </c>
      <c r="G33" s="5">
        <v>5.0</v>
      </c>
      <c r="H33" s="5">
        <v>28.0</v>
      </c>
      <c r="I33" s="5">
        <v>1.0</v>
      </c>
      <c r="J33" s="5">
        <v>2.0</v>
      </c>
      <c r="K33" s="7">
        <v>1.0</v>
      </c>
      <c r="L33" s="5">
        <v>228.0</v>
      </c>
      <c r="M33" s="7"/>
      <c r="N33" s="7"/>
      <c r="O33" s="7">
        <v>2.0</v>
      </c>
      <c r="P33" s="7"/>
      <c r="Q33" s="7">
        <v>0.0</v>
      </c>
      <c r="R33" s="7">
        <v>1.0</v>
      </c>
      <c r="S33" s="7">
        <v>1.0</v>
      </c>
      <c r="T33" s="7">
        <v>2.0</v>
      </c>
      <c r="U33" s="7">
        <v>2.0</v>
      </c>
      <c r="V33" s="7">
        <v>2.0</v>
      </c>
      <c r="W33" s="7"/>
      <c r="X33" s="7"/>
      <c r="Y33" s="7"/>
      <c r="Z33" s="7"/>
      <c r="AA33" s="7"/>
      <c r="AB33" s="7"/>
      <c r="AC33" s="7"/>
      <c r="AD33" s="7">
        <v>1.0</v>
      </c>
      <c r="AE33" s="7">
        <v>1.0</v>
      </c>
      <c r="AF33" s="7">
        <v>1.0</v>
      </c>
      <c r="AG33" s="7">
        <v>1.0</v>
      </c>
      <c r="AH33" s="5">
        <v>2.0</v>
      </c>
      <c r="AI33" s="7">
        <v>2.0</v>
      </c>
      <c r="AJ33" s="7">
        <v>8.0</v>
      </c>
      <c r="AK33" s="7">
        <v>27.33</v>
      </c>
      <c r="AL33" s="7">
        <v>12.1</v>
      </c>
      <c r="AM33" s="5">
        <v>22.6</v>
      </c>
      <c r="AN33" s="7">
        <v>5.0</v>
      </c>
      <c r="AO33" s="7">
        <v>3.0</v>
      </c>
      <c r="AP33" s="7">
        <v>90.0</v>
      </c>
      <c r="AQ33" s="5">
        <v>180.0</v>
      </c>
      <c r="AR33" s="7">
        <v>180.0</v>
      </c>
      <c r="AS33" s="7">
        <v>180.0</v>
      </c>
      <c r="AT33" s="7">
        <v>40.0</v>
      </c>
      <c r="AU33" s="7">
        <v>54.0</v>
      </c>
      <c r="AV33" s="7">
        <v>54.0</v>
      </c>
      <c r="AW33" s="5">
        <v>2.0</v>
      </c>
      <c r="AX33" s="7">
        <v>2.0</v>
      </c>
      <c r="AY33" s="7">
        <v>27.0</v>
      </c>
      <c r="AZ33" s="7">
        <v>37.0</v>
      </c>
      <c r="BA33" s="5">
        <v>0.0</v>
      </c>
      <c r="BB33" s="5">
        <v>42.0</v>
      </c>
      <c r="BC33" s="5">
        <v>1.0</v>
      </c>
      <c r="BD33" s="5">
        <v>63.0</v>
      </c>
      <c r="BE33" s="5">
        <v>2.0</v>
      </c>
      <c r="BF33" s="5">
        <v>122.0</v>
      </c>
      <c r="BG33" s="5">
        <v>4.0</v>
      </c>
      <c r="BH33" s="11">
        <v>26.0</v>
      </c>
      <c r="BI33" s="11">
        <v>85.0</v>
      </c>
      <c r="BJ33" s="5">
        <v>131.0</v>
      </c>
      <c r="BK33" s="5">
        <v>0.0</v>
      </c>
      <c r="BL33" s="5">
        <v>288.0</v>
      </c>
      <c r="BM33" s="5">
        <v>3.0</v>
      </c>
      <c r="BN33" s="5">
        <v>251.0</v>
      </c>
      <c r="BO33" s="11">
        <v>71.0</v>
      </c>
      <c r="BP33" s="7">
        <v>57.0</v>
      </c>
      <c r="BQ33" s="8">
        <v>0.9</v>
      </c>
      <c r="BR33" s="8">
        <v>0.565685</v>
      </c>
      <c r="BS33" s="15">
        <v>1.0</v>
      </c>
      <c r="BT33" s="16">
        <v>2.0</v>
      </c>
      <c r="BU33" s="7">
        <v>71.712</v>
      </c>
      <c r="BV33" s="7">
        <v>1.206</v>
      </c>
      <c r="BW33" s="7">
        <v>0.132778</v>
      </c>
      <c r="BX33" s="7">
        <v>6.0</v>
      </c>
      <c r="BY33" s="14">
        <v>0.0</v>
      </c>
      <c r="BZ33" s="7">
        <v>67.14</v>
      </c>
    </row>
    <row r="34" ht="15.75" customHeight="1">
      <c r="A34" s="7" t="s">
        <v>111</v>
      </c>
      <c r="B34" s="5">
        <v>51.0</v>
      </c>
      <c r="C34" s="5">
        <v>0.0</v>
      </c>
      <c r="D34" s="7">
        <v>2.0</v>
      </c>
      <c r="E34" s="7">
        <v>2.0</v>
      </c>
      <c r="F34" s="5">
        <v>2.0</v>
      </c>
      <c r="G34" s="5">
        <v>13.0</v>
      </c>
      <c r="H34" s="5">
        <v>52.0</v>
      </c>
      <c r="I34" s="5">
        <v>1.0</v>
      </c>
      <c r="J34" s="5">
        <v>2.0</v>
      </c>
      <c r="K34" s="7">
        <v>1.0</v>
      </c>
      <c r="L34" s="5">
        <v>336.0</v>
      </c>
      <c r="M34" s="7"/>
      <c r="N34" s="7"/>
      <c r="O34" s="7">
        <v>1.0</v>
      </c>
      <c r="P34" s="7"/>
      <c r="Q34" s="7">
        <v>1.0</v>
      </c>
      <c r="R34" s="5">
        <v>1.0</v>
      </c>
      <c r="S34" s="7">
        <v>1.0</v>
      </c>
      <c r="T34" s="7">
        <v>2.0</v>
      </c>
      <c r="U34" s="7">
        <v>1.0</v>
      </c>
      <c r="V34" s="7">
        <v>7.0</v>
      </c>
      <c r="W34" s="7"/>
      <c r="X34" s="5"/>
      <c r="Y34" s="7"/>
      <c r="Z34" s="7"/>
      <c r="AA34" s="7"/>
      <c r="AB34" s="7"/>
      <c r="AC34" s="7"/>
      <c r="AD34" s="7">
        <v>4.0</v>
      </c>
      <c r="AE34" s="7">
        <v>3.0</v>
      </c>
      <c r="AF34" s="7">
        <v>1.0</v>
      </c>
      <c r="AG34" s="7">
        <v>1.0</v>
      </c>
      <c r="AH34" s="5">
        <v>1.0</v>
      </c>
      <c r="AI34" s="7">
        <v>1.0</v>
      </c>
      <c r="AJ34" s="7">
        <v>0.0</v>
      </c>
      <c r="AK34" s="7">
        <v>34.0</v>
      </c>
      <c r="AL34" s="7">
        <v>24.76</v>
      </c>
      <c r="AM34" s="7">
        <v>34.54</v>
      </c>
      <c r="AN34" s="7">
        <v>8.0</v>
      </c>
      <c r="AO34" s="7">
        <v>5.0</v>
      </c>
      <c r="AP34" s="7">
        <v>90.0</v>
      </c>
      <c r="AQ34" s="5">
        <v>180.0</v>
      </c>
      <c r="AR34" s="7">
        <v>60.0</v>
      </c>
      <c r="AS34" s="7">
        <v>180.0</v>
      </c>
      <c r="AT34" s="7">
        <v>50.0</v>
      </c>
      <c r="AU34" s="7">
        <v>40.0</v>
      </c>
      <c r="AV34" s="7">
        <v>40.0</v>
      </c>
      <c r="AW34" s="5">
        <v>2.0</v>
      </c>
      <c r="AX34" s="7">
        <v>2.0</v>
      </c>
      <c r="AY34" s="7">
        <v>29.0</v>
      </c>
      <c r="AZ34" s="7">
        <v>23.35</v>
      </c>
      <c r="BA34" s="7">
        <v>0.0</v>
      </c>
      <c r="BB34" s="7">
        <v>23.23</v>
      </c>
      <c r="BC34" s="7">
        <v>0.0</v>
      </c>
      <c r="BD34" s="7">
        <v>40.83</v>
      </c>
      <c r="BE34" s="7">
        <v>1.0</v>
      </c>
      <c r="BF34" s="7">
        <v>56.7</v>
      </c>
      <c r="BG34" s="7">
        <v>1.0</v>
      </c>
      <c r="BH34" s="7">
        <f t="shared" ref="BH34:BH35" si="1">BD34-AZ34</f>
        <v>17.48</v>
      </c>
      <c r="BI34" s="7">
        <f t="shared" ref="BI34:BI35" si="2">BF34-AZ34</f>
        <v>33.35</v>
      </c>
      <c r="BJ34" s="7">
        <v>40.13</v>
      </c>
      <c r="BK34" s="7">
        <v>0.0</v>
      </c>
      <c r="BL34" s="7">
        <v>60.0</v>
      </c>
      <c r="BM34" s="7">
        <v>0.0</v>
      </c>
      <c r="BN34" s="7">
        <v>161.2</v>
      </c>
      <c r="BO34" s="7">
        <v>94.0</v>
      </c>
      <c r="BP34" s="7">
        <v>86.13</v>
      </c>
      <c r="BQ34" s="7">
        <v>0.992</v>
      </c>
      <c r="BR34" s="7">
        <v>0.091214</v>
      </c>
      <c r="BS34" s="14">
        <v>0.0</v>
      </c>
      <c r="BT34" s="7">
        <v>0.0</v>
      </c>
      <c r="BU34" s="7">
        <f>3290/211*3.6</f>
        <v>56.13270142</v>
      </c>
      <c r="BV34" s="7">
        <v>0.892</v>
      </c>
      <c r="BW34" s="7">
        <v>0.181301</v>
      </c>
      <c r="BX34" s="7">
        <v>0.0</v>
      </c>
      <c r="BY34" s="14">
        <v>0.0</v>
      </c>
      <c r="BZ34" s="7">
        <f>3430/192*3.6</f>
        <v>64.3125</v>
      </c>
    </row>
    <row r="35" ht="15.75" customHeight="1">
      <c r="A35" s="7" t="s">
        <v>112</v>
      </c>
      <c r="B35" s="5">
        <v>52.0</v>
      </c>
      <c r="C35" s="5">
        <v>0.0</v>
      </c>
      <c r="D35" s="7">
        <v>3.0</v>
      </c>
      <c r="E35" s="7">
        <v>2.0</v>
      </c>
      <c r="F35" s="5">
        <v>2.0</v>
      </c>
      <c r="G35" s="5">
        <v>8.0</v>
      </c>
      <c r="H35" s="5">
        <v>7.0</v>
      </c>
      <c r="I35" s="5">
        <v>2.0</v>
      </c>
      <c r="J35" s="5">
        <v>1.0</v>
      </c>
      <c r="K35" s="7">
        <v>1.0</v>
      </c>
      <c r="L35" s="5">
        <v>276.0</v>
      </c>
      <c r="M35" s="7"/>
      <c r="N35" s="7"/>
      <c r="O35" s="7">
        <v>2.0</v>
      </c>
      <c r="P35" s="7"/>
      <c r="Q35" s="7">
        <v>0.0</v>
      </c>
      <c r="R35" s="5">
        <v>1.0</v>
      </c>
      <c r="S35" s="7">
        <v>1.0</v>
      </c>
      <c r="T35" s="7">
        <v>2.0</v>
      </c>
      <c r="U35" s="7">
        <v>6.0</v>
      </c>
      <c r="V35" s="7">
        <v>6.0</v>
      </c>
      <c r="W35" s="7"/>
      <c r="X35" s="5"/>
      <c r="Y35" s="7"/>
      <c r="Z35" s="7"/>
      <c r="AA35" s="7"/>
      <c r="AB35" s="7"/>
      <c r="AC35" s="7"/>
      <c r="AD35" s="7">
        <v>4.0</v>
      </c>
      <c r="AE35" s="7">
        <v>3.0</v>
      </c>
      <c r="AF35" s="7">
        <v>1.0</v>
      </c>
      <c r="AG35" s="7">
        <v>1.0</v>
      </c>
      <c r="AH35" s="5">
        <v>1.0</v>
      </c>
      <c r="AI35" s="7">
        <v>1.0</v>
      </c>
      <c r="AJ35" s="7">
        <f>(40+36+34)/3</f>
        <v>36.66666667</v>
      </c>
      <c r="AK35" s="7">
        <v>42.0</v>
      </c>
      <c r="AL35" s="7">
        <v>8.74</v>
      </c>
      <c r="AM35" s="7">
        <v>12.77</v>
      </c>
      <c r="AN35" s="7">
        <v>13.0</v>
      </c>
      <c r="AO35" s="7">
        <v>9.0</v>
      </c>
      <c r="AP35" s="7">
        <v>180.0</v>
      </c>
      <c r="AQ35" s="5">
        <v>180.0</v>
      </c>
      <c r="AR35" s="7">
        <v>180.0</v>
      </c>
      <c r="AS35" s="7">
        <v>180.0</v>
      </c>
      <c r="AT35" s="7">
        <v>56.0</v>
      </c>
      <c r="AU35" s="7">
        <v>70.0</v>
      </c>
      <c r="AV35" s="7">
        <v>56.0</v>
      </c>
      <c r="AW35" s="5">
        <v>1.0</v>
      </c>
      <c r="AX35" s="7">
        <v>1.0</v>
      </c>
      <c r="AY35" s="7">
        <v>29.0</v>
      </c>
      <c r="AZ35" s="7">
        <v>20.0</v>
      </c>
      <c r="BA35" s="7">
        <v>0.0</v>
      </c>
      <c r="BB35" s="7">
        <v>22.64</v>
      </c>
      <c r="BC35" s="7">
        <v>0.0</v>
      </c>
      <c r="BD35" s="7">
        <v>51.06</v>
      </c>
      <c r="BE35" s="7">
        <v>2.0</v>
      </c>
      <c r="BF35" s="7">
        <v>58.26</v>
      </c>
      <c r="BG35" s="7">
        <v>3.0</v>
      </c>
      <c r="BH35" s="7">
        <f t="shared" si="1"/>
        <v>31.06</v>
      </c>
      <c r="BI35" s="7">
        <f t="shared" si="2"/>
        <v>38.26</v>
      </c>
      <c r="BJ35" s="7">
        <v>93.74</v>
      </c>
      <c r="BK35" s="7">
        <v>0.0</v>
      </c>
      <c r="BL35" s="7">
        <v>122.29</v>
      </c>
      <c r="BM35" s="7">
        <v>1.0</v>
      </c>
      <c r="BN35" s="7">
        <v>268.17</v>
      </c>
      <c r="BO35" s="7">
        <v>232.71</v>
      </c>
      <c r="BP35" s="7">
        <v>132.78</v>
      </c>
      <c r="BQ35" s="7">
        <v>1.074</v>
      </c>
      <c r="BR35" s="7">
        <v>0.142408</v>
      </c>
      <c r="BS35" s="14">
        <v>0.0</v>
      </c>
      <c r="BT35" s="7">
        <v>0.0</v>
      </c>
      <c r="BU35" s="7">
        <f>8.83*3.6</f>
        <v>31.788</v>
      </c>
      <c r="BV35" s="7">
        <f>(1.27+1.1+0.87+0.9+0.87)/5</f>
        <v>1.002</v>
      </c>
      <c r="BW35" s="7">
        <v>0.177961</v>
      </c>
      <c r="BX35" s="7">
        <v>0.0</v>
      </c>
      <c r="BY35" s="14">
        <v>0.0</v>
      </c>
      <c r="BZ35" s="7">
        <v>42.12</v>
      </c>
    </row>
    <row r="36" ht="15.75" customHeight="1">
      <c r="A36" s="7" t="s">
        <v>113</v>
      </c>
      <c r="B36" s="7">
        <v>75.0</v>
      </c>
      <c r="C36" s="7">
        <v>0.0</v>
      </c>
      <c r="D36" s="7">
        <v>3.0</v>
      </c>
      <c r="E36" s="7">
        <v>2.0</v>
      </c>
      <c r="F36" s="7">
        <v>2.0</v>
      </c>
      <c r="G36" s="7">
        <v>4.0</v>
      </c>
      <c r="H36" s="7">
        <v>6.0</v>
      </c>
      <c r="I36" s="7">
        <v>2.0</v>
      </c>
      <c r="J36" s="7">
        <v>1.0</v>
      </c>
      <c r="K36" s="7">
        <v>1.0</v>
      </c>
      <c r="L36" s="5">
        <v>720.0</v>
      </c>
      <c r="M36" s="7"/>
      <c r="N36" s="7"/>
      <c r="O36" s="7">
        <v>2.0</v>
      </c>
      <c r="P36" s="7"/>
      <c r="Q36" s="7">
        <v>0.0</v>
      </c>
      <c r="R36" s="7">
        <v>1.0</v>
      </c>
      <c r="S36" s="7">
        <v>1.0</v>
      </c>
      <c r="T36" s="7">
        <v>0.0</v>
      </c>
      <c r="U36" s="7">
        <v>1.0</v>
      </c>
      <c r="V36" s="7">
        <v>2.0</v>
      </c>
      <c r="W36" s="7"/>
      <c r="X36" s="7"/>
      <c r="Y36" s="7"/>
      <c r="Z36" s="7"/>
      <c r="AA36" s="7"/>
      <c r="AB36" s="7"/>
      <c r="AC36" s="7"/>
      <c r="AD36" s="7">
        <v>0.0</v>
      </c>
      <c r="AE36" s="7">
        <v>1.0</v>
      </c>
      <c r="AF36" s="7">
        <v>2.0</v>
      </c>
      <c r="AG36" s="7">
        <v>1.0</v>
      </c>
      <c r="AH36" s="7">
        <v>2.0</v>
      </c>
      <c r="AI36" s="7">
        <v>1.0</v>
      </c>
      <c r="AJ36" s="7">
        <v>30.0</v>
      </c>
      <c r="AK36" s="7">
        <f>(26+28+30)/3</f>
        <v>28</v>
      </c>
      <c r="AL36" s="7">
        <v>8.83</v>
      </c>
      <c r="AM36" s="7">
        <v>15.24</v>
      </c>
      <c r="AN36" s="7">
        <v>6.0</v>
      </c>
      <c r="AO36" s="7">
        <v>7.0</v>
      </c>
      <c r="AP36" s="7">
        <v>180.0</v>
      </c>
      <c r="AQ36" s="5">
        <v>180.0</v>
      </c>
      <c r="AR36" s="7">
        <v>180.0</v>
      </c>
      <c r="AS36" s="7">
        <v>180.0</v>
      </c>
      <c r="AT36" s="7">
        <v>46.0</v>
      </c>
      <c r="AU36" s="7">
        <v>44.0</v>
      </c>
      <c r="AV36" s="7">
        <v>46.0</v>
      </c>
      <c r="AW36" s="7">
        <v>1.0</v>
      </c>
      <c r="AX36" s="7">
        <v>1.0</v>
      </c>
      <c r="AY36" s="7">
        <v>23.0</v>
      </c>
      <c r="AZ36" s="7">
        <v>46.69</v>
      </c>
      <c r="BA36" s="7">
        <v>0.0</v>
      </c>
      <c r="BB36" s="7">
        <v>59.07</v>
      </c>
      <c r="BC36" s="7">
        <v>2.0</v>
      </c>
      <c r="BD36" s="7">
        <v>63.7</v>
      </c>
      <c r="BE36" s="7">
        <v>2.0</v>
      </c>
      <c r="BF36" s="7">
        <v>112.44</v>
      </c>
      <c r="BG36" s="7">
        <v>5.0</v>
      </c>
      <c r="BH36" s="7">
        <v>17.01</v>
      </c>
      <c r="BI36" s="7">
        <v>65.75</v>
      </c>
      <c r="BJ36" s="7">
        <v>112.38</v>
      </c>
      <c r="BK36" s="7">
        <v>0.0</v>
      </c>
      <c r="BL36" s="7">
        <v>505.27</v>
      </c>
      <c r="BM36" s="7">
        <v>1.0</v>
      </c>
      <c r="BN36" s="7">
        <v>409.77</v>
      </c>
      <c r="BO36" s="7">
        <v>151.97</v>
      </c>
      <c r="BP36" s="7">
        <v>98.25</v>
      </c>
      <c r="BQ36" s="9">
        <v>1.1325</v>
      </c>
      <c r="BR36" s="9">
        <v>0.09743</v>
      </c>
      <c r="BS36" s="14">
        <v>1.0</v>
      </c>
      <c r="BT36" s="7">
        <v>0.0</v>
      </c>
      <c r="BU36" s="7">
        <v>34.3</v>
      </c>
      <c r="BV36" s="7">
        <v>1.028</v>
      </c>
      <c r="BW36" s="7">
        <v>0.28969</v>
      </c>
      <c r="BX36" s="7">
        <v>0.0</v>
      </c>
      <c r="BY36" s="14">
        <v>0.0</v>
      </c>
      <c r="BZ36" s="7">
        <v>26.42</v>
      </c>
    </row>
    <row r="37" ht="15.75" customHeight="1">
      <c r="A37" s="7" t="s">
        <v>114</v>
      </c>
      <c r="B37" s="7">
        <v>36.0</v>
      </c>
      <c r="C37" s="7">
        <v>0.0</v>
      </c>
      <c r="D37" s="7">
        <v>1.0</v>
      </c>
      <c r="E37" s="7">
        <v>2.0</v>
      </c>
      <c r="F37" s="7">
        <v>2.0</v>
      </c>
      <c r="G37" s="7">
        <v>11.0</v>
      </c>
      <c r="H37" s="7">
        <v>10.0</v>
      </c>
      <c r="I37" s="7">
        <v>1.0</v>
      </c>
      <c r="J37" s="7">
        <v>2.0</v>
      </c>
      <c r="K37" s="7">
        <v>1.0</v>
      </c>
      <c r="L37" s="5">
        <v>180.0</v>
      </c>
      <c r="M37" s="7"/>
      <c r="N37" s="7"/>
      <c r="O37" s="7">
        <v>1.0</v>
      </c>
      <c r="P37" s="7"/>
      <c r="Q37" s="7">
        <v>2.0</v>
      </c>
      <c r="R37" s="7">
        <v>1.0</v>
      </c>
      <c r="S37" s="7">
        <v>1.0</v>
      </c>
      <c r="T37" s="7">
        <v>2.0</v>
      </c>
      <c r="U37" s="7">
        <v>3.0</v>
      </c>
      <c r="V37" s="7">
        <v>7.0</v>
      </c>
      <c r="W37" s="7"/>
      <c r="X37" s="7"/>
      <c r="Y37" s="7"/>
      <c r="Z37" s="7"/>
      <c r="AA37" s="7"/>
      <c r="AB37" s="7"/>
      <c r="AC37" s="7"/>
      <c r="AD37" s="7">
        <v>2.0</v>
      </c>
      <c r="AE37" s="7">
        <v>1.0</v>
      </c>
      <c r="AF37" s="7">
        <v>1.0</v>
      </c>
      <c r="AG37" s="7">
        <v>1.0</v>
      </c>
      <c r="AH37" s="7">
        <v>1.0</v>
      </c>
      <c r="AI37" s="7">
        <v>1.0</v>
      </c>
      <c r="AJ37" s="7">
        <v>32.66</v>
      </c>
      <c r="AK37" s="7">
        <v>14.0</v>
      </c>
      <c r="AL37" s="7">
        <v>17.24</v>
      </c>
      <c r="AM37" s="7">
        <v>20.03</v>
      </c>
      <c r="AN37" s="7">
        <v>8.0</v>
      </c>
      <c r="AO37" s="7">
        <v>9.0</v>
      </c>
      <c r="AP37" s="7">
        <v>180.0</v>
      </c>
      <c r="AQ37" s="5">
        <v>180.0</v>
      </c>
      <c r="AR37" s="7">
        <v>180.0</v>
      </c>
      <c r="AS37" s="7">
        <v>180.0</v>
      </c>
      <c r="AT37" s="7">
        <v>70.0</v>
      </c>
      <c r="AU37" s="7">
        <v>58.0</v>
      </c>
      <c r="AV37" s="7">
        <v>58.0</v>
      </c>
      <c r="AW37" s="7">
        <v>2.0</v>
      </c>
      <c r="AX37" s="7">
        <v>2.0</v>
      </c>
      <c r="AY37" s="7">
        <v>30.0</v>
      </c>
      <c r="AZ37" s="7">
        <v>29.09</v>
      </c>
      <c r="BA37" s="7">
        <v>0.0</v>
      </c>
      <c r="BB37" s="7">
        <v>24.62</v>
      </c>
      <c r="BC37" s="7">
        <v>0.0</v>
      </c>
      <c r="BD37" s="7">
        <v>35.83</v>
      </c>
      <c r="BE37" s="7">
        <v>1.0</v>
      </c>
      <c r="BF37" s="7">
        <v>59.06</v>
      </c>
      <c r="BG37" s="7">
        <v>1.0</v>
      </c>
      <c r="BH37" s="7">
        <v>6.74</v>
      </c>
      <c r="BI37" s="7">
        <v>29.97</v>
      </c>
      <c r="BJ37" s="7">
        <v>70.0</v>
      </c>
      <c r="BK37" s="7">
        <v>0.0</v>
      </c>
      <c r="BL37" s="7">
        <v>124.16</v>
      </c>
      <c r="BM37" s="7">
        <v>1.0</v>
      </c>
      <c r="BN37" s="7">
        <v>209.59</v>
      </c>
      <c r="BO37" s="7">
        <v>123.31</v>
      </c>
      <c r="BP37" s="7">
        <v>125.73</v>
      </c>
      <c r="BQ37" s="17">
        <v>0.982</v>
      </c>
      <c r="BR37" s="5">
        <v>0.072595</v>
      </c>
      <c r="BS37" s="14">
        <v>0.0</v>
      </c>
      <c r="BT37" s="7">
        <v>0.0</v>
      </c>
      <c r="BU37" s="10">
        <f>16.23*3.6</f>
        <v>58.428</v>
      </c>
      <c r="BV37" s="7">
        <v>0.892</v>
      </c>
      <c r="BW37" s="5">
        <v>0.099348</v>
      </c>
      <c r="BX37" s="7">
        <v>0.0</v>
      </c>
      <c r="BY37" s="14">
        <v>0.0</v>
      </c>
      <c r="BZ37" s="7">
        <f>16.07*3.6</f>
        <v>57.852</v>
      </c>
    </row>
    <row r="38" ht="15.75" customHeight="1">
      <c r="A38" s="7" t="s">
        <v>115</v>
      </c>
      <c r="B38" s="7">
        <v>49.0</v>
      </c>
      <c r="C38" s="7">
        <v>0.0</v>
      </c>
      <c r="D38" s="7">
        <v>2.0</v>
      </c>
      <c r="E38" s="7">
        <v>2.0</v>
      </c>
      <c r="F38" s="7">
        <v>2.0</v>
      </c>
      <c r="G38" s="7">
        <v>8.0</v>
      </c>
      <c r="H38" s="7">
        <v>15.0</v>
      </c>
      <c r="I38" s="7">
        <v>2.0</v>
      </c>
      <c r="J38" s="7">
        <v>1.0</v>
      </c>
      <c r="K38" s="7">
        <v>1.0</v>
      </c>
      <c r="L38" s="5">
        <v>144.0</v>
      </c>
      <c r="M38" s="7"/>
      <c r="N38" s="7"/>
      <c r="O38" s="7">
        <v>2.0</v>
      </c>
      <c r="P38" s="7"/>
      <c r="Q38" s="7">
        <v>0.0</v>
      </c>
      <c r="R38" s="7">
        <v>1.0</v>
      </c>
      <c r="S38" s="7">
        <v>1.0</v>
      </c>
      <c r="T38" s="7">
        <v>2.0</v>
      </c>
      <c r="U38" s="7">
        <v>2.0</v>
      </c>
      <c r="V38" s="7">
        <v>7.0</v>
      </c>
      <c r="W38" s="7"/>
      <c r="X38" s="7"/>
      <c r="Y38" s="7"/>
      <c r="Z38" s="7"/>
      <c r="AA38" s="7"/>
      <c r="AB38" s="7"/>
      <c r="AC38" s="7"/>
      <c r="AD38" s="7">
        <v>1.0</v>
      </c>
      <c r="AE38" s="7">
        <v>0.0</v>
      </c>
      <c r="AF38" s="7">
        <v>2.0</v>
      </c>
      <c r="AG38" s="7">
        <v>1.0</v>
      </c>
      <c r="AH38" s="7">
        <v>1.0</v>
      </c>
      <c r="AI38" s="7">
        <v>1.0</v>
      </c>
      <c r="AJ38" s="7">
        <f>(44+46+48)/3</f>
        <v>46</v>
      </c>
      <c r="AK38" s="7">
        <f>(56+62+64)/3</f>
        <v>60.66666667</v>
      </c>
      <c r="AL38" s="7">
        <v>9.56</v>
      </c>
      <c r="AM38" s="7">
        <v>12.83</v>
      </c>
      <c r="AN38" s="7">
        <v>2.0</v>
      </c>
      <c r="AO38" s="7">
        <v>3.0</v>
      </c>
      <c r="AP38" s="7">
        <v>180.0</v>
      </c>
      <c r="AQ38" s="5">
        <v>180.0</v>
      </c>
      <c r="AR38" s="7">
        <v>180.0</v>
      </c>
      <c r="AS38" s="7">
        <v>180.0</v>
      </c>
      <c r="AT38" s="7">
        <v>48.0</v>
      </c>
      <c r="AU38" s="7">
        <v>30.0</v>
      </c>
      <c r="AV38" s="7">
        <v>48.0</v>
      </c>
      <c r="AW38" s="7">
        <v>1.0</v>
      </c>
      <c r="AX38" s="7">
        <v>1.0</v>
      </c>
      <c r="AY38" s="7">
        <v>24.0</v>
      </c>
      <c r="AZ38" s="7">
        <v>44.74</v>
      </c>
      <c r="BA38" s="7">
        <v>1.0</v>
      </c>
      <c r="BB38" s="7">
        <v>42.44</v>
      </c>
      <c r="BC38" s="7">
        <v>2.0</v>
      </c>
      <c r="BD38" s="7">
        <v>62.88</v>
      </c>
      <c r="BE38" s="7">
        <v>3.0</v>
      </c>
      <c r="BF38" s="7">
        <v>105.12</v>
      </c>
      <c r="BG38" s="7">
        <v>9.0</v>
      </c>
      <c r="BH38" s="7">
        <f>(62.88-44.74)</f>
        <v>18.14</v>
      </c>
      <c r="BI38" s="7">
        <f>(105.12-44.74)</f>
        <v>60.38</v>
      </c>
      <c r="BJ38" s="7">
        <v>87.0</v>
      </c>
      <c r="BK38" s="7">
        <v>0.0</v>
      </c>
      <c r="BL38" s="7">
        <v>225.1</v>
      </c>
      <c r="BM38" s="7">
        <v>2.0</v>
      </c>
      <c r="BN38" s="7">
        <v>190.0</v>
      </c>
      <c r="BO38" s="7">
        <v>166.07</v>
      </c>
      <c r="BP38" s="7">
        <v>77.4</v>
      </c>
      <c r="BQ38" s="17">
        <v>1.212</v>
      </c>
      <c r="BR38" s="7">
        <v>0.096021</v>
      </c>
      <c r="BS38" s="6">
        <v>0.0</v>
      </c>
      <c r="BT38" s="7">
        <v>2.0</v>
      </c>
      <c r="BU38" s="10">
        <f>13.7*3.6</f>
        <v>49.32</v>
      </c>
      <c r="BV38" s="7">
        <v>1.174</v>
      </c>
      <c r="BW38" s="7">
        <v>0.127593</v>
      </c>
      <c r="BX38" s="7">
        <v>2.0</v>
      </c>
      <c r="BY38" s="14">
        <v>0.0</v>
      </c>
      <c r="BZ38" s="7">
        <f>16.4*3.6</f>
        <v>59.04</v>
      </c>
    </row>
    <row r="39" ht="15.75" customHeight="1">
      <c r="A39" s="7" t="s">
        <v>116</v>
      </c>
      <c r="B39" s="7">
        <v>43.0</v>
      </c>
      <c r="C39" s="7">
        <v>0.0</v>
      </c>
      <c r="D39" s="7">
        <v>2.0</v>
      </c>
      <c r="E39" s="7">
        <v>2.0</v>
      </c>
      <c r="F39" s="7">
        <v>2.0</v>
      </c>
      <c r="G39" s="7">
        <v>11.0</v>
      </c>
      <c r="H39" s="7">
        <v>26.0</v>
      </c>
      <c r="I39" s="7">
        <v>2.0</v>
      </c>
      <c r="J39" s="7">
        <v>1.0</v>
      </c>
      <c r="K39" s="7">
        <v>1.0</v>
      </c>
      <c r="L39" s="5">
        <v>60.0</v>
      </c>
      <c r="M39" s="7"/>
      <c r="N39" s="7"/>
      <c r="O39" s="7">
        <v>2.0</v>
      </c>
      <c r="P39" s="7"/>
      <c r="Q39" s="7">
        <v>0.0</v>
      </c>
      <c r="R39" s="7">
        <v>1.0</v>
      </c>
      <c r="S39" s="7">
        <v>1.0</v>
      </c>
      <c r="T39" s="7">
        <v>3.0</v>
      </c>
      <c r="U39" s="7">
        <v>2.0</v>
      </c>
      <c r="V39" s="7">
        <v>7.0</v>
      </c>
      <c r="W39" s="7"/>
      <c r="X39" s="7"/>
      <c r="Y39" s="7"/>
      <c r="Z39" s="7"/>
      <c r="AA39" s="7"/>
      <c r="AB39" s="7"/>
      <c r="AC39" s="7"/>
      <c r="AD39" s="7">
        <v>3.0</v>
      </c>
      <c r="AE39" s="7">
        <v>3.0</v>
      </c>
      <c r="AF39" s="7">
        <v>1.0</v>
      </c>
      <c r="AG39" s="7">
        <v>1.0</v>
      </c>
      <c r="AH39" s="7">
        <v>1.0</v>
      </c>
      <c r="AI39" s="7">
        <v>1.0</v>
      </c>
      <c r="AJ39" s="7">
        <v>30.66</v>
      </c>
      <c r="AK39" s="7">
        <v>30.66</v>
      </c>
      <c r="AL39" s="7">
        <v>6.93</v>
      </c>
      <c r="AM39" s="7">
        <v>7.66</v>
      </c>
      <c r="AN39" s="7">
        <v>5.0</v>
      </c>
      <c r="AO39" s="7">
        <v>5.0</v>
      </c>
      <c r="AP39" s="7">
        <v>180.0</v>
      </c>
      <c r="AQ39" s="5">
        <v>180.0</v>
      </c>
      <c r="AR39" s="7">
        <v>180.0</v>
      </c>
      <c r="AS39" s="7">
        <v>180.0</v>
      </c>
      <c r="AT39" s="7">
        <v>40.0</v>
      </c>
      <c r="AU39" s="7">
        <v>46.0</v>
      </c>
      <c r="AV39" s="7">
        <v>40.0</v>
      </c>
      <c r="AW39" s="7">
        <v>1.0</v>
      </c>
      <c r="AX39" s="7">
        <v>1.0</v>
      </c>
      <c r="AY39" s="7">
        <v>25.0</v>
      </c>
      <c r="AZ39" s="7">
        <v>44.29</v>
      </c>
      <c r="BA39" s="7">
        <v>4.0</v>
      </c>
      <c r="BB39" s="7">
        <v>51.2</v>
      </c>
      <c r="BC39" s="7">
        <v>4.0</v>
      </c>
      <c r="BD39" s="7">
        <v>56.55</v>
      </c>
      <c r="BE39" s="7">
        <v>1.0</v>
      </c>
      <c r="BF39" s="7">
        <v>132.44</v>
      </c>
      <c r="BG39" s="7">
        <v>7.0</v>
      </c>
      <c r="BH39" s="7">
        <v>12.26</v>
      </c>
      <c r="BI39" s="7">
        <v>88.15</v>
      </c>
      <c r="BJ39" s="7">
        <v>101.68</v>
      </c>
      <c r="BK39" s="7">
        <v>1.0</v>
      </c>
      <c r="BL39" s="7">
        <v>227.39</v>
      </c>
      <c r="BM39" s="7">
        <v>0.0</v>
      </c>
      <c r="BN39" s="7">
        <v>101.68</v>
      </c>
      <c r="BO39" s="7">
        <v>304.28</v>
      </c>
      <c r="BP39" s="7">
        <v>177.85</v>
      </c>
      <c r="BQ39" s="17">
        <v>0.988</v>
      </c>
      <c r="BR39" s="7">
        <v>0.308658</v>
      </c>
      <c r="BS39" s="6">
        <v>0.0</v>
      </c>
      <c r="BT39" s="7">
        <v>0.0</v>
      </c>
      <c r="BU39" s="10">
        <v>42.26</v>
      </c>
      <c r="BV39" s="7">
        <v>0.946</v>
      </c>
      <c r="BW39" s="7">
        <v>0.183112</v>
      </c>
      <c r="BX39" s="7">
        <v>0.0</v>
      </c>
      <c r="BY39" s="14">
        <v>0.0</v>
      </c>
      <c r="BZ39" s="7">
        <v>49.89</v>
      </c>
    </row>
    <row r="40" ht="15.75" customHeight="1">
      <c r="A40" s="7" t="s">
        <v>117</v>
      </c>
      <c r="B40" s="7">
        <v>36.0</v>
      </c>
      <c r="C40" s="7">
        <v>0.0</v>
      </c>
      <c r="D40" s="7">
        <v>2.0</v>
      </c>
      <c r="E40" s="7">
        <v>2.0</v>
      </c>
      <c r="F40" s="7">
        <v>1.0</v>
      </c>
      <c r="G40" s="7">
        <v>14.0</v>
      </c>
      <c r="H40" s="7">
        <v>60.0</v>
      </c>
      <c r="I40" s="7">
        <v>1.0</v>
      </c>
      <c r="J40" s="7">
        <v>2.0</v>
      </c>
      <c r="K40" s="7">
        <v>1.0</v>
      </c>
      <c r="L40" s="5">
        <v>60.0</v>
      </c>
      <c r="M40" s="7"/>
      <c r="N40" s="7"/>
      <c r="O40" s="7">
        <v>2.0</v>
      </c>
      <c r="P40" s="7"/>
      <c r="Q40" s="7">
        <v>0.0</v>
      </c>
      <c r="R40" s="7">
        <v>1.0</v>
      </c>
      <c r="S40" s="7">
        <v>1.0</v>
      </c>
      <c r="T40" s="7">
        <v>1.0</v>
      </c>
      <c r="U40" s="7">
        <v>12.0</v>
      </c>
      <c r="V40" s="7">
        <v>7.0</v>
      </c>
      <c r="W40" s="7"/>
      <c r="X40" s="7"/>
      <c r="Y40" s="7"/>
      <c r="Z40" s="7"/>
      <c r="AA40" s="7"/>
      <c r="AB40" s="7"/>
      <c r="AC40" s="7"/>
      <c r="AD40" s="7">
        <v>5.0</v>
      </c>
      <c r="AE40" s="7">
        <v>1.0</v>
      </c>
      <c r="AF40" s="7">
        <v>1.0</v>
      </c>
      <c r="AG40" s="7">
        <v>1.0</v>
      </c>
      <c r="AH40" s="7">
        <v>1.0</v>
      </c>
      <c r="AI40" s="7">
        <v>1.0</v>
      </c>
      <c r="AJ40" s="7">
        <v>10.0</v>
      </c>
      <c r="AK40" s="7">
        <v>24.0</v>
      </c>
      <c r="AL40" s="7">
        <v>12.31</v>
      </c>
      <c r="AM40" s="7">
        <v>15.37</v>
      </c>
      <c r="AN40" s="7">
        <v>8.0</v>
      </c>
      <c r="AO40" s="7">
        <v>8.0</v>
      </c>
      <c r="AP40" s="7">
        <v>100.0</v>
      </c>
      <c r="AQ40" s="5">
        <v>180.0</v>
      </c>
      <c r="AR40" s="7">
        <v>180.0</v>
      </c>
      <c r="AS40" s="7">
        <v>180.0</v>
      </c>
      <c r="AT40" s="7">
        <v>52.0</v>
      </c>
      <c r="AU40" s="7">
        <v>64.0</v>
      </c>
      <c r="AV40" s="7">
        <v>64.0</v>
      </c>
      <c r="AW40" s="7">
        <v>1.0</v>
      </c>
      <c r="AX40" s="7">
        <v>2.0</v>
      </c>
      <c r="AY40" s="7">
        <v>24.0</v>
      </c>
      <c r="AZ40" s="7">
        <v>26.18</v>
      </c>
      <c r="BA40" s="7">
        <v>0.0</v>
      </c>
      <c r="BB40" s="7">
        <v>32.19</v>
      </c>
      <c r="BC40" s="7">
        <v>0.0</v>
      </c>
      <c r="BD40" s="7">
        <v>57.74</v>
      </c>
      <c r="BE40" s="7">
        <v>4.0</v>
      </c>
      <c r="BF40" s="7">
        <v>71.0</v>
      </c>
      <c r="BG40" s="7">
        <v>7.0</v>
      </c>
      <c r="BH40" s="7">
        <v>31.56</v>
      </c>
      <c r="BI40" s="7">
        <v>44.82</v>
      </c>
      <c r="BJ40" s="7">
        <v>50.43</v>
      </c>
      <c r="BK40" s="7">
        <v>1.0</v>
      </c>
      <c r="BL40" s="7">
        <v>205.88</v>
      </c>
      <c r="BM40" s="7">
        <v>3.0</v>
      </c>
      <c r="BN40" s="7">
        <v>320.38</v>
      </c>
      <c r="BO40" s="7">
        <v>127.72</v>
      </c>
      <c r="BP40" s="7">
        <v>86.12</v>
      </c>
      <c r="BQ40" s="17">
        <v>1.34</v>
      </c>
      <c r="BR40" s="7">
        <v>0.251893</v>
      </c>
      <c r="BS40" s="6">
        <v>0.0</v>
      </c>
      <c r="BT40" s="7">
        <v>0.0</v>
      </c>
      <c r="BU40" s="10">
        <v>33.3</v>
      </c>
      <c r="BV40" s="7">
        <v>1.208</v>
      </c>
      <c r="BW40" s="7">
        <v>0.260519</v>
      </c>
      <c r="BX40" s="7">
        <v>1.0</v>
      </c>
      <c r="BY40" s="14">
        <v>0.0</v>
      </c>
      <c r="BZ40" s="7">
        <v>38.08</v>
      </c>
    </row>
    <row r="41" ht="15.75" customHeight="1">
      <c r="A41" s="5" t="s">
        <v>118</v>
      </c>
      <c r="B41" s="5">
        <v>48.0</v>
      </c>
      <c r="C41" s="5">
        <v>0.0</v>
      </c>
      <c r="D41" s="7">
        <v>1.0</v>
      </c>
      <c r="E41" s="7">
        <v>3.0</v>
      </c>
      <c r="F41" s="7">
        <v>2.0</v>
      </c>
      <c r="G41" s="5">
        <v>21.0</v>
      </c>
      <c r="H41" s="7"/>
      <c r="I41" s="7"/>
      <c r="J41" s="7"/>
      <c r="K41" s="7"/>
      <c r="L41" s="7"/>
      <c r="M41" s="7"/>
      <c r="N41" s="7"/>
      <c r="O41" s="7">
        <v>2.0</v>
      </c>
      <c r="P41" s="7"/>
      <c r="Q41" s="7">
        <v>0.0</v>
      </c>
      <c r="R41" s="7"/>
      <c r="S41" s="5"/>
      <c r="T41" s="7"/>
      <c r="U41" s="5"/>
      <c r="V41" s="5"/>
      <c r="W41" s="5">
        <v>4.0</v>
      </c>
      <c r="X41" s="7">
        <v>5.0</v>
      </c>
      <c r="Y41" s="7">
        <v>1.0</v>
      </c>
      <c r="Z41" s="7">
        <v>1.0</v>
      </c>
      <c r="AA41" s="7">
        <v>1.0</v>
      </c>
      <c r="AB41" s="7">
        <v>1.0</v>
      </c>
      <c r="AC41" s="7">
        <v>3.0</v>
      </c>
      <c r="AD41" s="5">
        <v>5.0</v>
      </c>
      <c r="AE41" s="5">
        <v>5.0</v>
      </c>
      <c r="AF41" s="7">
        <v>1.0</v>
      </c>
      <c r="AG41" s="7">
        <v>1.0</v>
      </c>
      <c r="AH41" s="7">
        <v>1.0</v>
      </c>
      <c r="AI41" s="7">
        <v>1.0</v>
      </c>
      <c r="AJ41" s="5">
        <v>46.66</v>
      </c>
      <c r="AK41" s="5">
        <v>52.0</v>
      </c>
      <c r="AL41" s="7">
        <v>6.38</v>
      </c>
      <c r="AM41" s="7">
        <v>8.6</v>
      </c>
      <c r="AN41" s="5">
        <v>11.0</v>
      </c>
      <c r="AO41" s="5">
        <v>10.0</v>
      </c>
      <c r="AP41" s="7">
        <v>180.0</v>
      </c>
      <c r="AQ41" s="7">
        <v>180.0</v>
      </c>
      <c r="AR41" s="7">
        <v>180.0</v>
      </c>
      <c r="AS41" s="7">
        <v>180.0</v>
      </c>
      <c r="AT41" s="7">
        <v>56.0</v>
      </c>
      <c r="AU41" s="7">
        <v>56.0</v>
      </c>
      <c r="AV41" s="7">
        <v>56.0</v>
      </c>
      <c r="AW41" s="7">
        <v>1.0</v>
      </c>
      <c r="AX41" s="7">
        <v>1.0</v>
      </c>
      <c r="AY41" s="5">
        <v>30.0</v>
      </c>
      <c r="AZ41" s="5">
        <v>16.0</v>
      </c>
      <c r="BA41" s="5">
        <v>0.0</v>
      </c>
      <c r="BB41" s="5">
        <v>20.0</v>
      </c>
      <c r="BC41" s="5">
        <v>0.0</v>
      </c>
      <c r="BD41" s="5">
        <v>30.95</v>
      </c>
      <c r="BE41" s="5">
        <v>0.0</v>
      </c>
      <c r="BF41" s="5">
        <v>45.95</v>
      </c>
      <c r="BG41" s="5">
        <v>0.0</v>
      </c>
      <c r="BH41" s="5">
        <v>14.95</v>
      </c>
      <c r="BI41" s="5">
        <v>29.95</v>
      </c>
      <c r="BJ41" s="5">
        <v>46.09</v>
      </c>
      <c r="BK41" s="5">
        <v>0.0</v>
      </c>
      <c r="BL41" s="5">
        <v>47.34</v>
      </c>
      <c r="BM41" s="5">
        <v>0.0</v>
      </c>
      <c r="BN41" s="5">
        <v>181.0</v>
      </c>
      <c r="BO41" s="5">
        <v>331.0</v>
      </c>
      <c r="BP41" s="5">
        <v>76.0</v>
      </c>
      <c r="BQ41" s="7">
        <v>0.552</v>
      </c>
      <c r="BR41" s="7">
        <v>0.031937</v>
      </c>
      <c r="BS41" s="6">
        <v>0.0</v>
      </c>
      <c r="BT41" s="7">
        <v>0.0</v>
      </c>
      <c r="BU41" s="5">
        <v>54.864000000000004</v>
      </c>
      <c r="BV41" s="7">
        <v>0.628</v>
      </c>
      <c r="BW41" s="7">
        <v>0.073621</v>
      </c>
      <c r="BX41" s="5">
        <v>0.0</v>
      </c>
      <c r="BY41" s="14">
        <v>0.0</v>
      </c>
      <c r="BZ41" s="5">
        <v>55.08</v>
      </c>
    </row>
    <row r="42" ht="15.75" customHeight="1">
      <c r="A42" s="5" t="s">
        <v>119</v>
      </c>
      <c r="B42" s="5">
        <v>71.0</v>
      </c>
      <c r="C42" s="5">
        <v>0.0</v>
      </c>
      <c r="D42" s="5">
        <v>2.0</v>
      </c>
      <c r="E42" s="7">
        <v>3.0</v>
      </c>
      <c r="F42" s="5">
        <v>1.0</v>
      </c>
      <c r="G42" s="5">
        <v>20.0</v>
      </c>
      <c r="H42" s="7"/>
      <c r="I42" s="7"/>
      <c r="J42" s="7"/>
      <c r="K42" s="7"/>
      <c r="L42" s="7"/>
      <c r="M42" s="5"/>
      <c r="N42" s="5"/>
      <c r="O42" s="5">
        <v>2.0</v>
      </c>
      <c r="P42" s="7"/>
      <c r="Q42" s="7">
        <v>0.0</v>
      </c>
      <c r="R42" s="7"/>
      <c r="S42" s="5"/>
      <c r="T42" s="7"/>
      <c r="U42" s="5"/>
      <c r="V42" s="5"/>
      <c r="W42" s="5">
        <v>1.0</v>
      </c>
      <c r="X42" s="7">
        <v>5.0</v>
      </c>
      <c r="Y42" s="7">
        <v>1.0</v>
      </c>
      <c r="Z42" s="7">
        <v>1.0</v>
      </c>
      <c r="AA42" s="7">
        <v>1.0</v>
      </c>
      <c r="AB42" s="7">
        <v>3.0</v>
      </c>
      <c r="AC42" s="7">
        <v>3.0</v>
      </c>
      <c r="AD42" s="5">
        <v>3.0</v>
      </c>
      <c r="AE42" s="5">
        <v>4.0</v>
      </c>
      <c r="AF42" s="7">
        <v>1.0</v>
      </c>
      <c r="AG42" s="7">
        <v>1.0</v>
      </c>
      <c r="AH42" s="5">
        <v>0.0</v>
      </c>
      <c r="AI42" s="5">
        <v>1.0</v>
      </c>
      <c r="AJ42" s="5">
        <v>30.66</v>
      </c>
      <c r="AK42" s="5">
        <v>34.0</v>
      </c>
      <c r="AL42" s="5">
        <v>9.2</v>
      </c>
      <c r="AM42" s="5">
        <v>10.53</v>
      </c>
      <c r="AN42" s="5">
        <v>6.0</v>
      </c>
      <c r="AO42" s="5">
        <v>8.0</v>
      </c>
      <c r="AP42" s="7">
        <v>180.0</v>
      </c>
      <c r="AQ42" s="7">
        <v>180.0</v>
      </c>
      <c r="AR42" s="7">
        <v>180.0</v>
      </c>
      <c r="AS42" s="7">
        <v>180.0</v>
      </c>
      <c r="AT42" s="5">
        <v>48.0</v>
      </c>
      <c r="AU42" s="7">
        <v>56.0</v>
      </c>
      <c r="AV42" s="5">
        <v>48.0</v>
      </c>
      <c r="AW42" s="7">
        <v>1.0</v>
      </c>
      <c r="AX42" s="7">
        <v>1.0</v>
      </c>
      <c r="AY42" s="5">
        <v>28.0</v>
      </c>
      <c r="AZ42" s="5">
        <v>26.0</v>
      </c>
      <c r="BA42" s="5">
        <v>0.0</v>
      </c>
      <c r="BB42" s="5">
        <v>30.0</v>
      </c>
      <c r="BC42" s="5">
        <v>0.0</v>
      </c>
      <c r="BD42" s="5">
        <v>41.0</v>
      </c>
      <c r="BE42" s="5">
        <v>1.0</v>
      </c>
      <c r="BF42" s="5">
        <v>75.0</v>
      </c>
      <c r="BG42" s="5">
        <v>4.0</v>
      </c>
      <c r="BH42" s="5">
        <v>15.0</v>
      </c>
      <c r="BI42" s="5">
        <v>49.0</v>
      </c>
      <c r="BJ42" s="5">
        <v>37.0</v>
      </c>
      <c r="BK42" s="5">
        <v>0.0</v>
      </c>
      <c r="BL42" s="5">
        <v>83.0</v>
      </c>
      <c r="BM42" s="5">
        <v>1.0</v>
      </c>
      <c r="BN42" s="5">
        <v>226.0</v>
      </c>
      <c r="BO42" s="5">
        <v>81.0</v>
      </c>
      <c r="BP42" s="5">
        <v>48.0</v>
      </c>
      <c r="BQ42" s="5">
        <v>1.034</v>
      </c>
      <c r="BR42" s="5">
        <v>0.322847</v>
      </c>
      <c r="BS42" s="6">
        <v>0.0</v>
      </c>
      <c r="BT42" s="7">
        <v>0.0</v>
      </c>
      <c r="BU42" s="5">
        <v>60.084</v>
      </c>
      <c r="BV42" s="5">
        <v>1.08</v>
      </c>
      <c r="BW42" s="5">
        <v>0.186815</v>
      </c>
      <c r="BX42" s="5">
        <v>0.0</v>
      </c>
      <c r="BY42" s="14">
        <v>0.0</v>
      </c>
      <c r="BZ42" s="5">
        <v>64.584</v>
      </c>
    </row>
    <row r="43" ht="15.75" customHeight="1">
      <c r="A43" s="5" t="s">
        <v>120</v>
      </c>
      <c r="B43" s="5">
        <v>40.0</v>
      </c>
      <c r="C43" s="5">
        <v>0.0</v>
      </c>
      <c r="D43" s="5">
        <v>0.0</v>
      </c>
      <c r="E43" s="7">
        <v>3.0</v>
      </c>
      <c r="F43" s="5">
        <v>1.0</v>
      </c>
      <c r="G43" s="5">
        <v>20.0</v>
      </c>
      <c r="H43" s="7"/>
      <c r="I43" s="7"/>
      <c r="J43" s="7"/>
      <c r="K43" s="7"/>
      <c r="L43" s="7"/>
      <c r="M43" s="5"/>
      <c r="N43" s="5"/>
      <c r="O43" s="5">
        <v>1.0</v>
      </c>
      <c r="P43" s="7"/>
      <c r="Q43" s="7">
        <v>2.0</v>
      </c>
      <c r="R43" s="7"/>
      <c r="S43" s="5"/>
      <c r="T43" s="7"/>
      <c r="U43" s="5"/>
      <c r="V43" s="5"/>
      <c r="W43" s="5">
        <v>2.0</v>
      </c>
      <c r="X43" s="7">
        <v>6.0</v>
      </c>
      <c r="Y43" s="7">
        <v>1.0</v>
      </c>
      <c r="Z43" s="7">
        <v>1.0</v>
      </c>
      <c r="AA43" s="7">
        <v>1.0</v>
      </c>
      <c r="AB43" s="7">
        <v>3.0</v>
      </c>
      <c r="AC43" s="7">
        <v>3.0</v>
      </c>
      <c r="AD43" s="5">
        <v>0.0</v>
      </c>
      <c r="AE43" s="5">
        <v>0.0</v>
      </c>
      <c r="AF43" s="7">
        <v>1.0</v>
      </c>
      <c r="AG43" s="7">
        <v>1.0</v>
      </c>
      <c r="AH43" s="5">
        <v>0.0</v>
      </c>
      <c r="AI43" s="5">
        <v>1.0</v>
      </c>
      <c r="AJ43" s="5">
        <v>27.33</v>
      </c>
      <c r="AK43" s="5">
        <v>28.66</v>
      </c>
      <c r="AL43" s="5">
        <v>8.1</v>
      </c>
      <c r="AM43" s="5">
        <v>8.67</v>
      </c>
      <c r="AN43" s="5">
        <v>8.0</v>
      </c>
      <c r="AO43" s="5">
        <v>9.0</v>
      </c>
      <c r="AP43" s="7">
        <v>180.0</v>
      </c>
      <c r="AQ43" s="7">
        <v>180.0</v>
      </c>
      <c r="AR43" s="7">
        <v>180.0</v>
      </c>
      <c r="AS43" s="7">
        <v>180.0</v>
      </c>
      <c r="AT43" s="5">
        <v>44.0</v>
      </c>
      <c r="AU43" s="7">
        <v>40.0</v>
      </c>
      <c r="AV43" s="5">
        <v>44.0</v>
      </c>
      <c r="AW43" s="7">
        <v>1.0</v>
      </c>
      <c r="AX43" s="7">
        <v>1.0</v>
      </c>
      <c r="AY43" s="5">
        <v>28.0</v>
      </c>
      <c r="AZ43" s="5">
        <v>24.0</v>
      </c>
      <c r="BA43" s="5">
        <v>0.0</v>
      </c>
      <c r="BB43" s="5">
        <v>29.0</v>
      </c>
      <c r="BC43" s="5">
        <v>0.0</v>
      </c>
      <c r="BD43" s="5">
        <v>41.0</v>
      </c>
      <c r="BE43" s="5">
        <v>0.0</v>
      </c>
      <c r="BF43" s="5">
        <v>61.0</v>
      </c>
      <c r="BG43" s="5">
        <v>2.0</v>
      </c>
      <c r="BH43" s="5">
        <v>17.0</v>
      </c>
      <c r="BI43" s="5">
        <v>37.0</v>
      </c>
      <c r="BJ43" s="5">
        <v>38.0</v>
      </c>
      <c r="BK43" s="5">
        <v>0.0</v>
      </c>
      <c r="BL43" s="5">
        <v>87.0</v>
      </c>
      <c r="BM43" s="5">
        <v>1.0</v>
      </c>
      <c r="BN43" s="5">
        <v>188.0</v>
      </c>
      <c r="BO43" s="5">
        <v>141.0</v>
      </c>
      <c r="BP43" s="5">
        <v>137.0</v>
      </c>
      <c r="BQ43" s="5">
        <v>0.706</v>
      </c>
      <c r="BR43" s="5">
        <v>0.136492</v>
      </c>
      <c r="BS43" s="6">
        <v>0.0</v>
      </c>
      <c r="BT43" s="7">
        <v>0.0</v>
      </c>
      <c r="BU43" s="5">
        <v>73.72800000000001</v>
      </c>
      <c r="BV43" s="5">
        <v>0.926</v>
      </c>
      <c r="BW43" s="5">
        <v>0.159154</v>
      </c>
      <c r="BX43" s="5">
        <v>0.0</v>
      </c>
      <c r="BY43" s="14">
        <v>0.0</v>
      </c>
      <c r="BZ43" s="5">
        <v>64.8</v>
      </c>
    </row>
    <row r="44" ht="15.75" customHeight="1">
      <c r="A44" s="5" t="s">
        <v>121</v>
      </c>
      <c r="B44" s="5">
        <v>40.0</v>
      </c>
      <c r="C44" s="5">
        <v>0.0</v>
      </c>
      <c r="D44" s="5">
        <v>1.0</v>
      </c>
      <c r="E44" s="7">
        <v>3.0</v>
      </c>
      <c r="F44" s="5">
        <v>2.0</v>
      </c>
      <c r="G44" s="5">
        <v>17.0</v>
      </c>
      <c r="H44" s="7"/>
      <c r="I44" s="7"/>
      <c r="J44" s="7"/>
      <c r="K44" s="7"/>
      <c r="L44" s="7"/>
      <c r="M44" s="5"/>
      <c r="N44" s="5"/>
      <c r="O44" s="5">
        <v>1.0</v>
      </c>
      <c r="P44" s="7"/>
      <c r="Q44" s="7">
        <v>1.0</v>
      </c>
      <c r="R44" s="7"/>
      <c r="S44" s="5"/>
      <c r="T44" s="7"/>
      <c r="U44" s="5"/>
      <c r="V44" s="5"/>
      <c r="W44" s="5">
        <v>1.0</v>
      </c>
      <c r="X44" s="7">
        <v>3.0</v>
      </c>
      <c r="Y44" s="7">
        <v>1.0</v>
      </c>
      <c r="Z44" s="7">
        <v>1.0</v>
      </c>
      <c r="AA44" s="7">
        <v>1.0</v>
      </c>
      <c r="AB44" s="7">
        <v>1.0</v>
      </c>
      <c r="AC44" s="7">
        <v>3.0</v>
      </c>
      <c r="AD44" s="5">
        <v>4.0</v>
      </c>
      <c r="AE44" s="5">
        <v>5.0</v>
      </c>
      <c r="AF44" s="7">
        <v>1.0</v>
      </c>
      <c r="AG44" s="7">
        <v>1.0</v>
      </c>
      <c r="AH44" s="5">
        <v>1.0</v>
      </c>
      <c r="AI44" s="5">
        <v>1.0</v>
      </c>
      <c r="AJ44" s="5">
        <v>25.33</v>
      </c>
      <c r="AK44" s="5">
        <v>26.66</v>
      </c>
      <c r="AL44" s="5">
        <v>6.62</v>
      </c>
      <c r="AM44" s="5">
        <v>6.64</v>
      </c>
      <c r="AN44" s="5">
        <v>11.0</v>
      </c>
      <c r="AO44" s="5">
        <v>8.0</v>
      </c>
      <c r="AP44" s="7">
        <v>180.0</v>
      </c>
      <c r="AQ44" s="7">
        <v>180.0</v>
      </c>
      <c r="AR44" s="7">
        <v>180.0</v>
      </c>
      <c r="AS44" s="7">
        <v>180.0</v>
      </c>
      <c r="AT44" s="5">
        <v>40.0</v>
      </c>
      <c r="AU44" s="7">
        <v>42.0</v>
      </c>
      <c r="AV44" s="5">
        <v>40.0</v>
      </c>
      <c r="AW44" s="7">
        <v>1.0</v>
      </c>
      <c r="AX44" s="7">
        <v>1.0</v>
      </c>
      <c r="AY44" s="5">
        <v>29.0</v>
      </c>
      <c r="AZ44" s="5">
        <v>22.94</v>
      </c>
      <c r="BA44" s="5">
        <v>0.0</v>
      </c>
      <c r="BB44" s="5">
        <v>24.89</v>
      </c>
      <c r="BC44" s="5">
        <v>0.0</v>
      </c>
      <c r="BD44" s="5">
        <v>34.54</v>
      </c>
      <c r="BE44" s="5">
        <v>0.0</v>
      </c>
      <c r="BF44" s="5">
        <v>58.15</v>
      </c>
      <c r="BG44" s="5">
        <v>4.0</v>
      </c>
      <c r="BH44" s="5">
        <v>11.6</v>
      </c>
      <c r="BI44" s="5">
        <v>35.21</v>
      </c>
      <c r="BJ44" s="5">
        <v>52.42</v>
      </c>
      <c r="BK44" s="5">
        <v>0.0</v>
      </c>
      <c r="BL44" s="5">
        <v>72.02</v>
      </c>
      <c r="BM44" s="5">
        <v>0.0</v>
      </c>
      <c r="BN44" s="5">
        <v>178.82</v>
      </c>
      <c r="BO44" s="5">
        <v>171.88</v>
      </c>
      <c r="BP44" s="5">
        <v>142.22</v>
      </c>
      <c r="BQ44" s="5">
        <v>0.822</v>
      </c>
      <c r="BR44" s="5">
        <v>0.071204</v>
      </c>
      <c r="BS44" s="6">
        <v>0.0</v>
      </c>
      <c r="BT44" s="7">
        <v>0.0</v>
      </c>
      <c r="BU44" s="5">
        <v>36.75600000000001</v>
      </c>
      <c r="BV44" s="5">
        <v>0.746</v>
      </c>
      <c r="BW44" s="5">
        <v>0.021909</v>
      </c>
      <c r="BX44" s="5">
        <v>0.0</v>
      </c>
      <c r="BY44" s="14">
        <v>0.0</v>
      </c>
      <c r="BZ44" s="5">
        <v>39.24</v>
      </c>
    </row>
    <row r="45" ht="15.75" customHeight="1">
      <c r="A45" s="5" t="s">
        <v>122</v>
      </c>
      <c r="B45" s="5">
        <v>70.0</v>
      </c>
      <c r="C45" s="5">
        <v>0.0</v>
      </c>
      <c r="D45" s="5">
        <v>1.0</v>
      </c>
      <c r="E45" s="7">
        <v>3.0</v>
      </c>
      <c r="F45" s="5">
        <v>2.0</v>
      </c>
      <c r="G45" s="5">
        <v>13.0</v>
      </c>
      <c r="H45" s="7"/>
      <c r="I45" s="7"/>
      <c r="J45" s="7"/>
      <c r="K45" s="7"/>
      <c r="L45" s="7"/>
      <c r="M45" s="5"/>
      <c r="N45" s="5"/>
      <c r="O45" s="5">
        <v>1.0</v>
      </c>
      <c r="P45" s="7"/>
      <c r="Q45" s="7">
        <v>1.0</v>
      </c>
      <c r="R45" s="7"/>
      <c r="S45" s="5"/>
      <c r="T45" s="7"/>
      <c r="U45" s="5"/>
      <c r="V45" s="5"/>
      <c r="W45" s="5">
        <v>4.0</v>
      </c>
      <c r="X45" s="7">
        <v>2.0</v>
      </c>
      <c r="Y45" s="7">
        <v>1.0</v>
      </c>
      <c r="Z45" s="7">
        <v>3.0</v>
      </c>
      <c r="AA45" s="7">
        <v>1.0</v>
      </c>
      <c r="AB45" s="7">
        <v>1.0</v>
      </c>
      <c r="AC45" s="7">
        <v>3.0</v>
      </c>
      <c r="AD45" s="5">
        <v>3.0</v>
      </c>
      <c r="AE45" s="5">
        <v>3.0</v>
      </c>
      <c r="AF45" s="7">
        <v>1.0</v>
      </c>
      <c r="AG45" s="7">
        <v>1.0</v>
      </c>
      <c r="AH45" s="5">
        <v>1.0</v>
      </c>
      <c r="AI45" s="5">
        <v>1.0</v>
      </c>
      <c r="AJ45" s="5">
        <v>33.33</v>
      </c>
      <c r="AK45" s="5">
        <v>32.66</v>
      </c>
      <c r="AL45" s="5">
        <v>8.13</v>
      </c>
      <c r="AM45" s="5">
        <v>9.15</v>
      </c>
      <c r="AN45" s="5">
        <v>7.0</v>
      </c>
      <c r="AO45" s="5">
        <v>6.0</v>
      </c>
      <c r="AP45" s="7">
        <v>180.0</v>
      </c>
      <c r="AQ45" s="7">
        <v>180.0</v>
      </c>
      <c r="AR45" s="7">
        <v>180.0</v>
      </c>
      <c r="AS45" s="7">
        <v>180.0</v>
      </c>
      <c r="AT45" s="5">
        <v>60.0</v>
      </c>
      <c r="AU45" s="7">
        <v>55.0</v>
      </c>
      <c r="AV45" s="5">
        <v>60.0</v>
      </c>
      <c r="AW45" s="7">
        <v>1.0</v>
      </c>
      <c r="AX45" s="7">
        <v>1.0</v>
      </c>
      <c r="AY45" s="5">
        <v>29.0</v>
      </c>
      <c r="AZ45" s="5">
        <v>29.0</v>
      </c>
      <c r="BA45" s="5">
        <v>1.0</v>
      </c>
      <c r="BB45" s="5">
        <v>29.0</v>
      </c>
      <c r="BC45" s="5">
        <v>0.0</v>
      </c>
      <c r="BD45" s="5">
        <v>54.0</v>
      </c>
      <c r="BE45" s="5">
        <v>2.0</v>
      </c>
      <c r="BF45" s="5">
        <v>74.0</v>
      </c>
      <c r="BG45" s="5">
        <v>2.0</v>
      </c>
      <c r="BH45" s="5">
        <v>25.0</v>
      </c>
      <c r="BI45" s="5">
        <v>45.0</v>
      </c>
      <c r="BJ45" s="5">
        <v>56.0</v>
      </c>
      <c r="BK45" s="5">
        <v>0.0</v>
      </c>
      <c r="BL45" s="5">
        <v>168.0</v>
      </c>
      <c r="BM45" s="5">
        <v>0.0</v>
      </c>
      <c r="BN45" s="5">
        <v>173.07</v>
      </c>
      <c r="BO45" s="5">
        <v>227.16</v>
      </c>
      <c r="BP45" s="5">
        <v>120.0</v>
      </c>
      <c r="BQ45" s="5">
        <v>0.936</v>
      </c>
      <c r="BR45" s="5">
        <v>0.11908</v>
      </c>
      <c r="BS45" s="6">
        <v>0.0</v>
      </c>
      <c r="BT45" s="7">
        <v>0.0</v>
      </c>
      <c r="BU45" s="5">
        <v>35.352000000000004</v>
      </c>
      <c r="BV45" s="5">
        <v>0.78</v>
      </c>
      <c r="BW45" s="5">
        <v>0.062849</v>
      </c>
      <c r="BX45" s="5">
        <v>1.0</v>
      </c>
      <c r="BY45" s="14">
        <v>0.0</v>
      </c>
      <c r="BZ45" s="5">
        <v>40.968</v>
      </c>
    </row>
    <row r="46" ht="15.75" customHeight="1">
      <c r="A46" s="5" t="s">
        <v>123</v>
      </c>
      <c r="B46" s="10">
        <v>50.0</v>
      </c>
      <c r="C46" s="10">
        <v>0.0</v>
      </c>
      <c r="D46" s="10">
        <v>0.0</v>
      </c>
      <c r="E46" s="17">
        <v>3.0</v>
      </c>
      <c r="F46" s="10">
        <v>2.0</v>
      </c>
      <c r="G46" s="10">
        <v>11.0</v>
      </c>
      <c r="H46" s="17"/>
      <c r="I46" s="17"/>
      <c r="J46" s="17"/>
      <c r="K46" s="17"/>
      <c r="L46" s="10"/>
      <c r="M46" s="10"/>
      <c r="N46" s="10"/>
      <c r="O46" s="10">
        <v>1.0</v>
      </c>
      <c r="P46" s="17"/>
      <c r="Q46" s="10">
        <v>3.0</v>
      </c>
      <c r="R46" s="17"/>
      <c r="S46" s="10"/>
      <c r="T46" s="17"/>
      <c r="U46" s="10"/>
      <c r="V46" s="10"/>
      <c r="W46" s="10">
        <v>1.0</v>
      </c>
      <c r="X46" s="17">
        <v>2.0</v>
      </c>
      <c r="Y46" s="17">
        <v>1.0</v>
      </c>
      <c r="Z46" s="17">
        <v>1.0</v>
      </c>
      <c r="AA46" s="17">
        <v>1.0</v>
      </c>
      <c r="AB46" s="17">
        <v>1.0</v>
      </c>
      <c r="AC46" s="17">
        <v>3.0</v>
      </c>
      <c r="AD46" s="5">
        <v>4.0</v>
      </c>
      <c r="AE46" s="5">
        <v>5.0</v>
      </c>
      <c r="AF46" s="17">
        <v>1.0</v>
      </c>
      <c r="AG46" s="17">
        <v>1.0</v>
      </c>
      <c r="AH46" s="10">
        <v>1.0</v>
      </c>
      <c r="AI46" s="10">
        <v>1.0</v>
      </c>
      <c r="AJ46" s="10">
        <v>23.0</v>
      </c>
      <c r="AK46" s="10">
        <v>28.33</v>
      </c>
      <c r="AL46" s="10">
        <v>13.44</v>
      </c>
      <c r="AM46" s="10">
        <v>18.39</v>
      </c>
      <c r="AN46" s="10">
        <v>6.0</v>
      </c>
      <c r="AO46" s="10">
        <v>8.0</v>
      </c>
      <c r="AP46" s="17">
        <v>180.0</v>
      </c>
      <c r="AQ46" s="17">
        <v>180.0</v>
      </c>
      <c r="AR46" s="17">
        <v>180.0</v>
      </c>
      <c r="AS46" s="17">
        <v>180.0</v>
      </c>
      <c r="AT46" s="10">
        <v>66.0</v>
      </c>
      <c r="AU46" s="17">
        <v>70.0</v>
      </c>
      <c r="AV46" s="10">
        <v>66.0</v>
      </c>
      <c r="AW46" s="17">
        <v>1.0</v>
      </c>
      <c r="AX46" s="17">
        <v>1.0</v>
      </c>
      <c r="AY46" s="10">
        <v>29.0</v>
      </c>
      <c r="AZ46" s="10">
        <v>41.14</v>
      </c>
      <c r="BA46" s="10">
        <v>0.0</v>
      </c>
      <c r="BB46" s="10">
        <v>36.82</v>
      </c>
      <c r="BC46" s="10">
        <v>0.0</v>
      </c>
      <c r="BD46" s="10">
        <v>53.4</v>
      </c>
      <c r="BE46" s="10">
        <v>0.0</v>
      </c>
      <c r="BF46" s="10">
        <v>83.06</v>
      </c>
      <c r="BG46" s="10">
        <v>0.0</v>
      </c>
      <c r="BH46" s="10">
        <v>12.26</v>
      </c>
      <c r="BI46" s="10">
        <v>41.92</v>
      </c>
      <c r="BJ46" s="10">
        <v>68.3</v>
      </c>
      <c r="BK46" s="10">
        <v>0.0</v>
      </c>
      <c r="BL46" s="10">
        <v>134.67</v>
      </c>
      <c r="BM46" s="10">
        <v>1.0</v>
      </c>
      <c r="BN46" s="10">
        <v>181.0</v>
      </c>
      <c r="BO46" s="10">
        <v>74.0</v>
      </c>
      <c r="BP46" s="10">
        <v>98.0</v>
      </c>
      <c r="BQ46" s="10">
        <v>1.212</v>
      </c>
      <c r="BR46" s="10">
        <v>0.143944</v>
      </c>
      <c r="BS46" s="18">
        <v>0.0</v>
      </c>
      <c r="BT46" s="17">
        <v>0.0</v>
      </c>
      <c r="BU46" s="10">
        <v>52.056000000000004</v>
      </c>
      <c r="BV46" s="10">
        <v>1.088</v>
      </c>
      <c r="BW46" s="10">
        <v>0.22421</v>
      </c>
      <c r="BX46" s="10">
        <v>0.0</v>
      </c>
      <c r="BY46" s="14">
        <v>0.0</v>
      </c>
      <c r="BZ46" s="10">
        <v>53.172</v>
      </c>
    </row>
    <row r="47" ht="15.75" customHeight="1">
      <c r="A47" s="5" t="s">
        <v>124</v>
      </c>
      <c r="B47" s="5">
        <v>50.0</v>
      </c>
      <c r="C47" s="5">
        <v>0.0</v>
      </c>
      <c r="D47" s="5">
        <v>1.0</v>
      </c>
      <c r="E47" s="5">
        <v>3.0</v>
      </c>
      <c r="F47" s="5">
        <v>2.0</v>
      </c>
      <c r="G47" s="5">
        <v>11.0</v>
      </c>
      <c r="H47" s="5"/>
      <c r="I47" s="5"/>
      <c r="J47" s="5"/>
      <c r="K47" s="5"/>
      <c r="L47" s="5"/>
      <c r="M47" s="5"/>
      <c r="N47" s="5"/>
      <c r="O47" s="5">
        <v>1.0</v>
      </c>
      <c r="P47" s="5"/>
      <c r="Q47" s="5">
        <v>3.0</v>
      </c>
      <c r="R47" s="5"/>
      <c r="S47" s="5"/>
      <c r="T47" s="5"/>
      <c r="U47" s="5"/>
      <c r="V47" s="5"/>
      <c r="W47" s="5">
        <v>2.0</v>
      </c>
      <c r="X47" s="5">
        <v>3.0</v>
      </c>
      <c r="Y47" s="5">
        <v>1.0</v>
      </c>
      <c r="Z47" s="5">
        <v>1.0</v>
      </c>
      <c r="AA47" s="5">
        <v>1.0</v>
      </c>
      <c r="AB47" s="5">
        <v>1.0</v>
      </c>
      <c r="AC47" s="5">
        <v>3.0</v>
      </c>
      <c r="AD47" s="5">
        <v>3.0</v>
      </c>
      <c r="AE47" s="5">
        <v>1.0</v>
      </c>
      <c r="AF47" s="5">
        <v>2.0</v>
      </c>
      <c r="AG47" s="5">
        <v>1.0</v>
      </c>
      <c r="AH47" s="5">
        <v>1.0</v>
      </c>
      <c r="AI47" s="5">
        <v>1.0</v>
      </c>
      <c r="AJ47" s="5">
        <v>32.0</v>
      </c>
      <c r="AK47" s="5">
        <v>33.33</v>
      </c>
      <c r="AL47" s="5">
        <v>13.32</v>
      </c>
      <c r="AM47" s="5">
        <v>17.65</v>
      </c>
      <c r="AN47" s="5">
        <v>4.0</v>
      </c>
      <c r="AO47" s="5">
        <v>5.0</v>
      </c>
      <c r="AP47" s="5">
        <v>180.0</v>
      </c>
      <c r="AQ47" s="5">
        <v>180.0</v>
      </c>
      <c r="AR47" s="5">
        <v>180.0</v>
      </c>
      <c r="AS47" s="5">
        <v>180.0</v>
      </c>
      <c r="AT47" s="5">
        <v>44.0</v>
      </c>
      <c r="AU47" s="5">
        <v>50.0</v>
      </c>
      <c r="AV47" s="5">
        <v>44.0</v>
      </c>
      <c r="AW47" s="5">
        <v>1.0</v>
      </c>
      <c r="AX47" s="5">
        <v>1.0</v>
      </c>
      <c r="AY47" s="5">
        <v>24.0</v>
      </c>
      <c r="AZ47" s="5">
        <v>42.44</v>
      </c>
      <c r="BA47" s="5">
        <v>0.0</v>
      </c>
      <c r="BB47" s="5">
        <v>38.22</v>
      </c>
      <c r="BC47" s="5">
        <v>0.0</v>
      </c>
      <c r="BD47" s="5">
        <v>49.39</v>
      </c>
      <c r="BE47" s="5">
        <v>0.0</v>
      </c>
      <c r="BF47" s="5">
        <v>62.02</v>
      </c>
      <c r="BG47" s="5">
        <v>1.0</v>
      </c>
      <c r="BH47" s="5">
        <v>6.95</v>
      </c>
      <c r="BI47" s="5">
        <v>19.58</v>
      </c>
      <c r="BJ47" s="5">
        <v>47.82</v>
      </c>
      <c r="BK47" s="5">
        <v>0.0</v>
      </c>
      <c r="BL47" s="5">
        <v>85.0</v>
      </c>
      <c r="BM47" s="5">
        <v>0.0</v>
      </c>
      <c r="BN47" s="5">
        <v>169.0</v>
      </c>
      <c r="BO47" s="5">
        <v>162.0</v>
      </c>
      <c r="BP47" s="5">
        <v>137.0</v>
      </c>
      <c r="BQ47" s="5">
        <v>0.846</v>
      </c>
      <c r="BR47" s="5">
        <v>0.112161</v>
      </c>
      <c r="BS47" s="2">
        <v>0.0</v>
      </c>
      <c r="BT47" s="5">
        <v>0.0</v>
      </c>
      <c r="BU47" s="5">
        <v>43.632</v>
      </c>
      <c r="BV47" s="5">
        <v>0.806</v>
      </c>
      <c r="BW47" s="5">
        <v>0.112383</v>
      </c>
      <c r="BX47" s="5">
        <v>1.0</v>
      </c>
      <c r="BY47" s="14">
        <v>0.0</v>
      </c>
      <c r="BZ47" s="5">
        <v>52.056</v>
      </c>
    </row>
    <row r="48" ht="15.75" customHeight="1">
      <c r="A48" s="5" t="s">
        <v>125</v>
      </c>
      <c r="B48" s="5">
        <v>47.0</v>
      </c>
      <c r="C48" s="5">
        <v>0.0</v>
      </c>
      <c r="D48" s="5">
        <v>2.0</v>
      </c>
      <c r="E48" s="5">
        <v>3.0</v>
      </c>
      <c r="F48" s="5">
        <v>1.0</v>
      </c>
      <c r="G48" s="5">
        <v>21.0</v>
      </c>
      <c r="H48" s="5"/>
      <c r="I48" s="5"/>
      <c r="J48" s="5"/>
      <c r="K48" s="5"/>
      <c r="L48" s="5"/>
      <c r="M48" s="5"/>
      <c r="N48" s="5"/>
      <c r="O48" s="5">
        <v>2.0</v>
      </c>
      <c r="P48" s="5"/>
      <c r="Q48" s="5">
        <v>0.0</v>
      </c>
      <c r="R48" s="5"/>
      <c r="S48" s="5"/>
      <c r="T48" s="5"/>
      <c r="U48" s="5"/>
      <c r="V48" s="5"/>
      <c r="W48" s="5">
        <v>4.0</v>
      </c>
      <c r="X48" s="5">
        <v>7.0</v>
      </c>
      <c r="Y48" s="5">
        <v>1.0</v>
      </c>
      <c r="Z48" s="5">
        <v>1.0</v>
      </c>
      <c r="AA48" s="5">
        <v>1.0</v>
      </c>
      <c r="AB48" s="5">
        <v>1.0</v>
      </c>
      <c r="AC48" s="5">
        <v>3.0</v>
      </c>
      <c r="AD48" s="5">
        <v>2.0</v>
      </c>
      <c r="AE48" s="5">
        <v>1.0</v>
      </c>
      <c r="AF48" s="5">
        <v>1.0</v>
      </c>
      <c r="AG48" s="5">
        <v>1.0</v>
      </c>
      <c r="AH48" s="5">
        <v>1.0</v>
      </c>
      <c r="AI48" s="5">
        <v>1.0</v>
      </c>
      <c r="AJ48" s="5">
        <f>(34+34+32)/3</f>
        <v>33.33333333</v>
      </c>
      <c r="AK48" s="5">
        <f>(32+32+30)/3</f>
        <v>31.33333333</v>
      </c>
      <c r="AL48" s="5">
        <v>7.34</v>
      </c>
      <c r="AM48" s="5">
        <v>8.06</v>
      </c>
      <c r="AN48" s="5">
        <v>11.0</v>
      </c>
      <c r="AO48" s="5">
        <v>8.0</v>
      </c>
      <c r="AP48" s="5">
        <v>180.0</v>
      </c>
      <c r="AQ48" s="5">
        <v>180.0</v>
      </c>
      <c r="AR48" s="5">
        <v>180.0</v>
      </c>
      <c r="AS48" s="5">
        <v>180.0</v>
      </c>
      <c r="AT48" s="5">
        <v>66.0</v>
      </c>
      <c r="AU48" s="5">
        <v>50.0</v>
      </c>
      <c r="AV48" s="5">
        <v>66.0</v>
      </c>
      <c r="AW48" s="5">
        <v>1.0</v>
      </c>
      <c r="AX48" s="5">
        <v>1.0</v>
      </c>
      <c r="AY48" s="5">
        <v>29.0</v>
      </c>
      <c r="AZ48" s="5">
        <v>18.88</v>
      </c>
      <c r="BA48" s="5">
        <v>0.0</v>
      </c>
      <c r="BB48" s="5">
        <v>21.65</v>
      </c>
      <c r="BC48" s="5">
        <v>0.0</v>
      </c>
      <c r="BD48" s="5">
        <v>30.87</v>
      </c>
      <c r="BE48" s="5">
        <v>2.0</v>
      </c>
      <c r="BF48" s="5">
        <v>44.76</v>
      </c>
      <c r="BG48" s="5">
        <v>3.0</v>
      </c>
      <c r="BH48" s="5">
        <f>(BD48-AZ48)</f>
        <v>11.99</v>
      </c>
      <c r="BI48" s="5">
        <f>BF48-AZ48</f>
        <v>25.88</v>
      </c>
      <c r="BJ48" s="5">
        <v>29.97</v>
      </c>
      <c r="BK48" s="5">
        <v>0.0</v>
      </c>
      <c r="BL48" s="5">
        <v>48.44</v>
      </c>
      <c r="BM48" s="5">
        <v>0.0</v>
      </c>
      <c r="BN48" s="5">
        <v>139.0</v>
      </c>
      <c r="BO48" s="5">
        <v>108.61</v>
      </c>
      <c r="BP48" s="5">
        <v>44.56</v>
      </c>
      <c r="BQ48" s="5">
        <v>0.72</v>
      </c>
      <c r="BR48" s="5">
        <v>0.086313</v>
      </c>
      <c r="BS48" s="2">
        <v>0.0</v>
      </c>
      <c r="BT48" s="5">
        <v>0.0</v>
      </c>
      <c r="BU48" s="5">
        <f>3410/192*3.6</f>
        <v>63.9375</v>
      </c>
      <c r="BV48" s="5">
        <v>0.662</v>
      </c>
      <c r="BW48" s="5">
        <v>0.053572</v>
      </c>
      <c r="BX48" s="5">
        <v>0.0</v>
      </c>
      <c r="BY48" s="14">
        <v>0.0</v>
      </c>
      <c r="BZ48" s="5">
        <f>3340/197*3.6</f>
        <v>61.03553299</v>
      </c>
    </row>
    <row r="49" ht="15.75" customHeight="1">
      <c r="A49" s="5" t="s">
        <v>126</v>
      </c>
      <c r="B49" s="5">
        <v>35.0</v>
      </c>
      <c r="C49" s="5">
        <v>0.0</v>
      </c>
      <c r="D49" s="5">
        <v>0.0</v>
      </c>
      <c r="E49" s="5">
        <v>3.0</v>
      </c>
      <c r="F49" s="5">
        <v>1.0</v>
      </c>
      <c r="G49" s="5">
        <v>11.0</v>
      </c>
      <c r="H49" s="5"/>
      <c r="I49" s="5"/>
      <c r="J49" s="5"/>
      <c r="K49" s="5"/>
      <c r="L49" s="5"/>
      <c r="M49" s="5"/>
      <c r="N49" s="5"/>
      <c r="O49" s="5">
        <v>1.0</v>
      </c>
      <c r="P49" s="5"/>
      <c r="Q49" s="5">
        <v>1.0</v>
      </c>
      <c r="R49" s="5"/>
      <c r="S49" s="5"/>
      <c r="T49" s="5"/>
      <c r="U49" s="5"/>
      <c r="V49" s="5"/>
      <c r="W49" s="5">
        <v>3.0</v>
      </c>
      <c r="X49" s="5">
        <v>2.0</v>
      </c>
      <c r="Y49" s="5">
        <v>1.0</v>
      </c>
      <c r="Z49" s="5">
        <v>1.0</v>
      </c>
      <c r="AA49" s="5">
        <v>1.0</v>
      </c>
      <c r="AB49" s="5">
        <v>1.0</v>
      </c>
      <c r="AC49" s="5">
        <v>3.0</v>
      </c>
      <c r="AD49" s="5">
        <v>5.0</v>
      </c>
      <c r="AE49" s="5">
        <v>5.0</v>
      </c>
      <c r="AF49" s="5">
        <v>2.0</v>
      </c>
      <c r="AG49" s="5">
        <v>1.0</v>
      </c>
      <c r="AH49" s="5">
        <v>1.0</v>
      </c>
      <c r="AI49" s="5">
        <v>1.0</v>
      </c>
      <c r="AJ49" s="5">
        <f>154/3</f>
        <v>51.33333333</v>
      </c>
      <c r="AK49" s="5">
        <f>(54+58+58)/3</f>
        <v>56.66666667</v>
      </c>
      <c r="AL49" s="5">
        <v>8.99</v>
      </c>
      <c r="AM49" s="5">
        <v>11.67</v>
      </c>
      <c r="AN49" s="5">
        <v>8.0</v>
      </c>
      <c r="AO49" s="5">
        <v>9.0</v>
      </c>
      <c r="AP49" s="5">
        <v>180.0</v>
      </c>
      <c r="AQ49" s="5">
        <v>180.0</v>
      </c>
      <c r="AR49" s="5">
        <v>180.0</v>
      </c>
      <c r="AS49" s="5">
        <v>180.0</v>
      </c>
      <c r="AT49" s="5">
        <v>44.0</v>
      </c>
      <c r="AU49" s="5">
        <v>54.0</v>
      </c>
      <c r="AV49" s="5">
        <v>44.0</v>
      </c>
      <c r="AW49" s="5">
        <v>1.0</v>
      </c>
      <c r="AX49" s="5">
        <v>1.0</v>
      </c>
      <c r="AY49" s="5">
        <v>28.0</v>
      </c>
      <c r="AZ49" s="5">
        <v>23.64</v>
      </c>
      <c r="BA49" s="5">
        <v>0.0</v>
      </c>
      <c r="BB49" s="5">
        <v>22.78</v>
      </c>
      <c r="BC49" s="5">
        <v>0.0</v>
      </c>
      <c r="BD49" s="5">
        <v>34.49</v>
      </c>
      <c r="BE49" s="5">
        <v>0.0</v>
      </c>
      <c r="BF49" s="5">
        <v>42.74</v>
      </c>
      <c r="BG49" s="5">
        <v>0.0</v>
      </c>
      <c r="BH49" s="5">
        <f>34.49-23.64</f>
        <v>10.85</v>
      </c>
      <c r="BI49" s="5">
        <f>42.74-23.64</f>
        <v>19.1</v>
      </c>
      <c r="BJ49" s="5">
        <v>31.94</v>
      </c>
      <c r="BK49" s="5">
        <v>1.0</v>
      </c>
      <c r="BL49" s="5">
        <v>67.57</v>
      </c>
      <c r="BM49" s="5">
        <v>2.0</v>
      </c>
      <c r="BN49" s="5">
        <v>173.35</v>
      </c>
      <c r="BO49" s="5">
        <v>67.6</v>
      </c>
      <c r="BP49" s="5">
        <v>63.57</v>
      </c>
      <c r="BQ49" s="5">
        <v>0.712</v>
      </c>
      <c r="BR49" s="5">
        <v>0.092574</v>
      </c>
      <c r="BS49" s="2">
        <v>0.0</v>
      </c>
      <c r="BT49" s="5">
        <v>0.0</v>
      </c>
      <c r="BU49" s="5">
        <f>(3390/170)*3.6</f>
        <v>71.78823529</v>
      </c>
      <c r="BV49" s="5">
        <v>0.758</v>
      </c>
      <c r="BW49" s="5">
        <v>0.089274</v>
      </c>
      <c r="BX49" s="5">
        <v>0.0</v>
      </c>
      <c r="BY49" s="14">
        <v>0.0</v>
      </c>
      <c r="BZ49" s="5">
        <f>3340/171*3.6</f>
        <v>70.31578947</v>
      </c>
    </row>
    <row r="50" ht="15.75" customHeight="1">
      <c r="A50" s="5" t="s">
        <v>127</v>
      </c>
      <c r="B50" s="5">
        <v>64.0</v>
      </c>
      <c r="C50" s="5">
        <v>0.0</v>
      </c>
      <c r="D50" s="5">
        <v>0.0</v>
      </c>
      <c r="E50" s="5">
        <v>3.0</v>
      </c>
      <c r="F50" s="5">
        <v>2.0</v>
      </c>
      <c r="G50" s="5">
        <v>20.0</v>
      </c>
      <c r="H50" s="5"/>
      <c r="I50" s="5"/>
      <c r="J50" s="5"/>
      <c r="K50" s="5"/>
      <c r="L50" s="5"/>
      <c r="M50" s="5"/>
      <c r="N50" s="5"/>
      <c r="O50" s="5">
        <v>1.0</v>
      </c>
      <c r="P50" s="5"/>
      <c r="Q50" s="5">
        <v>1.0</v>
      </c>
      <c r="R50" s="5"/>
      <c r="S50" s="5"/>
      <c r="T50" s="5"/>
      <c r="U50" s="5"/>
      <c r="V50" s="5"/>
      <c r="W50" s="5">
        <v>2.0</v>
      </c>
      <c r="X50" s="5">
        <v>1.0</v>
      </c>
      <c r="Y50" s="5">
        <v>1.0</v>
      </c>
      <c r="Z50" s="5">
        <v>1.0</v>
      </c>
      <c r="AA50" s="5">
        <v>1.0</v>
      </c>
      <c r="AB50" s="5">
        <v>1.0</v>
      </c>
      <c r="AC50" s="5">
        <v>3.0</v>
      </c>
      <c r="AD50" s="5">
        <v>4.0</v>
      </c>
      <c r="AE50" s="5">
        <v>1.0</v>
      </c>
      <c r="AF50" s="5">
        <v>1.0</v>
      </c>
      <c r="AG50" s="5">
        <v>1.0</v>
      </c>
      <c r="AH50" s="5">
        <v>1.0</v>
      </c>
      <c r="AI50" s="5">
        <v>1.0</v>
      </c>
      <c r="AJ50" s="5">
        <f>153/3</f>
        <v>51</v>
      </c>
      <c r="AK50" s="5">
        <f>(50+48+52)/3</f>
        <v>50</v>
      </c>
      <c r="AL50" s="5">
        <v>8.37</v>
      </c>
      <c r="AM50" s="5">
        <v>8.85</v>
      </c>
      <c r="AN50" s="5">
        <v>8.0</v>
      </c>
      <c r="AO50" s="5">
        <v>7.0</v>
      </c>
      <c r="AP50" s="5">
        <v>180.0</v>
      </c>
      <c r="AQ50" s="5">
        <v>180.0</v>
      </c>
      <c r="AR50" s="5">
        <v>180.0</v>
      </c>
      <c r="AS50" s="5">
        <v>180.0</v>
      </c>
      <c r="AT50" s="5">
        <v>48.0</v>
      </c>
      <c r="AU50" s="5">
        <v>58.0</v>
      </c>
      <c r="AV50" s="5">
        <v>48.0</v>
      </c>
      <c r="AW50" s="5">
        <v>1.0</v>
      </c>
      <c r="AX50" s="5">
        <v>1.0</v>
      </c>
      <c r="AY50" s="5">
        <v>30.0</v>
      </c>
      <c r="AZ50" s="5">
        <v>19.65</v>
      </c>
      <c r="BA50" s="5">
        <v>0.0</v>
      </c>
      <c r="BB50" s="5">
        <v>19.42</v>
      </c>
      <c r="BC50" s="5">
        <v>0.0</v>
      </c>
      <c r="BD50" s="5">
        <v>34.63</v>
      </c>
      <c r="BE50" s="5">
        <v>1.0</v>
      </c>
      <c r="BF50" s="5">
        <v>38.01</v>
      </c>
      <c r="BG50" s="5">
        <v>2.0</v>
      </c>
      <c r="BH50" s="5">
        <f>34.63-19.65</f>
        <v>14.98</v>
      </c>
      <c r="BI50" s="5">
        <f>38.01-19.65</f>
        <v>18.36</v>
      </c>
      <c r="BJ50" s="5">
        <v>40.21</v>
      </c>
      <c r="BK50" s="5">
        <v>0.0</v>
      </c>
      <c r="BL50" s="5">
        <v>53.1</v>
      </c>
      <c r="BM50" s="5">
        <v>0.0</v>
      </c>
      <c r="BN50" s="5">
        <v>79.04</v>
      </c>
      <c r="BO50" s="5">
        <v>168.08</v>
      </c>
      <c r="BP50" s="5">
        <v>86.26</v>
      </c>
      <c r="BQ50" s="5">
        <v>0.792</v>
      </c>
      <c r="BR50" s="5">
        <v>0.149399</v>
      </c>
      <c r="BS50" s="2">
        <v>0.0</v>
      </c>
      <c r="BT50" s="5">
        <v>0.0</v>
      </c>
      <c r="BU50" s="5">
        <f>3340/233*3.6</f>
        <v>51.60515021</v>
      </c>
      <c r="BV50" s="5">
        <v>0.734</v>
      </c>
      <c r="BW50" s="5">
        <v>0.035071</v>
      </c>
      <c r="BX50" s="5">
        <v>0.0</v>
      </c>
      <c r="BY50" s="14">
        <v>0.0</v>
      </c>
      <c r="BZ50" s="7">
        <f>3360/211*3.6</f>
        <v>57.32701422</v>
      </c>
    </row>
    <row r="51" ht="15.75" customHeight="1">
      <c r="A51" s="5" t="s">
        <v>128</v>
      </c>
      <c r="B51" s="5">
        <v>63.0</v>
      </c>
      <c r="C51" s="5">
        <v>0.0</v>
      </c>
      <c r="D51" s="5">
        <v>1.0</v>
      </c>
      <c r="E51" s="5">
        <v>3.0</v>
      </c>
      <c r="F51" s="5">
        <v>2.0</v>
      </c>
      <c r="G51" s="5">
        <v>11.0</v>
      </c>
      <c r="H51" s="5"/>
      <c r="I51" s="5"/>
      <c r="J51" s="5"/>
      <c r="K51" s="5"/>
      <c r="L51" s="5"/>
      <c r="M51" s="5"/>
      <c r="N51" s="5"/>
      <c r="O51" s="5">
        <v>2.0</v>
      </c>
      <c r="P51" s="5"/>
      <c r="Q51" s="5">
        <v>0.0</v>
      </c>
      <c r="R51" s="5"/>
      <c r="S51" s="5"/>
      <c r="T51" s="5"/>
      <c r="U51" s="5"/>
      <c r="V51" s="5"/>
      <c r="W51" s="5">
        <v>8.0</v>
      </c>
      <c r="X51" s="5">
        <v>7.0</v>
      </c>
      <c r="Y51" s="5">
        <v>1.0</v>
      </c>
      <c r="Z51" s="5">
        <v>1.0</v>
      </c>
      <c r="AA51" s="5">
        <v>1.0</v>
      </c>
      <c r="AB51" s="5">
        <v>1.0</v>
      </c>
      <c r="AC51" s="5">
        <v>3.0</v>
      </c>
      <c r="AD51" s="5">
        <v>1.0</v>
      </c>
      <c r="AE51" s="5">
        <v>0.0</v>
      </c>
      <c r="AF51" s="5">
        <v>1.0</v>
      </c>
      <c r="AG51" s="5">
        <v>1.0</v>
      </c>
      <c r="AH51" s="5">
        <v>1.0</v>
      </c>
      <c r="AI51" s="5">
        <v>1.0</v>
      </c>
      <c r="AJ51" s="5">
        <v>39.3</v>
      </c>
      <c r="AK51" s="5">
        <v>40.66</v>
      </c>
      <c r="AL51" s="5">
        <v>9.43</v>
      </c>
      <c r="AM51" s="5">
        <v>11.84</v>
      </c>
      <c r="AN51" s="5">
        <v>6.0</v>
      </c>
      <c r="AO51" s="5">
        <v>11.0</v>
      </c>
      <c r="AP51" s="5">
        <v>180.0</v>
      </c>
      <c r="AQ51" s="5">
        <v>180.0</v>
      </c>
      <c r="AR51" s="5">
        <v>180.0</v>
      </c>
      <c r="AS51" s="5">
        <v>180.0</v>
      </c>
      <c r="AT51" s="5">
        <v>30.0</v>
      </c>
      <c r="AU51" s="5">
        <v>40.0</v>
      </c>
      <c r="AV51" s="5">
        <v>30.0</v>
      </c>
      <c r="AW51" s="5">
        <v>1.0</v>
      </c>
      <c r="AX51" s="5">
        <v>1.0</v>
      </c>
      <c r="AY51" s="5">
        <v>30.0</v>
      </c>
      <c r="AZ51" s="5">
        <v>24.0</v>
      </c>
      <c r="BA51" s="5">
        <v>0.0</v>
      </c>
      <c r="BB51" s="5">
        <v>28.0</v>
      </c>
      <c r="BC51" s="5">
        <v>0.0</v>
      </c>
      <c r="BD51" s="5">
        <v>41.0</v>
      </c>
      <c r="BE51" s="5">
        <v>3.0</v>
      </c>
      <c r="BF51" s="5">
        <v>80.0</v>
      </c>
      <c r="BG51" s="5">
        <v>6.0</v>
      </c>
      <c r="BH51" s="5">
        <f>41-24</f>
        <v>17</v>
      </c>
      <c r="BI51" s="5">
        <f>80-24</f>
        <v>56</v>
      </c>
      <c r="BJ51" s="5">
        <v>48.0</v>
      </c>
      <c r="BK51" s="5">
        <v>0.0</v>
      </c>
      <c r="BL51" s="5">
        <v>144.0</v>
      </c>
      <c r="BM51" s="5">
        <v>2.0</v>
      </c>
      <c r="BN51" s="5">
        <v>180.0</v>
      </c>
      <c r="BO51" s="5">
        <v>180.0</v>
      </c>
      <c r="BP51" s="5">
        <v>130.0</v>
      </c>
      <c r="BQ51" s="5">
        <v>0.758</v>
      </c>
      <c r="BR51" s="5">
        <v>0.087864</v>
      </c>
      <c r="BS51" s="2">
        <v>0.0</v>
      </c>
      <c r="BT51" s="5">
        <v>0.0</v>
      </c>
      <c r="BU51" s="5">
        <f>3370/297*3.6</f>
        <v>40.84848485</v>
      </c>
      <c r="BV51" s="5">
        <v>0.744</v>
      </c>
      <c r="BW51" s="5">
        <v>0.051768</v>
      </c>
      <c r="BX51" s="5">
        <v>0.0</v>
      </c>
      <c r="BY51" s="14">
        <v>0.0</v>
      </c>
      <c r="BZ51" s="7">
        <f>3260/291*3.6</f>
        <v>40.32989691</v>
      </c>
    </row>
    <row r="52" ht="15.75" customHeight="1">
      <c r="A52" s="5" t="s">
        <v>129</v>
      </c>
      <c r="B52" s="5">
        <v>41.0</v>
      </c>
      <c r="C52" s="5">
        <v>0.0</v>
      </c>
      <c r="D52" s="5">
        <v>0.0</v>
      </c>
      <c r="E52" s="5">
        <v>3.0</v>
      </c>
      <c r="F52" s="5">
        <v>2.0</v>
      </c>
      <c r="G52" s="5">
        <v>17.5</v>
      </c>
      <c r="H52" s="5"/>
      <c r="I52" s="5"/>
      <c r="J52" s="5"/>
      <c r="K52" s="5"/>
      <c r="L52" s="5"/>
      <c r="M52" s="5"/>
      <c r="N52" s="5"/>
      <c r="O52" s="5">
        <v>2.0</v>
      </c>
      <c r="P52" s="5"/>
      <c r="Q52" s="5">
        <v>0.0</v>
      </c>
      <c r="R52" s="5"/>
      <c r="S52" s="5"/>
      <c r="T52" s="5"/>
      <c r="U52" s="5"/>
      <c r="V52" s="5"/>
      <c r="W52" s="5">
        <v>1.5</v>
      </c>
      <c r="X52" s="5">
        <v>7.0</v>
      </c>
      <c r="Y52" s="5">
        <v>1.0</v>
      </c>
      <c r="Z52" s="5">
        <v>1.0</v>
      </c>
      <c r="AA52" s="5">
        <v>1.0</v>
      </c>
      <c r="AB52" s="5">
        <v>1.0</v>
      </c>
      <c r="AC52" s="5">
        <v>3.0</v>
      </c>
      <c r="AD52" s="5">
        <v>1.0</v>
      </c>
      <c r="AE52" s="5">
        <v>0.0</v>
      </c>
      <c r="AF52" s="5">
        <v>1.0</v>
      </c>
      <c r="AG52" s="5">
        <v>1.0</v>
      </c>
      <c r="AH52" s="5">
        <v>1.0</v>
      </c>
      <c r="AI52" s="5">
        <v>1.0</v>
      </c>
      <c r="AJ52" s="5">
        <f>(36+40+38)/3</f>
        <v>38</v>
      </c>
      <c r="AK52" s="5">
        <f>(36+36+32)/3</f>
        <v>34.66666667</v>
      </c>
      <c r="AL52" s="5">
        <v>6.88</v>
      </c>
      <c r="AM52" s="5">
        <v>9.55</v>
      </c>
      <c r="AN52" s="5">
        <v>10.0</v>
      </c>
      <c r="AO52" s="5">
        <v>9.0</v>
      </c>
      <c r="AP52" s="5">
        <v>180.0</v>
      </c>
      <c r="AQ52" s="5">
        <v>180.0</v>
      </c>
      <c r="AR52" s="5">
        <v>180.0</v>
      </c>
      <c r="AS52" s="5">
        <v>180.0</v>
      </c>
      <c r="AT52" s="5">
        <v>50.0</v>
      </c>
      <c r="AU52" s="5">
        <v>51.0</v>
      </c>
      <c r="AV52" s="5">
        <v>50.0</v>
      </c>
      <c r="AW52" s="5">
        <v>1.0</v>
      </c>
      <c r="AX52" s="5">
        <v>1.0</v>
      </c>
      <c r="AY52" s="5">
        <v>28.0</v>
      </c>
      <c r="AZ52" s="5">
        <v>23.47</v>
      </c>
      <c r="BA52" s="5">
        <v>0.0</v>
      </c>
      <c r="BB52" s="5">
        <v>31.32</v>
      </c>
      <c r="BC52" s="5">
        <v>0.0</v>
      </c>
      <c r="BD52" s="5">
        <v>48.14</v>
      </c>
      <c r="BE52" s="5">
        <v>1.0</v>
      </c>
      <c r="BF52" s="5">
        <v>58.39</v>
      </c>
      <c r="BG52" s="5">
        <v>1.0</v>
      </c>
      <c r="BH52" s="5">
        <f>48.14-23.47</f>
        <v>24.67</v>
      </c>
      <c r="BI52" s="5">
        <f>58.39-23.47</f>
        <v>34.92</v>
      </c>
      <c r="BJ52" s="5">
        <v>77.41</v>
      </c>
      <c r="BK52" s="5">
        <v>0.0</v>
      </c>
      <c r="BL52" s="5">
        <v>80.68</v>
      </c>
      <c r="BM52" s="5">
        <v>1.0</v>
      </c>
      <c r="BN52" s="5">
        <v>299.16</v>
      </c>
      <c r="BO52" s="5">
        <v>135.65</v>
      </c>
      <c r="BP52" s="5">
        <v>138.33</v>
      </c>
      <c r="BQ52" s="5">
        <v>0.7</v>
      </c>
      <c r="BR52" s="5">
        <v>0.139284</v>
      </c>
      <c r="BS52" s="2">
        <v>0.0</v>
      </c>
      <c r="BT52" s="5">
        <v>0.0</v>
      </c>
      <c r="BU52" s="5">
        <f>(3350/193)*3.6</f>
        <v>62.48704663</v>
      </c>
      <c r="BV52" s="5">
        <v>0.726</v>
      </c>
      <c r="BW52" s="5">
        <v>0.113269</v>
      </c>
      <c r="BX52" s="5">
        <v>0.0</v>
      </c>
      <c r="BY52" s="14">
        <v>0.0</v>
      </c>
      <c r="BZ52" s="5">
        <f>(3330/210)*3.6</f>
        <v>57.08571429</v>
      </c>
    </row>
    <row r="53" ht="15.75" customHeight="1">
      <c r="A53" s="5" t="s">
        <v>130</v>
      </c>
      <c r="B53" s="5">
        <v>54.0</v>
      </c>
      <c r="C53" s="5">
        <v>0.0</v>
      </c>
      <c r="D53" s="5">
        <v>2.0</v>
      </c>
      <c r="E53" s="5">
        <v>3.0</v>
      </c>
      <c r="F53" s="5">
        <v>2.0</v>
      </c>
      <c r="G53" s="5">
        <v>21.0</v>
      </c>
      <c r="H53" s="5"/>
      <c r="I53" s="5"/>
      <c r="J53" s="5"/>
      <c r="K53" s="5"/>
      <c r="L53" s="5"/>
      <c r="M53" s="5"/>
      <c r="N53" s="5"/>
      <c r="O53" s="5">
        <v>2.0</v>
      </c>
      <c r="P53" s="5"/>
      <c r="Q53" s="5">
        <v>0.0</v>
      </c>
      <c r="R53" s="5"/>
      <c r="S53" s="5"/>
      <c r="T53" s="5"/>
      <c r="U53" s="5"/>
      <c r="V53" s="5"/>
      <c r="W53" s="5">
        <v>2.0</v>
      </c>
      <c r="X53" s="5">
        <v>7.0</v>
      </c>
      <c r="Y53" s="5">
        <v>1.0</v>
      </c>
      <c r="Z53" s="5">
        <v>1.0</v>
      </c>
      <c r="AA53" s="5">
        <v>1.0</v>
      </c>
      <c r="AB53" s="5">
        <v>1.0</v>
      </c>
      <c r="AC53" s="5">
        <v>1.0</v>
      </c>
      <c r="AD53" s="5">
        <v>1.0</v>
      </c>
      <c r="AE53" s="5">
        <v>1.0</v>
      </c>
      <c r="AF53" s="5">
        <v>1.0</v>
      </c>
      <c r="AG53" s="5">
        <v>1.0</v>
      </c>
      <c r="AH53" s="5">
        <v>1.0</v>
      </c>
      <c r="AI53" s="5">
        <v>1.0</v>
      </c>
      <c r="AJ53" s="5">
        <v>28.0</v>
      </c>
      <c r="AK53" s="5">
        <v>32.0</v>
      </c>
      <c r="AL53" s="5">
        <v>8.03</v>
      </c>
      <c r="AM53" s="5">
        <v>8.89</v>
      </c>
      <c r="AN53" s="5">
        <v>9.0</v>
      </c>
      <c r="AO53" s="5">
        <v>8.0</v>
      </c>
      <c r="AP53" s="5">
        <v>180.0</v>
      </c>
      <c r="AQ53" s="5">
        <v>180.0</v>
      </c>
      <c r="AR53" s="5">
        <v>180.0</v>
      </c>
      <c r="AS53" s="5">
        <v>180.0</v>
      </c>
      <c r="AT53" s="5">
        <v>48.0</v>
      </c>
      <c r="AU53" s="5">
        <v>50.0</v>
      </c>
      <c r="AV53" s="5">
        <v>48.0</v>
      </c>
      <c r="AW53" s="5">
        <v>1.0</v>
      </c>
      <c r="AX53" s="5">
        <v>1.0</v>
      </c>
      <c r="AY53" s="5">
        <v>30.0</v>
      </c>
      <c r="AZ53" s="5">
        <v>18.0</v>
      </c>
      <c r="BA53" s="5">
        <v>0.0</v>
      </c>
      <c r="BB53" s="5">
        <v>23.0</v>
      </c>
      <c r="BC53" s="5">
        <v>0.0</v>
      </c>
      <c r="BD53" s="5">
        <v>45.0</v>
      </c>
      <c r="BE53" s="5">
        <v>2.0</v>
      </c>
      <c r="BF53" s="5">
        <v>53.0</v>
      </c>
      <c r="BG53" s="5">
        <v>4.0</v>
      </c>
      <c r="BH53" s="5">
        <v>27.0</v>
      </c>
      <c r="BI53" s="5">
        <v>35.0</v>
      </c>
      <c r="BJ53" s="5">
        <v>27.0</v>
      </c>
      <c r="BK53" s="5">
        <v>0.0</v>
      </c>
      <c r="BL53" s="5">
        <v>53.0</v>
      </c>
      <c r="BM53" s="5">
        <v>0.0</v>
      </c>
      <c r="BN53" s="5">
        <v>124.0</v>
      </c>
      <c r="BO53" s="5">
        <v>169.0</v>
      </c>
      <c r="BP53" s="5">
        <v>72.0</v>
      </c>
      <c r="BQ53" s="5">
        <v>0.954</v>
      </c>
      <c r="BR53" s="5">
        <v>0.080808</v>
      </c>
      <c r="BS53" s="2">
        <v>0.0</v>
      </c>
      <c r="BT53" s="5">
        <v>0.0</v>
      </c>
      <c r="BU53" s="7">
        <f>(3340/208)*3.6</f>
        <v>57.80769231</v>
      </c>
      <c r="BV53" s="5">
        <v>0.846</v>
      </c>
      <c r="BW53" s="5">
        <v>0.249058</v>
      </c>
      <c r="BX53" s="5">
        <v>0.0</v>
      </c>
      <c r="BY53" s="14">
        <v>0.0</v>
      </c>
      <c r="BZ53" s="5">
        <f>(3270/218)*3.6</f>
        <v>54</v>
      </c>
    </row>
    <row r="54" ht="15.75" customHeight="1">
      <c r="A54" s="5" t="s">
        <v>131</v>
      </c>
      <c r="B54" s="5">
        <v>77.0</v>
      </c>
      <c r="C54" s="5">
        <v>0.0</v>
      </c>
      <c r="D54" s="5">
        <v>4.0</v>
      </c>
      <c r="E54" s="7">
        <v>3.0</v>
      </c>
      <c r="F54" s="5">
        <v>2.0</v>
      </c>
      <c r="G54" s="5">
        <v>9.0</v>
      </c>
      <c r="H54" s="5"/>
      <c r="I54" s="5"/>
      <c r="J54" s="5"/>
      <c r="K54" s="5"/>
      <c r="L54" s="5"/>
      <c r="M54" s="5"/>
      <c r="N54" s="5"/>
      <c r="O54" s="5">
        <v>1.0</v>
      </c>
      <c r="P54" s="5"/>
      <c r="Q54" s="7">
        <v>2.0</v>
      </c>
      <c r="R54" s="7"/>
      <c r="S54" s="5"/>
      <c r="T54" s="7"/>
      <c r="U54" s="5"/>
      <c r="V54" s="5"/>
      <c r="W54" s="5">
        <v>2.0</v>
      </c>
      <c r="X54" s="7">
        <v>2.0</v>
      </c>
      <c r="Y54" s="7">
        <v>1.0</v>
      </c>
      <c r="Z54" s="7">
        <v>1.0</v>
      </c>
      <c r="AA54" s="7">
        <v>1.0</v>
      </c>
      <c r="AB54" s="7">
        <v>1.0</v>
      </c>
      <c r="AC54" s="7">
        <v>2.0</v>
      </c>
      <c r="AD54" s="5">
        <v>2.0</v>
      </c>
      <c r="AE54" s="5">
        <v>4.0</v>
      </c>
      <c r="AF54" s="7">
        <v>1.0</v>
      </c>
      <c r="AG54" s="7">
        <v>1.0</v>
      </c>
      <c r="AH54" s="5">
        <v>1.0</v>
      </c>
      <c r="AI54" s="5">
        <v>1.0</v>
      </c>
      <c r="AJ54" s="5">
        <v>19.0</v>
      </c>
      <c r="AK54" s="5">
        <v>18.66</v>
      </c>
      <c r="AL54" s="5">
        <v>8.39</v>
      </c>
      <c r="AM54" s="5">
        <v>9.57</v>
      </c>
      <c r="AN54" s="5">
        <v>9.0</v>
      </c>
      <c r="AO54" s="5">
        <v>9.0</v>
      </c>
      <c r="AP54" s="7">
        <v>180.0</v>
      </c>
      <c r="AQ54" s="7">
        <v>180.0</v>
      </c>
      <c r="AR54" s="7">
        <v>180.0</v>
      </c>
      <c r="AS54" s="7">
        <v>180.0</v>
      </c>
      <c r="AT54" s="5">
        <v>46.0</v>
      </c>
      <c r="AU54" s="7">
        <v>48.0</v>
      </c>
      <c r="AV54" s="5">
        <v>46.0</v>
      </c>
      <c r="AW54" s="7">
        <v>1.0</v>
      </c>
      <c r="AX54" s="7">
        <v>1.0</v>
      </c>
      <c r="AY54" s="5">
        <v>29.0</v>
      </c>
      <c r="AZ54" s="5">
        <v>19.07</v>
      </c>
      <c r="BA54" s="5">
        <v>0.0</v>
      </c>
      <c r="BB54" s="5">
        <v>24.58</v>
      </c>
      <c r="BC54" s="5">
        <v>1.0</v>
      </c>
      <c r="BD54" s="5">
        <v>35.72</v>
      </c>
      <c r="BE54" s="5">
        <v>1.0</v>
      </c>
      <c r="BF54" s="5">
        <v>55.69</v>
      </c>
      <c r="BG54" s="5">
        <v>5.0</v>
      </c>
      <c r="BH54" s="5">
        <v>16.65</v>
      </c>
      <c r="BI54" s="5">
        <v>36.62</v>
      </c>
      <c r="BJ54" s="5">
        <v>18.2</v>
      </c>
      <c r="BK54" s="5">
        <v>0.0</v>
      </c>
      <c r="BL54" s="5">
        <v>84.0</v>
      </c>
      <c r="BM54" s="5">
        <v>1.0</v>
      </c>
      <c r="BN54" s="5">
        <v>140.0</v>
      </c>
      <c r="BO54" s="5">
        <v>161.0</v>
      </c>
      <c r="BP54" s="5">
        <v>53.31</v>
      </c>
      <c r="BQ54" s="5">
        <v>0.794</v>
      </c>
      <c r="BR54" s="5">
        <v>0.140428</v>
      </c>
      <c r="BS54" s="2">
        <v>0.0</v>
      </c>
      <c r="BT54" s="5">
        <v>2.0</v>
      </c>
      <c r="BU54" s="5">
        <v>49.644</v>
      </c>
      <c r="BV54" s="5">
        <v>0.912</v>
      </c>
      <c r="BW54" s="5">
        <v>0.149231</v>
      </c>
      <c r="BX54" s="5">
        <v>1.0</v>
      </c>
      <c r="BY54" s="14">
        <v>0.0</v>
      </c>
      <c r="BZ54" s="5">
        <v>61.848</v>
      </c>
    </row>
    <row r="55" ht="15.75" customHeight="1">
      <c r="A55" s="5" t="s">
        <v>132</v>
      </c>
      <c r="B55" s="5">
        <v>61.0</v>
      </c>
      <c r="C55" s="5">
        <v>0.0</v>
      </c>
      <c r="D55" s="7">
        <v>1.0</v>
      </c>
      <c r="E55" s="7">
        <v>3.0</v>
      </c>
      <c r="F55" s="7">
        <v>2.0</v>
      </c>
      <c r="G55" s="5">
        <v>16.0</v>
      </c>
      <c r="H55" s="5"/>
      <c r="I55" s="5"/>
      <c r="J55" s="5"/>
      <c r="K55" s="5"/>
      <c r="L55" s="7"/>
      <c r="M55" s="5"/>
      <c r="N55" s="5"/>
      <c r="O55" s="7">
        <v>2.0</v>
      </c>
      <c r="P55" s="7"/>
      <c r="Q55" s="7">
        <v>0.0</v>
      </c>
      <c r="R55" s="7"/>
      <c r="S55" s="5"/>
      <c r="T55" s="7"/>
      <c r="U55" s="5"/>
      <c r="V55" s="5"/>
      <c r="W55" s="5">
        <v>0.5</v>
      </c>
      <c r="X55" s="7">
        <v>7.0</v>
      </c>
      <c r="Y55" s="7">
        <v>1.0</v>
      </c>
      <c r="Z55" s="7">
        <v>1.0</v>
      </c>
      <c r="AA55" s="7">
        <v>1.0</v>
      </c>
      <c r="AB55" s="7">
        <v>1.0</v>
      </c>
      <c r="AC55" s="7">
        <v>3.0</v>
      </c>
      <c r="AD55" s="5">
        <v>3.0</v>
      </c>
      <c r="AE55" s="5">
        <v>2.0</v>
      </c>
      <c r="AF55" s="7">
        <v>2.0</v>
      </c>
      <c r="AG55" s="7">
        <v>1.0</v>
      </c>
      <c r="AH55" s="7">
        <v>1.0</v>
      </c>
      <c r="AI55" s="5">
        <v>1.0</v>
      </c>
      <c r="AJ55" s="5">
        <v>43.33</v>
      </c>
      <c r="AK55" s="5">
        <v>31.0</v>
      </c>
      <c r="AL55" s="7">
        <v>5.91</v>
      </c>
      <c r="AM55" s="7">
        <v>7.73</v>
      </c>
      <c r="AN55" s="5">
        <v>6.0</v>
      </c>
      <c r="AO55" s="5">
        <v>7.0</v>
      </c>
      <c r="AP55" s="7">
        <v>180.0</v>
      </c>
      <c r="AQ55" s="7">
        <v>180.0</v>
      </c>
      <c r="AR55" s="7">
        <v>180.0</v>
      </c>
      <c r="AS55" s="7">
        <v>180.0</v>
      </c>
      <c r="AT55" s="7">
        <v>74.0</v>
      </c>
      <c r="AU55" s="7">
        <v>72.0</v>
      </c>
      <c r="AV55" s="7">
        <v>70.0</v>
      </c>
      <c r="AW55" s="7">
        <v>1.0</v>
      </c>
      <c r="AX55" s="7">
        <v>1.0</v>
      </c>
      <c r="AY55" s="5">
        <v>24.0</v>
      </c>
      <c r="AZ55" s="5">
        <v>27.1</v>
      </c>
      <c r="BA55" s="5">
        <v>0.0</v>
      </c>
      <c r="BB55" s="5">
        <v>31.0</v>
      </c>
      <c r="BC55" s="5">
        <v>1.0</v>
      </c>
      <c r="BD55" s="5">
        <v>38.21</v>
      </c>
      <c r="BE55" s="5">
        <v>0.0</v>
      </c>
      <c r="BF55" s="5">
        <v>63.86</v>
      </c>
      <c r="BG55" s="5">
        <v>2.0</v>
      </c>
      <c r="BH55" s="5">
        <v>11.11</v>
      </c>
      <c r="BI55" s="5">
        <v>36.76</v>
      </c>
      <c r="BJ55" s="5">
        <v>54.66</v>
      </c>
      <c r="BK55" s="5">
        <v>0.0</v>
      </c>
      <c r="BL55" s="5">
        <v>126.22</v>
      </c>
      <c r="BM55" s="5">
        <v>2.0</v>
      </c>
      <c r="BN55" s="5">
        <v>178.75</v>
      </c>
      <c r="BO55" s="5">
        <v>112.43</v>
      </c>
      <c r="BP55" s="5">
        <v>53.0</v>
      </c>
      <c r="BQ55" s="5">
        <v>0.846</v>
      </c>
      <c r="BR55" s="5">
        <v>0.095551</v>
      </c>
      <c r="BS55" s="2">
        <v>0.0</v>
      </c>
      <c r="BT55" s="5">
        <v>0.0</v>
      </c>
      <c r="BU55" s="5">
        <v>40.32</v>
      </c>
      <c r="BV55" s="7">
        <v>0.718</v>
      </c>
      <c r="BW55" s="7">
        <v>0.103537</v>
      </c>
      <c r="BX55" s="5">
        <v>0.0</v>
      </c>
      <c r="BY55" s="14">
        <v>0.0</v>
      </c>
      <c r="BZ55" s="7">
        <v>50.652</v>
      </c>
    </row>
    <row r="56" ht="15.75" customHeight="1">
      <c r="A56" s="5" t="s">
        <v>133</v>
      </c>
      <c r="B56" s="5">
        <v>41.0</v>
      </c>
      <c r="C56" s="5">
        <v>0.0</v>
      </c>
      <c r="D56" s="7">
        <v>0.0</v>
      </c>
      <c r="E56" s="7">
        <v>3.0</v>
      </c>
      <c r="F56" s="7">
        <v>2.0</v>
      </c>
      <c r="G56" s="5">
        <v>14.0</v>
      </c>
      <c r="H56" s="5"/>
      <c r="I56" s="5"/>
      <c r="J56" s="5"/>
      <c r="K56" s="5"/>
      <c r="L56" s="7"/>
      <c r="M56" s="5"/>
      <c r="N56" s="5"/>
      <c r="O56" s="7">
        <v>2.0</v>
      </c>
      <c r="P56" s="7"/>
      <c r="Q56" s="7">
        <v>0.0</v>
      </c>
      <c r="R56" s="7"/>
      <c r="S56" s="5"/>
      <c r="T56" s="7"/>
      <c r="U56" s="5"/>
      <c r="V56" s="5"/>
      <c r="W56" s="5">
        <v>2.0</v>
      </c>
      <c r="X56" s="7">
        <v>7.0</v>
      </c>
      <c r="Y56" s="7">
        <v>1.0</v>
      </c>
      <c r="Z56" s="7">
        <v>1.0</v>
      </c>
      <c r="AA56" s="7">
        <v>1.0</v>
      </c>
      <c r="AB56" s="7">
        <v>1.0</v>
      </c>
      <c r="AC56" s="7">
        <v>3.0</v>
      </c>
      <c r="AD56" s="5">
        <v>3.0</v>
      </c>
      <c r="AE56" s="5">
        <v>3.0</v>
      </c>
      <c r="AF56" s="7">
        <v>1.0</v>
      </c>
      <c r="AG56" s="7">
        <v>1.0</v>
      </c>
      <c r="AH56" s="7">
        <v>1.0</v>
      </c>
      <c r="AI56" s="7">
        <v>1.0</v>
      </c>
      <c r="AJ56" s="5">
        <v>26.66</v>
      </c>
      <c r="AK56" s="5">
        <v>28.33</v>
      </c>
      <c r="AL56" s="7">
        <v>7.64</v>
      </c>
      <c r="AM56" s="7">
        <v>9.34</v>
      </c>
      <c r="AN56" s="5">
        <v>8.0</v>
      </c>
      <c r="AO56" s="5">
        <v>8.0</v>
      </c>
      <c r="AP56" s="7">
        <v>180.0</v>
      </c>
      <c r="AQ56" s="7">
        <v>180.0</v>
      </c>
      <c r="AR56" s="7">
        <v>180.0</v>
      </c>
      <c r="AS56" s="7">
        <v>180.0</v>
      </c>
      <c r="AT56" s="7">
        <v>73.0</v>
      </c>
      <c r="AU56" s="7">
        <v>64.0</v>
      </c>
      <c r="AV56" s="7">
        <v>70.0</v>
      </c>
      <c r="AW56" s="7">
        <v>1.0</v>
      </c>
      <c r="AX56" s="7">
        <v>1.0</v>
      </c>
      <c r="AY56" s="5">
        <v>30.0</v>
      </c>
      <c r="AZ56" s="5">
        <v>18.43</v>
      </c>
      <c r="BA56" s="5">
        <v>0.0</v>
      </c>
      <c r="BB56" s="5">
        <v>19.92</v>
      </c>
      <c r="BC56" s="5">
        <v>0.0</v>
      </c>
      <c r="BD56" s="5">
        <v>29.0</v>
      </c>
      <c r="BE56" s="5">
        <v>2.0</v>
      </c>
      <c r="BF56" s="5">
        <v>38.0</v>
      </c>
      <c r="BG56" s="5">
        <v>3.0</v>
      </c>
      <c r="BH56" s="5">
        <v>10.57</v>
      </c>
      <c r="BI56" s="5">
        <v>19.57</v>
      </c>
      <c r="BJ56" s="5">
        <v>27.0</v>
      </c>
      <c r="BK56" s="5">
        <v>0.0</v>
      </c>
      <c r="BL56" s="5">
        <v>41.47</v>
      </c>
      <c r="BM56" s="5">
        <v>0.0</v>
      </c>
      <c r="BN56" s="5">
        <v>112.61</v>
      </c>
      <c r="BO56" s="5">
        <v>83.21</v>
      </c>
      <c r="BP56" s="5">
        <v>62.69</v>
      </c>
      <c r="BQ56" s="5">
        <v>0.724</v>
      </c>
      <c r="BR56" s="5">
        <v>0.039115</v>
      </c>
      <c r="BS56" s="2">
        <v>0.0</v>
      </c>
      <c r="BT56" s="5">
        <v>0.0</v>
      </c>
      <c r="BU56" s="5">
        <v>55.368</v>
      </c>
      <c r="BV56" s="7">
        <v>0.828</v>
      </c>
      <c r="BW56" s="7">
        <v>0.102078</v>
      </c>
      <c r="BX56" s="5">
        <v>0.0</v>
      </c>
      <c r="BY56" s="14">
        <v>0.0</v>
      </c>
      <c r="BZ56" s="7">
        <v>48.816</v>
      </c>
    </row>
    <row r="57" ht="15.75" customHeight="1">
      <c r="A57" s="5" t="s">
        <v>134</v>
      </c>
      <c r="B57" s="5">
        <v>26.0</v>
      </c>
      <c r="C57" s="5">
        <v>0.0</v>
      </c>
      <c r="D57" s="7">
        <v>0.0</v>
      </c>
      <c r="E57" s="7">
        <v>3.0</v>
      </c>
      <c r="F57" s="7">
        <v>1.0</v>
      </c>
      <c r="G57" s="7">
        <v>14.0</v>
      </c>
      <c r="H57" s="5"/>
      <c r="I57" s="5"/>
      <c r="J57" s="5"/>
      <c r="K57" s="5"/>
      <c r="L57" s="5"/>
      <c r="M57" s="5"/>
      <c r="N57" s="5"/>
      <c r="O57" s="7">
        <v>1.0</v>
      </c>
      <c r="P57" s="5"/>
      <c r="Q57" s="7">
        <v>2.0</v>
      </c>
      <c r="R57" s="5"/>
      <c r="S57" s="5"/>
      <c r="T57" s="5"/>
      <c r="U57" s="5"/>
      <c r="V57" s="5"/>
      <c r="W57" s="5">
        <v>4.0</v>
      </c>
      <c r="X57" s="7">
        <v>4.0</v>
      </c>
      <c r="Y57" s="7">
        <v>3.0</v>
      </c>
      <c r="Z57" s="7">
        <v>1.0</v>
      </c>
      <c r="AA57" s="7">
        <v>1.0</v>
      </c>
      <c r="AB57" s="7">
        <v>1.0</v>
      </c>
      <c r="AC57" s="7">
        <v>3.0</v>
      </c>
      <c r="AD57" s="5">
        <v>4.0</v>
      </c>
      <c r="AE57" s="5">
        <v>2.0</v>
      </c>
      <c r="AF57" s="7">
        <v>2.0</v>
      </c>
      <c r="AG57" s="7">
        <v>2.0</v>
      </c>
      <c r="AH57" s="7">
        <v>1.0</v>
      </c>
      <c r="AI57" s="7">
        <v>1.0</v>
      </c>
      <c r="AJ57" s="5">
        <f>(34+40+38)/3</f>
        <v>37.33333333</v>
      </c>
      <c r="AK57" s="5">
        <f>(26+36+32)/3</f>
        <v>31.33333333</v>
      </c>
      <c r="AL57" s="7">
        <v>7.4</v>
      </c>
      <c r="AM57" s="7">
        <v>10.75</v>
      </c>
      <c r="AN57" s="7">
        <v>10.0</v>
      </c>
      <c r="AO57" s="7">
        <v>9.0</v>
      </c>
      <c r="AP57" s="7">
        <v>180.0</v>
      </c>
      <c r="AQ57" s="7">
        <v>180.0</v>
      </c>
      <c r="AR57" s="7">
        <v>180.0</v>
      </c>
      <c r="AS57" s="7">
        <v>180.0</v>
      </c>
      <c r="AT57" s="7">
        <v>60.0</v>
      </c>
      <c r="AU57" s="7">
        <v>50.0</v>
      </c>
      <c r="AV57" s="7">
        <v>60.0</v>
      </c>
      <c r="AW57" s="7">
        <v>1.0</v>
      </c>
      <c r="AX57" s="7">
        <v>1.0</v>
      </c>
      <c r="AY57" s="7">
        <v>30.0</v>
      </c>
      <c r="AZ57" s="7">
        <v>20.56</v>
      </c>
      <c r="BA57" s="5">
        <v>0.0</v>
      </c>
      <c r="BB57" s="5">
        <v>19.59</v>
      </c>
      <c r="BC57" s="5">
        <v>0.0</v>
      </c>
      <c r="BD57" s="5">
        <v>28.97</v>
      </c>
      <c r="BE57" s="5">
        <v>1.0</v>
      </c>
      <c r="BF57" s="5">
        <v>29.81</v>
      </c>
      <c r="BG57" s="5">
        <v>0.0</v>
      </c>
      <c r="BH57" s="5">
        <f>28.97-20.56</f>
        <v>8.41</v>
      </c>
      <c r="BI57" s="5">
        <f>29.81-20.56</f>
        <v>9.25</v>
      </c>
      <c r="BJ57" s="5">
        <v>30.44</v>
      </c>
      <c r="BK57" s="5">
        <v>0.0</v>
      </c>
      <c r="BL57" s="5">
        <v>76.75</v>
      </c>
      <c r="BM57" s="5">
        <v>2.0</v>
      </c>
      <c r="BN57" s="5">
        <v>113.04</v>
      </c>
      <c r="BO57" s="5">
        <v>107.46</v>
      </c>
      <c r="BP57" s="5">
        <v>76.71</v>
      </c>
      <c r="BQ57" s="5">
        <v>1.154</v>
      </c>
      <c r="BR57" s="5">
        <v>0.100896</v>
      </c>
      <c r="BS57" s="2">
        <v>0.0</v>
      </c>
      <c r="BT57" s="5">
        <v>0.0</v>
      </c>
      <c r="BU57" s="5">
        <f>(3320/234)*3.6</f>
        <v>51.07692308</v>
      </c>
      <c r="BV57" s="7">
        <v>0.694</v>
      </c>
      <c r="BW57" s="7">
        <v>0.145361</v>
      </c>
      <c r="BX57" s="7">
        <v>0.0</v>
      </c>
      <c r="BY57" s="14">
        <v>0.0</v>
      </c>
      <c r="BZ57" s="5">
        <f>(3390/240)*3.6</f>
        <v>50.85</v>
      </c>
    </row>
    <row r="58" ht="15.75" customHeight="1">
      <c r="A58" s="5" t="s">
        <v>135</v>
      </c>
      <c r="B58" s="5">
        <v>40.0</v>
      </c>
      <c r="C58" s="5">
        <v>0.0</v>
      </c>
      <c r="D58" s="7">
        <v>0.0</v>
      </c>
      <c r="E58" s="7">
        <v>3.0</v>
      </c>
      <c r="F58" s="7">
        <v>2.0</v>
      </c>
      <c r="G58" s="7">
        <v>18.0</v>
      </c>
      <c r="H58" s="5"/>
      <c r="I58" s="5"/>
      <c r="J58" s="5"/>
      <c r="K58" s="5"/>
      <c r="L58" s="5"/>
      <c r="M58" s="5"/>
      <c r="N58" s="5"/>
      <c r="O58" s="7">
        <v>1.0</v>
      </c>
      <c r="P58" s="5"/>
      <c r="Q58" s="7">
        <v>1.0</v>
      </c>
      <c r="R58" s="5"/>
      <c r="S58" s="5"/>
      <c r="T58" s="5"/>
      <c r="U58" s="5"/>
      <c r="V58" s="5"/>
      <c r="W58" s="5">
        <v>1.0</v>
      </c>
      <c r="X58" s="7">
        <v>5.0</v>
      </c>
      <c r="Y58" s="7">
        <v>1.0</v>
      </c>
      <c r="Z58" s="7">
        <v>1.0</v>
      </c>
      <c r="AA58" s="7">
        <v>1.0</v>
      </c>
      <c r="AB58" s="7">
        <v>1.0</v>
      </c>
      <c r="AC58" s="7">
        <v>3.0</v>
      </c>
      <c r="AD58" s="5">
        <v>4.0</v>
      </c>
      <c r="AE58" s="5">
        <v>3.0</v>
      </c>
      <c r="AF58" s="7">
        <v>2.0</v>
      </c>
      <c r="AG58" s="7">
        <v>1.0</v>
      </c>
      <c r="AH58" s="7">
        <v>1.0</v>
      </c>
      <c r="AI58" s="7">
        <v>1.0</v>
      </c>
      <c r="AJ58" s="7">
        <v>42.0</v>
      </c>
      <c r="AK58" s="7">
        <v>34.66</v>
      </c>
      <c r="AL58" s="7">
        <v>6.42</v>
      </c>
      <c r="AM58" s="7">
        <v>7.99</v>
      </c>
      <c r="AN58" s="7">
        <v>8.0</v>
      </c>
      <c r="AO58" s="7">
        <v>9.0</v>
      </c>
      <c r="AP58" s="7">
        <v>180.0</v>
      </c>
      <c r="AQ58" s="7">
        <v>180.0</v>
      </c>
      <c r="AR58" s="7">
        <v>180.0</v>
      </c>
      <c r="AS58" s="7">
        <v>180.0</v>
      </c>
      <c r="AT58" s="7">
        <v>62.0</v>
      </c>
      <c r="AU58" s="7">
        <v>58.0</v>
      </c>
      <c r="AV58" s="7">
        <v>62.0</v>
      </c>
      <c r="AW58" s="7">
        <v>1.0</v>
      </c>
      <c r="AX58" s="7">
        <v>1.0</v>
      </c>
      <c r="AY58" s="7">
        <v>30.0</v>
      </c>
      <c r="AZ58" s="7">
        <v>20.9</v>
      </c>
      <c r="BA58" s="5">
        <v>0.0</v>
      </c>
      <c r="BB58" s="5">
        <v>21.15</v>
      </c>
      <c r="BC58" s="5">
        <v>0.0</v>
      </c>
      <c r="BD58" s="5">
        <v>28.91</v>
      </c>
      <c r="BE58" s="5">
        <v>0.0</v>
      </c>
      <c r="BF58" s="5">
        <v>40.61</v>
      </c>
      <c r="BG58" s="5">
        <v>0.0</v>
      </c>
      <c r="BH58" s="5">
        <f>28.91-20.9</f>
        <v>8.01</v>
      </c>
      <c r="BI58" s="5">
        <f>40.61-20.9</f>
        <v>19.71</v>
      </c>
      <c r="BJ58" s="5">
        <v>34.21</v>
      </c>
      <c r="BK58" s="5">
        <v>0.0</v>
      </c>
      <c r="BL58" s="5">
        <v>57.96</v>
      </c>
      <c r="BM58" s="5">
        <v>0.0</v>
      </c>
      <c r="BN58" s="5">
        <v>264.0</v>
      </c>
      <c r="BO58" s="5">
        <v>157.0</v>
      </c>
      <c r="BP58" s="5">
        <v>82.42</v>
      </c>
      <c r="BQ58" s="5">
        <v>0.766</v>
      </c>
      <c r="BR58" s="5">
        <v>0.870965</v>
      </c>
      <c r="BS58" s="2">
        <v>0.0</v>
      </c>
      <c r="BT58" s="5">
        <v>0.0</v>
      </c>
      <c r="BU58" s="5">
        <f>(3360/166)*3.6</f>
        <v>72.86746988</v>
      </c>
      <c r="BV58" s="7">
        <v>0.712</v>
      </c>
      <c r="BW58" s="7">
        <v>0.08228</v>
      </c>
      <c r="BX58" s="7">
        <v>0.0</v>
      </c>
      <c r="BY58" s="14">
        <v>0.0</v>
      </c>
      <c r="BZ58" s="5">
        <f>(3350/166)*3.6</f>
        <v>72.65060241</v>
      </c>
    </row>
    <row r="59" ht="15.75" customHeight="1">
      <c r="A59" s="5" t="s">
        <v>136</v>
      </c>
      <c r="B59" s="5">
        <v>39.0</v>
      </c>
      <c r="C59" s="5">
        <v>0.0</v>
      </c>
      <c r="D59" s="7">
        <v>0.0</v>
      </c>
      <c r="E59" s="7">
        <v>3.0</v>
      </c>
      <c r="F59" s="7">
        <v>2.0</v>
      </c>
      <c r="G59" s="7">
        <v>33.0</v>
      </c>
      <c r="H59" s="5"/>
      <c r="I59" s="5"/>
      <c r="J59" s="5"/>
      <c r="K59" s="5"/>
      <c r="L59" s="5"/>
      <c r="M59" s="5"/>
      <c r="N59" s="5"/>
      <c r="O59" s="7">
        <v>1.0</v>
      </c>
      <c r="P59" s="5"/>
      <c r="Q59" s="7">
        <v>5.0</v>
      </c>
      <c r="R59" s="5"/>
      <c r="S59" s="5"/>
      <c r="T59" s="5"/>
      <c r="U59" s="5"/>
      <c r="V59" s="5"/>
      <c r="W59" s="5">
        <v>2.0</v>
      </c>
      <c r="X59" s="7">
        <v>2.0</v>
      </c>
      <c r="Y59" s="7">
        <v>1.0</v>
      </c>
      <c r="Z59" s="7">
        <v>1.0</v>
      </c>
      <c r="AA59" s="7">
        <v>1.0</v>
      </c>
      <c r="AB59" s="7">
        <v>1.0</v>
      </c>
      <c r="AC59" s="7">
        <v>3.0</v>
      </c>
      <c r="AD59" s="5">
        <v>5.0</v>
      </c>
      <c r="AE59" s="5">
        <v>4.0</v>
      </c>
      <c r="AF59" s="7">
        <v>2.0</v>
      </c>
      <c r="AG59" s="7">
        <v>1.0</v>
      </c>
      <c r="AH59" s="7">
        <v>1.0</v>
      </c>
      <c r="AI59" s="7">
        <v>1.0</v>
      </c>
      <c r="AJ59" s="5">
        <f>(42+42+50)/3</f>
        <v>44.66666667</v>
      </c>
      <c r="AK59" s="5">
        <f>(38+50+54)/3</f>
        <v>47.33333333</v>
      </c>
      <c r="AL59" s="7">
        <v>10.94</v>
      </c>
      <c r="AM59" s="7">
        <v>10.73</v>
      </c>
      <c r="AN59" s="7">
        <v>8.0</v>
      </c>
      <c r="AO59" s="7">
        <v>8.0</v>
      </c>
      <c r="AP59" s="7">
        <v>180.0</v>
      </c>
      <c r="AQ59" s="7">
        <v>180.0</v>
      </c>
      <c r="AR59" s="7">
        <v>180.0</v>
      </c>
      <c r="AS59" s="7">
        <v>180.0</v>
      </c>
      <c r="AT59" s="7">
        <v>56.0</v>
      </c>
      <c r="AU59" s="7">
        <v>70.0</v>
      </c>
      <c r="AV59" s="7">
        <v>56.0</v>
      </c>
      <c r="AW59" s="7">
        <v>1.0</v>
      </c>
      <c r="AX59" s="7">
        <v>1.0</v>
      </c>
      <c r="AY59" s="7">
        <v>30.0</v>
      </c>
      <c r="AZ59" s="7">
        <v>27.61</v>
      </c>
      <c r="BA59" s="5">
        <v>0.0</v>
      </c>
      <c r="BB59" s="5">
        <v>28.22</v>
      </c>
      <c r="BC59" s="5">
        <v>0.0</v>
      </c>
      <c r="BD59" s="5">
        <v>35.33</v>
      </c>
      <c r="BE59" s="5">
        <v>1.0</v>
      </c>
      <c r="BF59" s="5">
        <v>52.68</v>
      </c>
      <c r="BG59" s="5">
        <v>2.0</v>
      </c>
      <c r="BH59" s="5">
        <f>(35.33-27.61)</f>
        <v>7.72</v>
      </c>
      <c r="BI59" s="5">
        <f>(52.68-27.61)</f>
        <v>25.07</v>
      </c>
      <c r="BJ59" s="5">
        <v>32.8</v>
      </c>
      <c r="BK59" s="5">
        <v>0.0</v>
      </c>
      <c r="BL59" s="5">
        <v>58.09</v>
      </c>
      <c r="BM59" s="5">
        <v>0.0</v>
      </c>
      <c r="BN59" s="5">
        <v>293.34</v>
      </c>
      <c r="BO59" s="5">
        <v>195.29</v>
      </c>
      <c r="BP59" s="5">
        <v>124.88</v>
      </c>
      <c r="BQ59" s="5">
        <v>0.768</v>
      </c>
      <c r="BR59" s="5">
        <v>0.140464</v>
      </c>
      <c r="BS59" s="2">
        <v>0.0</v>
      </c>
      <c r="BT59" s="5">
        <v>0.0</v>
      </c>
      <c r="BU59" s="5">
        <f>(3280/246)*3.6</f>
        <v>48</v>
      </c>
      <c r="BV59" s="7">
        <v>0.794</v>
      </c>
      <c r="BW59" s="7">
        <v>0.136491</v>
      </c>
      <c r="BX59" s="7">
        <v>0.0</v>
      </c>
      <c r="BY59" s="14">
        <v>0.0</v>
      </c>
      <c r="BZ59" s="7">
        <v>48.0</v>
      </c>
    </row>
    <row r="60" ht="15.75" customHeight="1">
      <c r="A60" s="5" t="s">
        <v>137</v>
      </c>
      <c r="B60" s="5">
        <v>73.0</v>
      </c>
      <c r="C60" s="5">
        <v>0.0</v>
      </c>
      <c r="D60" s="7">
        <v>0.0</v>
      </c>
      <c r="E60" s="7">
        <v>3.0</v>
      </c>
      <c r="F60" s="7">
        <v>2.0</v>
      </c>
      <c r="G60" s="7">
        <v>25.0</v>
      </c>
      <c r="H60" s="5"/>
      <c r="I60" s="5"/>
      <c r="J60" s="5"/>
      <c r="K60" s="5"/>
      <c r="L60" s="5"/>
      <c r="M60" s="5"/>
      <c r="N60" s="5"/>
      <c r="O60" s="7">
        <v>1.0</v>
      </c>
      <c r="P60" s="5"/>
      <c r="Q60" s="7">
        <v>2.0</v>
      </c>
      <c r="R60" s="5"/>
      <c r="S60" s="5"/>
      <c r="T60" s="5"/>
      <c r="U60" s="5"/>
      <c r="V60" s="5"/>
      <c r="W60" s="5">
        <v>1.0</v>
      </c>
      <c r="X60" s="7">
        <v>4.0</v>
      </c>
      <c r="Y60" s="7">
        <v>1.0</v>
      </c>
      <c r="Z60" s="7">
        <v>1.0</v>
      </c>
      <c r="AA60" s="7">
        <v>1.0</v>
      </c>
      <c r="AB60" s="7">
        <v>1.0</v>
      </c>
      <c r="AC60" s="7">
        <v>3.0</v>
      </c>
      <c r="AD60" s="5">
        <v>3.0</v>
      </c>
      <c r="AE60" s="5">
        <v>2.0</v>
      </c>
      <c r="AF60" s="7">
        <v>1.0</v>
      </c>
      <c r="AG60" s="7">
        <v>1.0</v>
      </c>
      <c r="AH60" s="7">
        <v>1.0</v>
      </c>
      <c r="AI60" s="7">
        <v>1.0</v>
      </c>
      <c r="AJ60" s="5">
        <f>(26+26+24)/3</f>
        <v>25.33333333</v>
      </c>
      <c r="AK60" s="5">
        <v>25.33</v>
      </c>
      <c r="AL60" s="7">
        <v>8.97</v>
      </c>
      <c r="AM60" s="7">
        <v>10.21</v>
      </c>
      <c r="AN60" s="7">
        <v>8.0</v>
      </c>
      <c r="AO60" s="7">
        <v>8.0</v>
      </c>
      <c r="AP60" s="7">
        <v>180.0</v>
      </c>
      <c r="AQ60" s="7">
        <v>180.0</v>
      </c>
      <c r="AR60" s="7">
        <v>180.0</v>
      </c>
      <c r="AS60" s="7">
        <v>180.0</v>
      </c>
      <c r="AT60" s="7">
        <v>58.0</v>
      </c>
      <c r="AU60" s="7">
        <v>58.0</v>
      </c>
      <c r="AV60" s="7">
        <v>58.0</v>
      </c>
      <c r="AW60" s="7">
        <v>1.0</v>
      </c>
      <c r="AX60" s="7">
        <v>1.0</v>
      </c>
      <c r="AY60" s="7">
        <v>28.0</v>
      </c>
      <c r="AZ60" s="7">
        <v>23.92</v>
      </c>
      <c r="BA60" s="5">
        <v>0.0</v>
      </c>
      <c r="BB60" s="5">
        <v>28.0</v>
      </c>
      <c r="BC60" s="5">
        <v>0.0</v>
      </c>
      <c r="BD60" s="5">
        <v>48.25</v>
      </c>
      <c r="BE60" s="5">
        <v>2.0</v>
      </c>
      <c r="BF60" s="5">
        <v>65.08</v>
      </c>
      <c r="BG60" s="5">
        <v>3.0</v>
      </c>
      <c r="BH60" s="5">
        <f>48.25-23.93</f>
        <v>24.32</v>
      </c>
      <c r="BI60" s="5">
        <f>65.08-23.93</f>
        <v>41.15</v>
      </c>
      <c r="BJ60" s="5">
        <v>58.41</v>
      </c>
      <c r="BK60" s="5">
        <v>0.0</v>
      </c>
      <c r="BL60" s="5">
        <v>130.52</v>
      </c>
      <c r="BM60" s="5">
        <v>2.0</v>
      </c>
      <c r="BN60" s="5">
        <v>167.92</v>
      </c>
      <c r="BO60" s="5">
        <v>193.23</v>
      </c>
      <c r="BP60" s="5">
        <v>74.23</v>
      </c>
      <c r="BQ60" s="5">
        <v>0.7925</v>
      </c>
      <c r="BR60" s="5">
        <v>0.130843</v>
      </c>
      <c r="BS60" s="2">
        <v>0.0</v>
      </c>
      <c r="BT60" s="5">
        <v>0.0</v>
      </c>
      <c r="BU60" s="5">
        <f>(3340/312)*3.6</f>
        <v>38.53846154</v>
      </c>
      <c r="BV60" s="7">
        <v>0.598</v>
      </c>
      <c r="BW60" s="7">
        <v>0.095498</v>
      </c>
      <c r="BX60" s="7">
        <v>0.0</v>
      </c>
      <c r="BY60" s="14">
        <v>0.0</v>
      </c>
      <c r="BZ60" s="5">
        <f>(3320/340)*3.6</f>
        <v>35.15294118</v>
      </c>
    </row>
    <row r="61" ht="15.75" customHeight="1">
      <c r="A61" s="5" t="s">
        <v>138</v>
      </c>
      <c r="B61" s="5">
        <v>37.0</v>
      </c>
      <c r="C61" s="5">
        <v>0.0</v>
      </c>
      <c r="D61" s="7">
        <v>2.0</v>
      </c>
      <c r="E61" s="7">
        <v>3.0</v>
      </c>
      <c r="F61" s="7">
        <v>2.0</v>
      </c>
      <c r="G61" s="7">
        <v>16.0</v>
      </c>
      <c r="H61" s="5"/>
      <c r="I61" s="5"/>
      <c r="J61" s="5"/>
      <c r="K61" s="5"/>
      <c r="L61" s="5"/>
      <c r="M61" s="5"/>
      <c r="N61" s="5"/>
      <c r="O61" s="7">
        <v>1.0</v>
      </c>
      <c r="P61" s="5"/>
      <c r="Q61" s="7">
        <v>1.0</v>
      </c>
      <c r="R61" s="5"/>
      <c r="S61" s="5"/>
      <c r="T61" s="5"/>
      <c r="U61" s="5"/>
      <c r="V61" s="5"/>
      <c r="W61" s="5">
        <v>2.0</v>
      </c>
      <c r="X61" s="7">
        <v>7.0</v>
      </c>
      <c r="Y61" s="7">
        <v>1.0</v>
      </c>
      <c r="Z61" s="7">
        <v>1.0</v>
      </c>
      <c r="AA61" s="7">
        <v>1.0</v>
      </c>
      <c r="AB61" s="7">
        <v>1.0</v>
      </c>
      <c r="AC61" s="7">
        <v>3.0</v>
      </c>
      <c r="AD61" s="5">
        <v>2.0</v>
      </c>
      <c r="AE61" s="5">
        <v>0.0</v>
      </c>
      <c r="AF61" s="7">
        <v>2.0</v>
      </c>
      <c r="AG61" s="7">
        <v>1.0</v>
      </c>
      <c r="AH61" s="7">
        <v>2.0</v>
      </c>
      <c r="AI61" s="7">
        <v>1.0</v>
      </c>
      <c r="AJ61" s="5">
        <f>(37+32+32)/3</f>
        <v>33.66666667</v>
      </c>
      <c r="AK61" s="5">
        <f>(38+40+34)/3</f>
        <v>37.33333333</v>
      </c>
      <c r="AL61" s="7">
        <v>8.01</v>
      </c>
      <c r="AM61" s="7">
        <v>7.73</v>
      </c>
      <c r="AN61" s="7">
        <v>7.0</v>
      </c>
      <c r="AO61" s="7">
        <v>7.0</v>
      </c>
      <c r="AP61" s="7">
        <v>180.0</v>
      </c>
      <c r="AQ61" s="7">
        <v>180.0</v>
      </c>
      <c r="AR61" s="7">
        <v>180.0</v>
      </c>
      <c r="AS61" s="7">
        <v>180.0</v>
      </c>
      <c r="AT61" s="7">
        <v>60.0</v>
      </c>
      <c r="AU61" s="7">
        <v>70.0</v>
      </c>
      <c r="AV61" s="7">
        <v>60.0</v>
      </c>
      <c r="AW61" s="7">
        <v>1.0</v>
      </c>
      <c r="AX61" s="7">
        <v>1.0</v>
      </c>
      <c r="AY61" s="7">
        <v>28.0</v>
      </c>
      <c r="AZ61" s="7">
        <v>21.81</v>
      </c>
      <c r="BA61" s="7">
        <v>0.0</v>
      </c>
      <c r="BB61" s="5">
        <v>26.25</v>
      </c>
      <c r="BC61" s="5">
        <v>0.0</v>
      </c>
      <c r="BD61" s="5">
        <v>40.16</v>
      </c>
      <c r="BE61" s="5">
        <v>2.0</v>
      </c>
      <c r="BF61" s="5">
        <v>48.06</v>
      </c>
      <c r="BG61" s="5">
        <v>1.0</v>
      </c>
      <c r="BH61" s="5">
        <f>40.16-21.81</f>
        <v>18.35</v>
      </c>
      <c r="BI61" s="5">
        <f>48.06-21.81</f>
        <v>26.25</v>
      </c>
      <c r="BJ61" s="5">
        <v>47.82</v>
      </c>
      <c r="BK61" s="5">
        <v>1.0</v>
      </c>
      <c r="BL61" s="5">
        <v>60.0</v>
      </c>
      <c r="BM61" s="5">
        <v>0.0</v>
      </c>
      <c r="BN61" s="5">
        <v>151.0</v>
      </c>
      <c r="BO61" s="5">
        <v>131.72</v>
      </c>
      <c r="BP61" s="5">
        <v>104.26</v>
      </c>
      <c r="BQ61" s="5">
        <v>0.86</v>
      </c>
      <c r="BR61" s="5">
        <v>0.186615</v>
      </c>
      <c r="BS61" s="2">
        <v>0.0</v>
      </c>
      <c r="BT61" s="5">
        <v>0.0</v>
      </c>
      <c r="BU61" s="5">
        <f>(3300/181)*3.6</f>
        <v>65.63535912</v>
      </c>
      <c r="BV61" s="7">
        <v>0.726</v>
      </c>
      <c r="BW61" s="7">
        <v>0.085615</v>
      </c>
      <c r="BX61" s="7">
        <v>0.0</v>
      </c>
      <c r="BY61" s="14">
        <v>0.0</v>
      </c>
      <c r="BZ61" s="5">
        <f>(3380/200)*3.6</f>
        <v>60.84</v>
      </c>
    </row>
    <row r="62" ht="15.75" customHeight="1">
      <c r="A62" s="5" t="s">
        <v>139</v>
      </c>
      <c r="B62" s="5">
        <v>47.0</v>
      </c>
      <c r="C62" s="5">
        <v>0.0</v>
      </c>
      <c r="D62" s="7">
        <v>1.0</v>
      </c>
      <c r="E62" s="7">
        <v>3.0</v>
      </c>
      <c r="F62" s="7">
        <v>1.0</v>
      </c>
      <c r="G62" s="7">
        <v>16.5</v>
      </c>
      <c r="H62" s="5"/>
      <c r="I62" s="5"/>
      <c r="J62" s="5"/>
      <c r="K62" s="5"/>
      <c r="L62" s="5"/>
      <c r="M62" s="5"/>
      <c r="N62" s="5"/>
      <c r="O62" s="7">
        <v>1.0</v>
      </c>
      <c r="P62" s="5"/>
      <c r="Q62" s="7">
        <v>1.0</v>
      </c>
      <c r="R62" s="5"/>
      <c r="S62" s="5"/>
      <c r="T62" s="5"/>
      <c r="U62" s="5"/>
      <c r="V62" s="5"/>
      <c r="W62" s="5">
        <v>0.75</v>
      </c>
      <c r="X62" s="7">
        <v>5.0</v>
      </c>
      <c r="Y62" s="7">
        <v>1.0</v>
      </c>
      <c r="Z62" s="7">
        <v>1.0</v>
      </c>
      <c r="AA62" s="7">
        <v>1.0</v>
      </c>
      <c r="AB62" s="7">
        <v>1.0</v>
      </c>
      <c r="AC62" s="7">
        <v>3.0</v>
      </c>
      <c r="AD62" s="5">
        <v>1.0</v>
      </c>
      <c r="AE62" s="5">
        <v>0.0</v>
      </c>
      <c r="AF62" s="7">
        <v>1.0</v>
      </c>
      <c r="AG62" s="7">
        <v>1.0</v>
      </c>
      <c r="AH62" s="7">
        <v>1.0</v>
      </c>
      <c r="AI62" s="7">
        <v>1.0</v>
      </c>
      <c r="AJ62" s="7">
        <v>24.0</v>
      </c>
      <c r="AK62" s="7">
        <v>23.33</v>
      </c>
      <c r="AL62" s="7">
        <v>7.93</v>
      </c>
      <c r="AM62" s="7">
        <v>7.41</v>
      </c>
      <c r="AN62" s="7">
        <v>9.0</v>
      </c>
      <c r="AO62" s="7">
        <v>7.0</v>
      </c>
      <c r="AP62" s="7">
        <v>180.0</v>
      </c>
      <c r="AQ62" s="7">
        <v>180.0</v>
      </c>
      <c r="AR62" s="7">
        <v>180.0</v>
      </c>
      <c r="AS62" s="7">
        <v>180.0</v>
      </c>
      <c r="AT62" s="7">
        <v>60.0</v>
      </c>
      <c r="AU62" s="7">
        <v>64.0</v>
      </c>
      <c r="AV62" s="7">
        <v>60.0</v>
      </c>
      <c r="AW62" s="7">
        <v>1.0</v>
      </c>
      <c r="AX62" s="7">
        <v>1.0</v>
      </c>
      <c r="AY62" s="7">
        <v>30.0</v>
      </c>
      <c r="AZ62" s="7">
        <v>23.74</v>
      </c>
      <c r="BA62" s="7">
        <v>0.0</v>
      </c>
      <c r="BB62" s="5">
        <v>26.69</v>
      </c>
      <c r="BC62" s="5">
        <v>0.0</v>
      </c>
      <c r="BD62" s="5">
        <v>33.82</v>
      </c>
      <c r="BE62" s="5">
        <v>0.0</v>
      </c>
      <c r="BF62" s="5">
        <v>41.75</v>
      </c>
      <c r="BG62" s="5">
        <v>0.0</v>
      </c>
      <c r="BH62" s="5">
        <f>33.82-23.74</f>
        <v>10.08</v>
      </c>
      <c r="BI62" s="5">
        <f>41.75-23.74</f>
        <v>18.01</v>
      </c>
      <c r="BJ62" s="5">
        <v>62.34</v>
      </c>
      <c r="BK62" s="5">
        <v>0.0</v>
      </c>
      <c r="BL62" s="5">
        <v>68.6</v>
      </c>
      <c r="BM62" s="5">
        <v>0.0</v>
      </c>
      <c r="BN62" s="5">
        <v>138.4</v>
      </c>
      <c r="BO62" s="5">
        <v>128.28</v>
      </c>
      <c r="BP62" s="5">
        <v>89.71</v>
      </c>
      <c r="BQ62" s="5">
        <v>0.934</v>
      </c>
      <c r="BR62" s="5">
        <v>0.157797</v>
      </c>
      <c r="BS62" s="2">
        <v>0.0</v>
      </c>
      <c r="BT62" s="5">
        <v>0.0</v>
      </c>
      <c r="BU62" s="5">
        <f>(3420/199)*3.6</f>
        <v>61.86934673</v>
      </c>
      <c r="BV62" s="7">
        <v>0.84</v>
      </c>
      <c r="BW62" s="7">
        <v>0.154596</v>
      </c>
      <c r="BX62" s="7">
        <v>0.0</v>
      </c>
      <c r="BY62" s="14">
        <v>0.0</v>
      </c>
      <c r="BZ62" s="5">
        <f>(3290/197)*3.6</f>
        <v>60.12182741</v>
      </c>
    </row>
    <row r="63" ht="15.75" customHeight="1">
      <c r="A63" s="5" t="s">
        <v>140</v>
      </c>
      <c r="B63" s="5">
        <v>58.0</v>
      </c>
      <c r="C63" s="5">
        <v>0.0</v>
      </c>
      <c r="D63" s="7">
        <v>2.0</v>
      </c>
      <c r="E63" s="7">
        <v>3.0</v>
      </c>
      <c r="F63" s="7">
        <v>1.0</v>
      </c>
      <c r="G63" s="7">
        <v>23.0</v>
      </c>
      <c r="H63" s="5"/>
      <c r="I63" s="5"/>
      <c r="J63" s="5"/>
      <c r="K63" s="5"/>
      <c r="L63" s="5"/>
      <c r="M63" s="5"/>
      <c r="N63" s="5"/>
      <c r="O63" s="7">
        <v>1.0</v>
      </c>
      <c r="P63" s="5"/>
      <c r="Q63" s="7">
        <v>1.0</v>
      </c>
      <c r="R63" s="5"/>
      <c r="S63" s="5"/>
      <c r="T63" s="5"/>
      <c r="U63" s="5"/>
      <c r="V63" s="5"/>
      <c r="W63" s="5">
        <v>3.0</v>
      </c>
      <c r="X63" s="7">
        <v>7.0</v>
      </c>
      <c r="Y63" s="7">
        <v>1.0</v>
      </c>
      <c r="Z63" s="7">
        <v>1.0</v>
      </c>
      <c r="AA63" s="7">
        <v>1.0</v>
      </c>
      <c r="AB63" s="7">
        <v>1.0</v>
      </c>
      <c r="AC63" s="7">
        <v>3.0</v>
      </c>
      <c r="AD63" s="7">
        <v>4.0</v>
      </c>
      <c r="AE63" s="7">
        <v>0.0</v>
      </c>
      <c r="AF63" s="7">
        <v>1.0</v>
      </c>
      <c r="AG63" s="7">
        <v>1.0</v>
      </c>
      <c r="AH63" s="7">
        <v>1.0</v>
      </c>
      <c r="AI63" s="7">
        <v>1.0</v>
      </c>
      <c r="AJ63" s="7">
        <v>36.66</v>
      </c>
      <c r="AK63" s="7">
        <v>36.66</v>
      </c>
      <c r="AL63" s="7">
        <v>6.63</v>
      </c>
      <c r="AM63" s="7">
        <v>9.07</v>
      </c>
      <c r="AN63" s="7">
        <v>11.0</v>
      </c>
      <c r="AO63" s="7">
        <v>12.0</v>
      </c>
      <c r="AP63" s="7">
        <v>180.0</v>
      </c>
      <c r="AQ63" s="7">
        <v>180.0</v>
      </c>
      <c r="AR63" s="7">
        <v>180.0</v>
      </c>
      <c r="AS63" s="7">
        <v>180.0</v>
      </c>
      <c r="AT63" s="7">
        <v>40.0</v>
      </c>
      <c r="AU63" s="7">
        <v>42.0</v>
      </c>
      <c r="AV63" s="7">
        <v>40.0</v>
      </c>
      <c r="AW63" s="7">
        <v>1.0</v>
      </c>
      <c r="AX63" s="7">
        <v>1.0</v>
      </c>
      <c r="AY63" s="7">
        <v>29.0</v>
      </c>
      <c r="AZ63" s="7">
        <v>15.53</v>
      </c>
      <c r="BA63" s="7">
        <v>0.0</v>
      </c>
      <c r="BB63" s="5">
        <v>20.61</v>
      </c>
      <c r="BC63" s="5">
        <v>0.0</v>
      </c>
      <c r="BD63" s="5">
        <v>30.26</v>
      </c>
      <c r="BE63" s="5">
        <v>1.0</v>
      </c>
      <c r="BF63" s="5">
        <v>42.73</v>
      </c>
      <c r="BG63" s="5">
        <v>2.0</v>
      </c>
      <c r="BH63" s="5">
        <v>14.73</v>
      </c>
      <c r="BI63" s="5">
        <v>27.2</v>
      </c>
      <c r="BJ63" s="5">
        <v>23.05</v>
      </c>
      <c r="BK63" s="5">
        <v>0.0</v>
      </c>
      <c r="BL63" s="5">
        <v>29.39</v>
      </c>
      <c r="BM63" s="5">
        <v>0.0</v>
      </c>
      <c r="BN63" s="5">
        <v>66.55</v>
      </c>
      <c r="BO63" s="5">
        <v>35.4</v>
      </c>
      <c r="BP63" s="5">
        <v>31.74</v>
      </c>
      <c r="BQ63" s="5">
        <v>0.794</v>
      </c>
      <c r="BR63" s="5">
        <v>0.075697</v>
      </c>
      <c r="BS63" s="2">
        <v>0.0</v>
      </c>
      <c r="BT63" s="5">
        <v>1.0</v>
      </c>
      <c r="BU63" s="5">
        <v>69.75</v>
      </c>
      <c r="BV63" s="5">
        <v>0.7575</v>
      </c>
      <c r="BW63" s="5">
        <v>0.071822</v>
      </c>
      <c r="BX63" s="7">
        <v>1.0</v>
      </c>
      <c r="BY63" s="14">
        <v>0.0</v>
      </c>
      <c r="BZ63" s="7">
        <v>71.78</v>
      </c>
    </row>
    <row r="64" ht="15.75" customHeight="1">
      <c r="A64" s="5" t="s">
        <v>141</v>
      </c>
      <c r="B64" s="5">
        <v>38.0</v>
      </c>
      <c r="C64" s="5">
        <v>0.0</v>
      </c>
      <c r="D64" s="7">
        <v>0.0</v>
      </c>
      <c r="E64" s="7">
        <v>3.0</v>
      </c>
      <c r="F64" s="7">
        <v>2.0</v>
      </c>
      <c r="G64" s="7">
        <v>14.5</v>
      </c>
      <c r="H64" s="5"/>
      <c r="I64" s="5"/>
      <c r="J64" s="5"/>
      <c r="K64" s="5"/>
      <c r="L64" s="5"/>
      <c r="M64" s="5"/>
      <c r="N64" s="5"/>
      <c r="O64" s="7">
        <v>1.0</v>
      </c>
      <c r="P64" s="5"/>
      <c r="Q64" s="7">
        <v>1.0</v>
      </c>
      <c r="R64" s="5"/>
      <c r="S64" s="5"/>
      <c r="T64" s="5"/>
      <c r="U64" s="5"/>
      <c r="V64" s="5"/>
      <c r="W64" s="5">
        <v>2.0</v>
      </c>
      <c r="X64" s="7">
        <v>4.0</v>
      </c>
      <c r="Y64" s="7">
        <v>1.0</v>
      </c>
      <c r="Z64" s="7">
        <v>1.0</v>
      </c>
      <c r="AA64" s="7">
        <v>1.0</v>
      </c>
      <c r="AB64" s="7">
        <v>1.0</v>
      </c>
      <c r="AC64" s="7">
        <v>3.0</v>
      </c>
      <c r="AD64" s="7">
        <v>5.0</v>
      </c>
      <c r="AE64" s="7">
        <v>5.0</v>
      </c>
      <c r="AF64" s="7">
        <v>1.0</v>
      </c>
      <c r="AG64" s="7">
        <v>1.0</v>
      </c>
      <c r="AH64" s="7">
        <v>1.0</v>
      </c>
      <c r="AI64" s="7">
        <v>1.0</v>
      </c>
      <c r="AJ64" s="5">
        <f>(46+46+48)/3</f>
        <v>46.66666667</v>
      </c>
      <c r="AK64" s="5">
        <f>(50+46+46)/3</f>
        <v>47.33333333</v>
      </c>
      <c r="AL64" s="7">
        <v>6.05</v>
      </c>
      <c r="AM64" s="7">
        <v>6.76</v>
      </c>
      <c r="AN64" s="7">
        <v>10.0</v>
      </c>
      <c r="AO64" s="7">
        <v>8.0</v>
      </c>
      <c r="AP64" s="7">
        <v>180.0</v>
      </c>
      <c r="AQ64" s="7">
        <v>180.0</v>
      </c>
      <c r="AR64" s="7">
        <v>180.0</v>
      </c>
      <c r="AS64" s="7">
        <v>180.0</v>
      </c>
      <c r="AT64" s="7">
        <v>48.0</v>
      </c>
      <c r="AU64" s="7">
        <v>54.0</v>
      </c>
      <c r="AV64" s="7">
        <v>48.0</v>
      </c>
      <c r="AW64" s="7">
        <v>54.0</v>
      </c>
      <c r="AX64" s="7">
        <v>1.0</v>
      </c>
      <c r="AY64" s="7">
        <v>26.0</v>
      </c>
      <c r="AZ64" s="7">
        <v>34.13</v>
      </c>
      <c r="BA64" s="7">
        <v>0.0</v>
      </c>
      <c r="BB64" s="5">
        <v>28.18</v>
      </c>
      <c r="BC64" s="5">
        <v>0.0</v>
      </c>
      <c r="BD64" s="5">
        <v>39.22</v>
      </c>
      <c r="BE64" s="5">
        <v>1.0</v>
      </c>
      <c r="BF64" s="5">
        <v>42.75</v>
      </c>
      <c r="BG64" s="5">
        <v>1.0</v>
      </c>
      <c r="BH64" s="5">
        <v>-5.95</v>
      </c>
      <c r="BI64" s="5">
        <v>8.62</v>
      </c>
      <c r="BJ64" s="5">
        <v>40.1</v>
      </c>
      <c r="BK64" s="5">
        <v>0.0</v>
      </c>
      <c r="BL64" s="5">
        <v>77.95</v>
      </c>
      <c r="BM64" s="5">
        <v>0.0</v>
      </c>
      <c r="BN64" s="5">
        <v>180.0</v>
      </c>
      <c r="BO64" s="5">
        <v>218.34</v>
      </c>
      <c r="BP64" s="5">
        <v>100.0</v>
      </c>
      <c r="BQ64" s="5"/>
      <c r="BR64" s="5">
        <v>0.032863</v>
      </c>
      <c r="BS64" s="2">
        <v>0.0</v>
      </c>
      <c r="BT64" s="5">
        <v>0.0</v>
      </c>
      <c r="BU64" s="5">
        <v>64.53191</v>
      </c>
      <c r="BV64" s="5">
        <v>0.734</v>
      </c>
      <c r="BW64" s="5">
        <v>0.105972</v>
      </c>
      <c r="BX64" s="7">
        <v>0.0</v>
      </c>
      <c r="BY64" s="14">
        <v>0.0</v>
      </c>
      <c r="BZ64" s="5">
        <v>65.41</v>
      </c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0.5"/>
    <col customWidth="1" min="3" max="26" width="7.63"/>
  </cols>
  <sheetData>
    <row r="1">
      <c r="A1" s="19" t="s">
        <v>142</v>
      </c>
      <c r="B1" s="20">
        <v>1.0</v>
      </c>
      <c r="G1" s="21" t="s">
        <v>143</v>
      </c>
    </row>
    <row r="2">
      <c r="A2" s="19" t="s">
        <v>144</v>
      </c>
      <c r="B2" s="20">
        <v>2.0</v>
      </c>
      <c r="G2" s="21" t="s">
        <v>145</v>
      </c>
    </row>
    <row r="3">
      <c r="A3" s="19" t="s">
        <v>146</v>
      </c>
      <c r="B3" s="20">
        <v>3.0</v>
      </c>
      <c r="G3" s="21" t="s">
        <v>147</v>
      </c>
    </row>
    <row r="4">
      <c r="A4" s="19" t="s">
        <v>148</v>
      </c>
      <c r="B4" s="20"/>
      <c r="G4" s="21" t="s">
        <v>149</v>
      </c>
    </row>
    <row r="5">
      <c r="A5" s="19" t="s">
        <v>150</v>
      </c>
      <c r="B5" s="20">
        <v>1.0</v>
      </c>
    </row>
    <row r="6">
      <c r="A6" s="19" t="s">
        <v>151</v>
      </c>
      <c r="B6" s="20">
        <v>2.0</v>
      </c>
      <c r="G6" s="21" t="s">
        <v>152</v>
      </c>
    </row>
    <row r="7">
      <c r="A7" s="19" t="s">
        <v>153</v>
      </c>
      <c r="B7" s="20">
        <v>3.0</v>
      </c>
      <c r="G7" s="21" t="s">
        <v>154</v>
      </c>
    </row>
    <row r="8">
      <c r="A8" s="19" t="s">
        <v>155</v>
      </c>
      <c r="B8" s="20">
        <v>4.0</v>
      </c>
    </row>
    <row r="9">
      <c r="A9" s="19" t="s">
        <v>156</v>
      </c>
      <c r="B9" s="20"/>
    </row>
    <row r="10">
      <c r="A10" s="19" t="s">
        <v>157</v>
      </c>
      <c r="B10" s="20">
        <v>1.0</v>
      </c>
    </row>
    <row r="11">
      <c r="A11" s="19" t="s">
        <v>158</v>
      </c>
      <c r="B11" s="20">
        <v>2.0</v>
      </c>
    </row>
    <row r="12">
      <c r="A12" s="19" t="s">
        <v>159</v>
      </c>
      <c r="B12" s="20">
        <v>3.0</v>
      </c>
    </row>
    <row r="13">
      <c r="A13" s="19" t="s">
        <v>160</v>
      </c>
      <c r="B13" s="20"/>
    </row>
    <row r="14">
      <c r="A14" s="19" t="s">
        <v>161</v>
      </c>
      <c r="B14" s="20">
        <v>0.0</v>
      </c>
      <c r="G14" s="22" t="s">
        <v>162</v>
      </c>
    </row>
    <row r="15">
      <c r="A15" s="19" t="s">
        <v>163</v>
      </c>
      <c r="B15" s="20">
        <v>1.0</v>
      </c>
      <c r="G15" s="23" t="s">
        <v>164</v>
      </c>
    </row>
    <row r="16">
      <c r="A16" s="19" t="s">
        <v>165</v>
      </c>
      <c r="B16" s="20">
        <v>2.0</v>
      </c>
      <c r="G16" s="23" t="s">
        <v>166</v>
      </c>
    </row>
    <row r="17">
      <c r="A17" s="19" t="s">
        <v>167</v>
      </c>
      <c r="B17" s="20">
        <v>3.0</v>
      </c>
      <c r="G17" s="21" t="s">
        <v>168</v>
      </c>
    </row>
    <row r="18">
      <c r="A18" s="19" t="s">
        <v>169</v>
      </c>
      <c r="B18" s="20">
        <v>4.0</v>
      </c>
      <c r="G18" s="23" t="s">
        <v>170</v>
      </c>
    </row>
    <row r="19">
      <c r="A19" s="19" t="s">
        <v>171</v>
      </c>
      <c r="B19" s="20">
        <v>1.0</v>
      </c>
      <c r="G19" s="23" t="s">
        <v>172</v>
      </c>
    </row>
    <row r="20">
      <c r="A20" s="19" t="s">
        <v>173</v>
      </c>
      <c r="B20" s="20">
        <v>2.0</v>
      </c>
      <c r="G20" s="23" t="s">
        <v>174</v>
      </c>
    </row>
    <row r="21" ht="15.75" customHeight="1">
      <c r="A21" s="19" t="s">
        <v>175</v>
      </c>
      <c r="B21" s="20">
        <v>3.0</v>
      </c>
      <c r="G21" s="21" t="s">
        <v>176</v>
      </c>
    </row>
    <row r="22" ht="15.75" customHeight="1">
      <c r="A22" s="19" t="s">
        <v>177</v>
      </c>
      <c r="B22" s="20"/>
      <c r="G22" s="23" t="s">
        <v>178</v>
      </c>
    </row>
    <row r="23" ht="15.75" customHeight="1">
      <c r="A23" s="19" t="s">
        <v>179</v>
      </c>
      <c r="B23" s="20">
        <v>0.0</v>
      </c>
      <c r="G23" s="23" t="s">
        <v>180</v>
      </c>
    </row>
    <row r="24" ht="15.75" customHeight="1">
      <c r="A24" s="19" t="s">
        <v>181</v>
      </c>
      <c r="B24" s="20">
        <v>1.0</v>
      </c>
      <c r="G24" s="23" t="s">
        <v>182</v>
      </c>
    </row>
    <row r="25" ht="15.75" customHeight="1">
      <c r="A25" s="19" t="s">
        <v>183</v>
      </c>
      <c r="B25" s="20">
        <v>2.0</v>
      </c>
      <c r="G25" s="23" t="s">
        <v>184</v>
      </c>
    </row>
    <row r="26" ht="15.75" customHeight="1">
      <c r="A26" s="19" t="s">
        <v>185</v>
      </c>
      <c r="B26" s="20">
        <v>3.0</v>
      </c>
      <c r="G26" s="23" t="s">
        <v>186</v>
      </c>
    </row>
    <row r="27" ht="15.75" customHeight="1">
      <c r="A27" s="19"/>
      <c r="B27" s="20"/>
      <c r="G27" s="23" t="s">
        <v>187</v>
      </c>
    </row>
    <row r="28" ht="15.75" customHeight="1">
      <c r="A28" s="19"/>
      <c r="B28" s="20"/>
      <c r="G28" s="23" t="s">
        <v>188</v>
      </c>
    </row>
    <row r="29" ht="15.75" customHeight="1">
      <c r="A29" s="19"/>
      <c r="B29" s="20"/>
      <c r="G29" s="23"/>
    </row>
    <row r="30" ht="15.75" customHeight="1">
      <c r="A30" s="19" t="s">
        <v>189</v>
      </c>
      <c r="B30" s="20"/>
      <c r="G30" s="23" t="s">
        <v>190</v>
      </c>
    </row>
    <row r="31" ht="15.75" customHeight="1">
      <c r="A31" s="19" t="s">
        <v>191</v>
      </c>
      <c r="B31" s="20">
        <v>1.0</v>
      </c>
    </row>
    <row r="32" ht="15.75" customHeight="1">
      <c r="A32" s="19" t="s">
        <v>192</v>
      </c>
      <c r="B32" s="20">
        <v>2.0</v>
      </c>
    </row>
    <row r="33" ht="15.75" customHeight="1">
      <c r="A33" s="19" t="s">
        <v>193</v>
      </c>
      <c r="B33" s="20">
        <v>3.0</v>
      </c>
    </row>
    <row r="34" ht="15.75" customHeight="1">
      <c r="A34" s="19" t="s">
        <v>194</v>
      </c>
      <c r="B34" s="20"/>
    </row>
    <row r="35" ht="15.75" customHeight="1">
      <c r="A35" s="19" t="s">
        <v>195</v>
      </c>
      <c r="B35" s="20">
        <v>1.0</v>
      </c>
    </row>
    <row r="36" ht="15.75" customHeight="1">
      <c r="A36" s="19" t="s">
        <v>196</v>
      </c>
      <c r="B36" s="20">
        <v>2.0</v>
      </c>
    </row>
    <row r="37" ht="15.75" customHeight="1">
      <c r="A37" s="19" t="s">
        <v>197</v>
      </c>
      <c r="B37" s="5"/>
    </row>
    <row r="38" ht="15.75" customHeight="1">
      <c r="A38" s="19" t="s">
        <v>198</v>
      </c>
      <c r="B38" s="5">
        <v>0.0</v>
      </c>
    </row>
    <row r="39" ht="15.75" customHeight="1">
      <c r="A39" s="19" t="s">
        <v>199</v>
      </c>
      <c r="B39" s="5">
        <v>1.0</v>
      </c>
    </row>
    <row r="40" ht="15.75" customHeight="1">
      <c r="A40" s="19" t="s">
        <v>200</v>
      </c>
      <c r="B40" s="5">
        <v>2.0</v>
      </c>
    </row>
    <row r="41" ht="15.75" customHeight="1">
      <c r="A41" s="19" t="s">
        <v>201</v>
      </c>
      <c r="B41" s="5">
        <v>3.0</v>
      </c>
    </row>
    <row r="42" ht="15.75" customHeight="1">
      <c r="A42" s="19" t="s">
        <v>202</v>
      </c>
      <c r="B42" s="5">
        <v>4.0</v>
      </c>
    </row>
    <row r="43" ht="15.75" customHeight="1">
      <c r="A43" s="19" t="s">
        <v>203</v>
      </c>
      <c r="B43" s="5">
        <v>5.0</v>
      </c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  <row r="1001" ht="15.75" customHeight="1">
      <c r="B1001" s="5"/>
    </row>
    <row r="1002" ht="15.75" customHeight="1">
      <c r="B1002" s="5"/>
    </row>
    <row r="1003" ht="15.75" customHeight="1">
      <c r="B1003" s="5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2021-08-20T21:44:42Z</dcterms:created>
  <dc:creator>Usuário do Windows</dc:creator>
</cp:coreProperties>
</file>