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02b0f2f5974c77" /></Relationships>
</file>

<file path=xl/workbook.xml><?xml version="1.0" encoding="utf-8"?>
<x:workbook xmlns:x="http://schemas.openxmlformats.org/spreadsheetml/2006/main">
  <x:sheets>
    <x:sheet xmlns:r="http://schemas.openxmlformats.org/officeDocument/2006/relationships" name="工作表1" sheetId="2" r:id="R37ad673e3f4c42a1"/>
  </x:sheets>
</x:workbook>
</file>

<file path=xl/sharedStrings.xml><?xml version="1.0" encoding="utf-8"?>
<x:sst xmlns:x="http://schemas.openxmlformats.org/spreadsheetml/2006/main">
  <x:si>
    <x:t xml:space="preserve">论文题目</x:t>
  </x:si>
  <x:si>
    <x:t xml:space="preserve">论文分类</x:t>
  </x:si>
  <x:si>
    <x:t xml:space="preserve">简要介绍</x:t>
  </x:si>
  <x:si>
    <x:t xml:space="preserve">brief introduction</x:t>
  </x:si>
  <x:si>
    <x:t xml:space="preserve">研究主题</x:t>
  </x:si>
  <x:si>
    <x:t xml:space="preserve">是否和智能化相关</x:t>
  </x:si>
  <x:si>
    <x:t xml:space="preserve">论文来源</x:t>
  </x:si>
  <x:si>
    <x:t xml:space="preserve">benchmark</x:t>
  </x:si>
  <x:si>
    <x:t xml:space="preserve">量化指标与效果</x:t>
  </x:si>
  <x:si>
    <x:t xml:space="preserve">是否在产业界应用</x:t>
  </x:si>
  <x:si>
    <x:t xml:space="preserve">具体应用|产业界案例分析</x:t>
  </x:si>
  <x:si>
    <x:t xml:space="preserve">是否与工业界合作（author中是否有工业界）</x:t>
  </x:si>
  <x:si>
    <x:t xml:space="preserve">工具仓库</x:t>
  </x:si>
  <x:si>
    <x:t xml:space="preserve">仓库star数</x:t>
  </x:si>
  <x:si>
    <x:t xml:space="preserve">主题粗分类</x:t>
  </x:si>
  <x:si>
    <x:t xml:space="preserve">主题细分类</x:t>
  </x:si>
  <x:si>
    <x:t xml:space="preserve">Twin Graph-based Anomaly Detection via Attentive Multi-Modal Learning for Microservice System</x:t>
  </x:si>
  <x:si>
    <x:t xml:space="preserve">开发</x:t>
  </x:si>
  <x:si>
    <x:t xml:space="preserve">该论文提出了一种基于图结构和多模态学习的半监督异常检测方法MSTGAD，用于微服务系统。通过整合指标、日志和追踪三种模态数据，构建微服务系统双胞胎图（MST图），并利用空间和时间注意力机制建模模态间复杂关联和时间依赖性，显著提升了异常检测的准确性和实时性。实验表明，该方法在真实数据集上F1分数达到0.961，优于现有技术。</x:t>
  </x:si>
  <x:si>
    <x:t xml:space="preserve">The paper proposes a semi-supervised anomaly detection method called MSTGAD based on graph structure and multimodal learning for microservice systems. By integrating three modal data types—metrics, logs, and traces—it constructs a Microservice Twin Graph (MST Graph) and employs spatial and temporal attention mechanisms to model complex inter-modal relationships and temporal dependencies, significantly improving the accuracy and real-time performance of anomaly detection. Experiments demonstrate that this method achieves an F1-score of 0.961 on real-world datasets, outperforming existing state-of-the-art techniques.</x:t>
  </x:si>
  <x:si>
    <x:t xml:space="preserve">微服务系统中的多模态异常检测</x:t>
  </x:si>
  <x:si>
    <x:t xml:space="preserve">是</x:t>
  </x:si>
  <x:si>
    <x:t xml:space="preserve">ASE-23</x:t>
  </x:si>
  <x:si>
    <x:t xml:space="preserve">MSDS：来自OpenStack的分布式系统数据，包含指标、日志和追踪。
AIOps-Challenge 2022：模拟电商微服务系统的数据，包含服务实例的指标、日志和追踪。</x:t>
  </x:si>
  <x:si>
    <x:t xml:space="preserve">指标：精确率（Precision）、召回率（Recall）、F1分数（F1-score）、平均精度（AP）、AUC。
效果：
MSDS数据集：F1-score为0.957。
AIOps-Challenge数据集：F1-score为0.965。
平均性能提升4.85%，优于对比方法（如TraceAnomaly、HADES等）。</x:t>
  </x:si>
  <x:si>
    <x:t xml:space="preserve">论文提到该方法由蚂蚁集团（Ant Group）参与研发，并公开了源代码（GitHub链接）。实验数据AIOps-Challenge源自中国建设银行（CCB）的模拟微服务系统，体现了产业界应用背景。但未提及具体企业部署案例。</x:t>
  </x:si>
  <x:si>
    <x:t xml:space="preserve">35</x:t>
  </x:si>
  <x:si>
    <x:t xml:space="preserve">异常检测与故障诊断</x:t>
  </x:si>
  <x:si>
    <x:t xml:space="preserve">微服务系统中的异常检测与故障定位</x:t>
  </x:si>
  <x:si>
    <x:t xml:space="preserve">Dynamic Graph Neural Networks-based Alert Link Prediction for Online Service Systems</x:t>
  </x:si>
  <x:si>
    <x:t xml:space="preserve">维护</x:t>
  </x:si>
  <x:si>
    <x:t xml:space="preserve">该论文提出了一种基于动态图神经网络的告警关联预测方法DyAlert，用于在线服务系统中的告警风暴处理。通过构建告警-指标动态图（AMDG）建模告警传播过程，结合异构k-GNN和GRU学习告警的时空表征，从而准确预测由同一故障触发的关联告警。实验表明，DyAlert在真实工业数据集上F1分数提升0.259，显著优于现有方法。</x:t>
  </x:si>
  <x:si>
    <x:t xml:space="preserve">The paper proposes DyAlert, a dynamic graph neural network-based method for alert correlation prediction, designed to handle alert storms in online service systems. By constructing an Alert-Metric Dynamic Graph (AMDG) to model the alert propagation process and integrating heterogeneous k-GNN with GRU to learn spatiotemporal representations of alerts, DyAlert accurately predicts correlated alerts triggered by the same fault. Experimental results demonstrate that DyAlert achieves a 0.259 improvement in F1-score on real-world industrial datasets, significantly outperforming existing methods.</x:t>
  </x:si>
  <x:si>
    <x:t xml:space="preserve">在线服务系统中的告警关联分析与故障诊断</x:t>
  </x:si>
  <x:si>
    <x:t xml:space="preserve">论文使用了从阿里巴巴在线服务系统收集的真实工业数据集，包含2022年7月1日至8月1日期间的6,995条警报和1,310个系统指标数据。</x:t>
  </x:si>
  <x:si>
    <x:t xml:space="preserve">量化指标：Precision（精确率）、Recall（召回率）、F1-score（F1值）、Adjusted Mutual Information（AMI，调整互信息）。
效果：DyAlert在F1-score上平均提升了0.259，Precision平均提升41.8%，Recall平均提升10.1%，AMI达到0.794，显著优于基线方法（FP-Growth、LiDAR和OAS）。</x:t>
  </x:si>
  <x:si>
    <x:t xml:space="preserve">论文中提到了在阿里巴巴的在线服务系统中进行了案例研究。该系统运行了85个业务单元和约30,000种不同的服务，DyAlert在该真实环境中验证了其有效性和效率。</x:t>
  </x:si>
  <x:si>
    <x:t xml:space="preserve">云服务故障根因分析</x:t>
  </x:si>
  <x:si>
    <x:t xml:space="preserve">Maat: Performance Metric Anomaly Anticipation for Cloud Services with Conditional Diffusion</x:t>
  </x:si>
  <x:si>
    <x:t xml:space="preserve">该论文提出了一种名为Maat的新方法，用于云服务性能异常的提前预测。Maat采用两阶段范式：首先通过条件去噪扩散模型进行性能指标的预测，然后基于预测结果和实时观测数据，结合领域知识提取异常特征，并使用增量学习的隔离森林进行异常检测。实验表明，Maat能够比实时检测方法更早地发现异常，并在三个公开数据集上取得了优于现有方法的性能。Maat的创新点在于首次将扩散模型应用于软件工程领域，并通过结合预测与检测实现了异常的前瞻性发现。</x:t>
  </x:si>
  <x:si>
    <x:t xml:space="preserve">The paper introduces Maat, a novel framework for proactive anomaly anticipation in cloud services. Maat employs a two-stage approach: a conditional denoising diffusion model for forecasting performance metrics, followed by anomaly detection using domain-specific features and an isolation forest with incremental learning. Evaluated on three public datasets, Maat demonstrates superior effectiveness in faster-than-real-time anomaly detection compared to state-of-the-art real-time methods. The study highlights the first application of diffusion models in software engineering and presents a practical solution for improving cloud service reliability.</x:t>
  </x:si>
  <x:si>
    <x:t xml:space="preserve">云服务性能异常的提前预测</x:t>
  </x:si>
  <x:si>
    <x:t xml:space="preserve">论文使用了以下三个公开数据集：
AIOps18：包含大型IT公司的业务和性能指标。
Hades：来自Apache Spark的多变量性能指标和日志数据，涵盖21种典型故障。
Yahoo!S5：时间序列异常检测的基准数据集，包含每小时采样的真实世界指标。</x:t>
  </x:si>
  <x:si>
    <x:t xml:space="preserve">量化指标：
异常检测：召回率（Rec）、精确率（Pre）、F1分数（F1）。
预测性能：平均绝对误差（MAE）、对称平均绝对百分比误差（sMAPE）。
效果：
F1分数：Maat比现有实时检测方法平均提高15.15%~79.95%，其实时版本（Maat-rt）优于基线方法19.17%~86.76%。
预测性能：Maat的预测模块在复杂数据集（如AIOps18和Hades）上显著优于基线，MAE降低44.73%~89.81%，sMAPE降低30.76%~65.87%。</x:t>
  </x:si>
  <x:si>
    <x:t xml:space="preserve">否</x:t>
  </x:si>
  <x:si>
    <x:t xml:space="preserve">未提及具体的产业界应用案例，但强调其方法适用于大规模云服务系统（如Web服务、微服务架构），并提到与行业合作伙伴协作定义了异常指示特征（如节假日对网络流量的影响）。代码已开源，可供实际部署参考。</x:t>
  </x:si>
  <x:si>
    <x:t xml:space="preserve">Vicious Cycles in Distributed Software Systems</x:t>
  </x:si>
  <x:si>
    <x:t xml:space="preserve">该论文首次对分布式软件系统中的恶性循环进行了深入研究和形式化定义。恶性循环指系统中某个事件导致系统性能下降，而性能下降又进一步引发更多同类事件，形成自我强化的循环，最终可能导致大规模服务中断。作者通过分析13个开源分布式系统中的33个真实恶性循环案例，揭示了其根本原因、触发条件和修复策略。研究发现，大多数恶性循环是由于错误处理程序无法区分由外部触发和内部干扰引起的错误。论文还提出了两种预防恶性循环的可行性方法：基于监控的工具和指数退避策略。</x:t>
  </x:si>
  <x:si>
    <x:t xml:space="preserve">The paper presents the first in-depth study of vicious cycles in distributed software systems, formally defining the concept and analyzing 33 real-world cases from 13 widely-used open-source systems. A vicious cycle occurs when an event causes system degradation, which in turn triggers more such events, leading to cascading failures. The study identifies root causes (e.g., incorrect error handlers), triggering conditions (e.g., heavy workloads), and fixing strategies (e.g., major redesigns). The authors also propose two prevention approaches: a monitoring tool for deadly retries and exponential backoff for unconstrained retries, demonstrating their feasibility through case studies.</x:t>
  </x:si>
  <x:si>
    <x:t xml:space="preserve">分布式软件系统中的恶性循环</x:t>
  </x:si>
  <x:si>
    <x:t xml:space="preserve">论文使用了Yahoo! Cloud Serving Benchmark (YCSB) 来评估预防工具的性能开销（见第VIII-A节）。此外，作者分析了来自13个开源系统（如Hadoop、HBase、Kafka等）的33个真实恶性循环案例作为研究数据集。</x:t>
  </x:si>
  <x:si>
    <x:t xml:space="preserve">预防工具的开销：在YCSB基准测试中，工具引入的平均性能开销为0.31%，最大为0.98%（第VIII-A节）。
恶性循环的分类统计：
55%的恶性循环具有错误放大行为（§IV）。
60%的恶性循环由错误处理程序的意外干扰引起（§V）。
42%的恶性循环需要高负载触发（§VI）。
修复策略：61%的案例需要通过系统重构修复（§VII）。</x:t>
  </x:si>
  <x:si>
    <x:t xml:space="preserve">未提及，但提及了Amazon Web Services (AWS) 的实际案例（§I），例如EBS服务因网络故障触发恶性循环导致大规模中断。此外，作者分析的33个案例均来自开源系统（如Hadoop、Kafka等），这些系统广泛应用于工业界，但未专门讨论其他商业系统的案例。</x:t>
  </x:si>
  <x:si>
    <x:t xml:space="preserve">1</x:t>
  </x:si>
  <x:si>
    <x:t xml:space="preserve">系统与性能工程</x:t>
  </x:si>
  <x:si>
    <x:t xml:space="preserve">资源泄漏检测</x:t>
  </x:si>
  <x:si>
    <x:t xml:space="preserve">Scene-Driven Exploration and GUI Modeling for Android Apps</x:t>
  </x:si>
  <x:si>
    <x:t xml:space="preserve">测试</x:t>
  </x:si>
  <x:si>
    <x:t xml:space="preserve">这篇论文提出了一种名为SceneDroid的场景驱动探索方法，用于动态提取Android应用的GUI场景。通过结合智能探索、状态模糊和间接启动策略，SceneDroid能够构建细粒度的场景转换图（SceneTG），显著提高了转换覆盖率和场景提取的完整性。实验表明，SceneDroid在转换对覆盖率和场景提取方面分别提升了168.74%和162.42%，优于现有工具。此外，SceneDroid在回归测试和GUI测试中具有潜在应用价值。</x:t>
  </x:si>
  <x:si>
    <x:t xml:space="preserve">This paper presents SceneDroid, a scene-driven exploration approach for dynamically extracting GUI scenes in Android apps. By integrating smart exploration, state fuzzing, and indirect launching strategies, SceneDroid constructs a fine-grained Scene Transition Graph (SceneTG) with high transition coverage. Experiments show that SceneDroid improves transition pair coverage by 168.74% and scene extraction by 162.42% compared to existing tools. The study also highlights its potential applications in regression testing and GUI testing.</x:t>
  </x:si>
  <x:si>
    <x:t xml:space="preserve">Android应用的GUI建模与动态场景探索</x:t>
  </x:si>
  <x:si>
    <x:t xml:space="preserve">自开发的10个基准应用（覆盖多种UI组件和场景）。
从Google Play和F-Droid下载的100个真实应用（50个闭源，50个开源）。</x:t>
  </x:si>
  <x:si>
    <x:t xml:space="preserve">量化指标：
探索的活动数量（#Explored activities）。
转换对数量（#Transition pairs）。
场景数量（#Scenes）。
效果：
SceneDroid平均提取30.25个转换对和22.93个场景，显著优于基线工具（如GoalExplorer、ICCBot等）。
间接启动策略对场景探索的贡献最大，平均提升47.02%。</x:t>
  </x:si>
  <x:si>
    <x:t xml:space="preserve">论文提及了SceneDroid在回归测试和GUI测试中的应用，并以V2Ray应用为例，展示了其在不同版本间识别细粒度UI变化的能力（如导航栏、菜单更新等）。此外，SceneDroid还可用于竞品分析和开发指导。</x:t>
  </x:si>
  <x:si>
    <x:t xml:space="preserve">程序分析与软件测试</x:t>
  </x:si>
  <x:si>
    <x:t xml:space="preserve">自动化测试生成</x:t>
  </x:si>
  <x:si>
    <x:t xml:space="preserve">Nuances are the Key: Unlocking ChatGPT to Find Failure-Inducing Tests with Differential Prompting</x:t>
  </x:si>
  <x:si>
    <x:t xml:space="preserve">本文提出了一种名为“差分提示”（Differential Prompting）的新方法，用于解决大型语言模型（如ChatGPT）在生成触发程序错误的测试用例时效果不佳的问题。研究发现，ChatGPT直接生成测试用例的成功率仅为28.8%，主要原因是其对代码中的细微差异（nuances）不敏感。为此，作者通过三个步骤改进：首先推断程序的意图，然后基于意图生成多个参考实现，最后通过差分测试找出触发错误的测试用例。实验表明，该方法在QuixBugs和Codeforces基准测试中的成功率分别达到75.0%和66.7%，显著优于基线方法（如Pynguin和直接使用ChatGPT）。该方法尤其适用于教育场景和小型程序的测试。</x:t>
  </x:si>
  <x:si>
    <x:t xml:space="preserve">This paper proposes Differential Prompting, a novel technique to address the limitations of large language models (LLMs) like ChatGPT in generating failure-inducing test cases. The study reveals that ChatGPT’s direct approach achieves only a 28.8% success rate due to its insensitivity to nuanced code differences. The solution involves three steps: inferring the program’s intention, generating multiple reference implementations, and applying differential testing to identify failure-inducing inputs. Evaluated on QuixBugs and Codeforces benchmarks, Differential Prompting achieves success rates of 75.0% and 66.7%, outperforming baselines (e.g., Pynguin and vanilla ChatGPT) by 2.6X and 4.0X, respectively. The method is particularly effective for educational tools and testing small-scale programs.</x:t>
  </x:si>
  <x:si>
    <x:t xml:space="preserve">利用大型语言模型通过差分提示方法自动生成触发程序错误的测试用例</x:t>
  </x:si>
  <x:si>
    <x:t xml:space="preserve">QuixBugs：包含40对Python程序（正确和错误版本）的基准测试集。
Codeforces：选取2022年11月发布的7个编程竞赛题目（确保训练数据无泄漏）。</x:t>
  </x:si>
  <x:si>
    <x:t xml:space="preserve">成功率（Success Rate）：生成正确触发错误的测试用例（FT-IA）的比例。
QuixBugs：75.0%（基线ChatGPT 28.8%，Pynguin 7.5%）。
Codeforces：66.7%（基线ChatGPT 16.7%，Pynguin 0%）。
准确率（Accuracy）：FT-IA占所有生成测试用例的比例。
QuixBugs：98.0%（基线28.8%）。
Codeforces：87.9%（基线7.1%）。</x:t>
  </x:si>
  <x:si>
    <x:t xml:space="preserve">未提及</x:t>
  </x:si>
  <x:si>
    <x:t xml:space="preserve">Robin: A Novel Method to Produce Robust Interpreters for Deep Learning-Based Code Classifiers</x:t>
  </x:si>
  <x:si>
    <x:t xml:space="preserve">本文提出了一种名为Robin的新方法，用于为基于深度学习的代码分类器生成鲁棒且高保真的解释器。现有的事后解释方法（如LIME、LEMNA）存在两大问题：一是对抗样本的分布偏移问题，二是解释缺乏鲁棒性。Robin通过结合解释器和两个近似器的混合结构，利用对抗训练和数据增强技术，显著提升了解释的鲁棒性和保真度。实验表明，Robin在保真度（分类器和近似器评估）和鲁棒性上均优于现有方法，且对分布外样本的影响更小。该方法适用于代码功能分类和作者归属等任务。</x:t>
  </x:si>
  <x:si>
    <x:t xml:space="preserve">This paper introduces Robin, a novel method for generating robust and high-fidelity interpreters for deep learning-based code classifiers. Existing post-hoc interpretation methods (e.g., LIME, LEMNA) suffer from two key issues: out-of-distribution problems caused by perturbations and lack of robustness in interpretations. Robin addresses these by proposing a hybrid interpreter-approximator structure combined with adversarial training and mixup-based data augmentation. Experiments demonstrate that Robin outperforms state-of-the-art methods in fidelity (evaluated on both classifiers and approximators) and robustness, while being less affected by out-of-distribution examples. The method is applicable to tasks like code functionality classification and authorship attribution.</x:t>
  </x:si>
  <x:si>
    <x:t xml:space="preserve">深度学习模型的可解释性</x:t>
  </x:si>
  <x:si>
    <x:t xml:space="preserve">数据集：
DL-CAIS（代码作者归属）：Google Code Jam (GCJ) 数据集，含1,632个C++程序文件。
TBCNN（代码功能分类）：Open Judge系统数据集，含52,000个C程序。
基线方法：LIME、LEMNA、Zou et al.的方法及随机特征选择基线。</x:t>
  </x:si>
  <x:si>
    <x:t xml:space="preserve">Fidelity (FS-M/FS-A)	分类器/近似器预测与原始模型预测的一致性比例	FS-M提高6.11%，FS-A提高67.22%
Robustness	原始样本与对抗样本解释的Jaccard相似度	鲁棒性提高15.87倍（比现有方法）
Out-of-Distribution Resilience	移除非重要特征后分类器准确率变化（ADq）	受分布外样本影响降低47.31%（相比LEMNA）</x:t>
  </x:si>
  <x:si>
    <x:t xml:space="preserve">8</x:t>
  </x:si>
  <x:si>
    <x:t xml:space="preserve">SE for AI </x:t>
  </x:si>
  <x:si>
    <x:t xml:space="preserve">模型鲁棒性与对抗样本</x:t>
  </x:si>
  <x:si>
    <x:t xml:space="preserve">The Devil is in the Tails: How Long-Tailed Code Distributions Impact Large Language Models</x:t>
  </x:si>
  <x:si>
    <x:t xml:space="preserve">该论文研究了软件工程数据中普遍存在的长尾分布现象及其对大型语言模型（LLMs）性能的影响。通过分析三个不同的软件工程任务（API序列推荐、代码修订推荐和漏洞类型预测），作者发现长尾分布导致模型在低频标签数据上的表现显著下降（性能差距达30.0%至254.0%）。论文还探讨了计算机视觉领域的长尾解决方案在软件工程中的适用性，并提出了一种识别尾部数据的方法。研究结果为未来开发更鲁棒的软件工程自动化工具提供了重要启示。</x:t>
  </x:si>
  <x:si>
    <x:t xml:space="preserve">This paper investigates the long-tailed distribution phenomenon in software engineering (SE) data and its impact on the performance of Large Language Models (LLMs) for code. Through an empirical study of three SE tasks—API sequence recommendation, code revision recommendation, and vulnerability type prediction—the authors demonstrate that models perform significantly worse (30.0% to 254.0%) on tail data (infrequent labels) compared to head data (frequent labels). The study also evaluates the effectiveness of long-tailed solutions from computer vision in SE and proposes a method to identify tail data. The findings highlight the need for tailored approaches to address long-tailed distributions in SE.</x:t>
  </x:si>
  <x:si>
    <x:t xml:space="preserve">长尾代码分布对大型语言模型性能的影响</x:t>
  </x:si>
  <x:si>
    <x:t xml:space="preserve">论文使用了以下数据集作为benchmark：
API序列推荐：基于50,000个可编译Java项目的数据集（Irsan et al. 2023）。
代码修订推荐：来自GitHub和Gerrit的代码审查数据（Tufano et al. 2022）。
漏洞类型预测：来自国家漏洞数据库（NVD）的6,541个安全补丁（Pan et al. 2023）。</x:t>
  </x:si>
  <x:si>
    <x:t xml:space="preserve">量化指标：
Gini系数：用于衡量数据的长尾程度（SE数据集Gini系数为0.777–0.932，高于计算机视觉数据集）。
准确率（Accuracy）和精确匹配（Exact Match, EM）：评估模型性能。
效果：
模型在头部数据（高频标签）上表现良好（如漏洞类型预测准确率87.0%），但在尾部数据（低频标签）上性能显著下降（如API序列推荐EM下降30.0%–254.0%）。
计算机视觉的长尾解决方案（如Focal Loss和LRT）在SE任务中效果有限（仅提升0.3%–1.4%）。</x:t>
  </x:si>
  <x:si>
    <x:t xml:space="preserve">未提及，但讨论了长尾分布对实际开发场景的潜在影响（如低频API或漏洞类型的预测不可靠可能引发安全隐患）</x:t>
  </x:si>
  <x:si>
    <x:t xml:space="preserve">代码预训练模型</x:t>
  </x:si>
  <x:si>
    <x:t xml:space="preserve">CertPri: Certifiable Prioritization for Deep Neural Networks via Movement Cost in Feature Space</x:t>
  </x:si>
  <x:si>
    <x:t xml:space="preserve">本文提出了一种名为CertPri的深度神经网络测试输入优先级排序技术。CertPri通过分析测试输入在特征空间中的移动成本（movement cost），为优先级排序提供了形式化的鲁棒性保证。该方法具有以下特点：
可认证性：通过Lipschitz连续性假设和极值理论，为移动成本提供形式化保证。
高效性：在保证效果的同时，计算效率优于现有方法。
通用性：适用于分类和回归任务，支持多种数据形式和模型结构。
实验表明，CertPri在优先级排序效果、鲁棒性和通用性上均显著优于现有基线方法，平均优先级排序效果提升53.97%，鲁棒性和通用性分别是基线方法的1.41~2.00倍和1.33~3.39倍。</x:t>
  </x:si>
  <x:si>
    <x:t xml:space="preserve">This paper proposes CertPri, a certifiable test input prioritization technique for deep neural networks (DNNs). CertPri measures the movement cost of test inputs in the feature space and provides formal robustness guarantees via Lipschitz continuity and generalized extreme value theory (GEVT). Key contributions include:
Certifiability: Formal guarantees for movement costs against adversarial perturbations.
Effectiveness: Outperforms baselines by 53.97% in prioritization efficacy.
Generality: Applicable to classification/regression tasks, diverse data forms (e.g., image, text), and black-box/white-box scenarios.
Experiments on 50 datasets/models show CertPri’s superiority in RAUC metrics, robustness (1.41–2.00× baseline), and efficiency (52.86× faster than SOTA).</x:t>
  </x:si>
  <x:si>
    <x:t xml:space="preserve">深度神经网络的测试输入优先级排序</x:t>
  </x:si>
  <x:si>
    <x:t xml:space="preserve">数据集：CIFAR10、ImageNet、DrivingSA、FMNIST、IMDB、VCTK10、RML8PSK、Cora、Adult等14种，涵盖图像、文本、语音、图数据等。
模型：VGG、ResNet、LSTM、GCN等6种结构。
对比方法：LSA、DSA（基于惊喜度）、MCP、DeepGini（基于置信度）、PRIMA（基于突变）。</x:t>
  </x:si>
  <x:si>
    <x:t xml:space="preserve">指标：
RAUC（曲线下面积比）：衡量优先级排序效果（值越大越好）。
Prioritization Speed（秒/千输入）：衡量效率（值越小越好）。
RobR（鲁棒性比率）：对抗攻击下的RAUC稳定性（值越大越好）。
GenRew（通用性评分）：跨任务/数据的性能排名（值越接近1越好）。
效果：
RAUC提升53.97%（平均），最高达114.85%（对抗攻击场景）。
鲁棒性（RobR）为基线的1.41–2.00倍。
效率比PRIMA快52.86倍。</x:t>
  </x:si>
  <x:si>
    <x:t xml:space="preserve">未提及。论文以自动驾驶（如Tesla、Uber的致命事故）和图像识别（如Google自驾驶汽车误判）为例，说明DNN测试的重要性。CertPri可应用于此类高可靠性需求的产业场景，但未提供具体企业合作案例。</x:t>
  </x:si>
  <x:si>
    <x:t xml:space="preserve">量子程序测试、深度学习系统测试</x:t>
  </x:si>
  <x:si>
    <x:t xml:space="preserve">Are They All Good? Studying Practitioners' Expectations on the Readability of Log Messages</x:t>
  </x:si>
  <x:si>
    <x:t xml:space="preserve">这篇论文研究了日志消息的可读性问题，通过访谈工业界从业者，总结了影响日志可读性的三个关键方面：结构（Structure）、信息（Information）和措辞（Wording）。研究还通过手动调查开源系统中的日志消息，发现38.1%的日志存在可读性问题。此外，论文探索了使用深度学习和机器学习模型自动分类日志可读性的可行性，结果显示随机森林模型平均平衡准确率达到86.3%。研究结果为开发者提供了改进日志可读性的实践建议，并为未来日志自动化生成和优化提供了参考。</x:t>
  </x:si>
  <x:si>
    <x:t xml:space="preserve">This paper investigates the readability of log messages by interviewing 17 industrial practitioners, identifying three key aspects: Structure, Information, and Wording. A manual study of large-scale open-source systems revealed that 38.1% of log messages have readability issues. The study also explores automated classification of log readability using deep learning and machine learning models, with Random Forest achieving an average balanced accuracy of 86.3%. The findings provide guidelines for improving log message quality and highlight the potential for automated tools in logging practices.</x:t>
  </x:si>
  <x:si>
    <x:t xml:space="preserve">日志消息的可读性</x:t>
  </x:si>
  <x:si>
    <x:t xml:space="preserve">论文使用了来自9个大型开源系统的日志数据集（如Elasticsearch、HBase等），共采样了2,702条日志语句进行手动调查和分析。</x:t>
  </x:si>
  <x:si>
    <x:t xml:space="preserve">量化指标：平衡准确率（Balanced Accuracy）、精确率（Precision）、召回率（Recall）、F1分数（F1 Score）。
效果：
随机森林模型在三个可读性方面的平均平衡准确率为86.3%。
Bi-LSTM模型的平均平衡准确率为82.1%。
对于“信息”方面的分类，随机森林的F1分数为93.8%（Adequate）和79.2%（Inadequate）。</x:t>
  </x:si>
  <x:si>
    <x:t xml:space="preserve">未提及，研究通过访谈11家公司的17名从业者，总结了日志可读性的改进实践，并验证了这些实践在工业界的有效性。</x:t>
  </x:si>
  <x:si>
    <x:t xml:space="preserve">日志解析</x:t>
  </x:si>
  <x:si>
    <x:t xml:space="preserve">LogOnline: A Semi-supervised Log-based Anomaly Detector Aided with Online Learning Mechanism</x:t>
  </x:si>
  <x:si>
    <x:t xml:space="preserve">本文提出了一种名为LogOnline的半监督日志异常检测方法，结合在线学习机制以解决现有方法在实际应用中的局限性。传统方法依赖大量标注数据或难以处理日志不稳定性问题（如新增日志事件）。LogOnline通过以下方式改进：
半监督学习：仅需正常日志序列训练，减少人工标注成本。
在线学习机制：动态学习新增日志的正常模式，无需人工干预或历史数据存储。
多组件融合：结合语义向量和上下文向量表示日志事件，并通过门控网络动态调整权重。
实验在HDFS和BGL数据集上验证了其有效性：在稳定日志中与监督方法性能相当，在不稳定日志中显著优于基线（如F1分数从0.49提升至0.77）。</x:t>
  </x:si>
  <x:si>
    <x:t xml:space="preserve">This paper proposes LogOnline, a semi-supervised log-based anomaly detector enhanced with an online learning mechanism, addressing limitations of existing approaches (e.g., reliance on labeled data and instability to evolving logs). Key contributions include:
Semi-supervised training: Requires only normal log sequences, eliminating manual labeling.
Online learning: Continuously adapts to new log patterns without human intervention or historical data storage.
Hybrid representation: Combines semantic and contextual vectors via a gating network for robust event embedding.
Evaluations on HDFS (stable logs) and BGL (unstable logs) show LogOnline matches supervised methods on stable data (F1=0.944) and outperforms all baselines on unstable data (F1=0.771 vs. 0.490 for CNN).</x:t>
  </x:si>
  <x:si>
    <x:t xml:space="preserve">日志异常检测</x:t>
  </x:si>
  <x:si>
    <x:t xml:space="preserve">HDFS：稳定日志数据集（MapReduce任务日志）。
BGL：不稳定日志数据集（Blue Gene/L超计算机日志）。</x:t>
  </x:si>
  <x:si>
    <x:t xml:space="preserve">Precision：HDFS 为0.956，BGL为0.812
Recall：HDFS为0.933，BGL为0.735
F1-Score：HDFS为0.944，BGL为0.771
对比基线：
监督方法（LogRobust、CNN）在稳定数据上表现最佳，但在不稳定数据上F1降至0.49。
LogOnline在BGL上F1提升57%（vs. CNN）。</x:t>
  </x:si>
  <x:si>
    <x:t xml:space="preserve">未提及，但合作单位包括微软（Microsoft）和清华大学，论文作者来自工业界（微软工程师）和学术界。
实际挑战：日志不稳定性在云系统（如Azure）中普遍存在，LogOnline的在线学习机制适合动态云环境。
未提供具体企业案例研究，但强调方法在大规模云系统中的实用性。</x:t>
  </x:si>
  <x:si>
    <x:t xml:space="preserve">7</x:t>
  </x:si>
  <x:si>
    <x:t xml:space="preserve">An Empirical Study of Malicious Code In PyPI Ecosystem</x:t>
  </x:si>
  <x:si>
    <x:t xml:space="preserve">该论文对PyPI（Python包索引）生态系统中的恶意代码进行了实证研究。作者构建了一个包含4,669个恶意代码样本的多源数据集，并将恶意行为分为五类，发现超过50%的恶意代码表现出多种恶意行为，其中信息窃取和命令执行最为普遍。研究还揭示了恶意代码的新型攻击手段和反检测技术，并指出74.81%的恶意包通过源码安装成功渗透到用户项目中。此外，论文分析了恶意包在镜像服务器中的残留问题，并提出了生命周期模型及改进建议，以提升Python开源生态的安全性。</x:t>
  </x:si>
  <x:si>
    <x:t xml:space="preserve">This paper conducts an empirical study on malicious code in the PyPI ecosystem. The authors built a multi-source dataset of 4,669 malicious code samples, classifying them into five categories based on behavior. Over 50% of the malicious code exhibited multiple malicious behaviors, with information stealing and command execution being the most prevalent. The study also uncovered novel attack vectors and anti-detection techniques, revealing that 74.81% of malicious packages infiltrated end-user projects through source code installation. Additionally, the research highlighted the persistence of malicious packages in global PyPI mirrors and proposed a lifecycle model along with mitigation suggestions to enhance the security of the Python open-source ecosystem.</x:t>
  </x:si>
  <x:si>
    <x:t xml:space="preserve">PyPI生态系统中的恶意代码，包括其属性、攻击策略、传播方式、反检测技术以及对终端用户的影响。</x:t>
  </x:si>
  <x:si>
    <x:t xml:space="preserve">论文构建了一个包含恶意代码和良性代码的基准数据集，具体包括：
恶意代码：1,556个包，6,887个Python文件，254,242行代码。
良性代码：549个包，7,762个Python文件，618,020行代码。
此外，还评估了多种检测工具（如Bandit4Mal、OSSGadget、VirusTotal等）在该数据集上的表现。</x:t>
  </x:si>
  <x:si>
    <x:t xml:space="preserve">恶意代码密度（LOM/LOC）：52%的恶意包文件密度超过50%，43%超过90%。
检测工具效果：
Bandit4Mal：高误报率（False Positive Rate, FPR=87.5%）。
VirusTotal：漏检率较高（False Negative Rate, FNR=47.5%）。
镜像服务器残留率：Tsinghua镜像中恶意包残留率高达89%。
攻击向量分布：68.6%为安装时攻击（Install-Time），19%为导入时攻击（Import-Time），12.4%为运行时攻击（Run-Time）。</x:t>
  </x:si>
  <x:si>
    <x:t xml:space="preserve">未提及具体应用，但分析了多个产业界相关案例，例如：
Easyfuncsys包：窃取用户设备的"leveldb"文件并发送至远程服务器，下载量超过1,045次。
PyPI镜像服务器：研究发现中国镜像（如清华、腾讯、阿里云）中恶意包残留问题严重，其中清华镜像的残留率高达81.62%。
工具应用：评估了Snyk、Sonatype等产业界工具在恶意包检测中的表现，指出其局限性（如漏检率较高）。</x:t>
  </x:si>
  <x:si>
    <x:t xml:space="preserve">98</x:t>
  </x:si>
  <x:si>
    <x:t xml:space="preserve">软件安全与漏洞分析</x:t>
  </x:si>
  <x:si>
    <x:t xml:space="preserve">恶意代码检测</x:t>
  </x:si>
  <x:si>
    <x:t xml:space="preserve">Understanding and Remediating Open-Source License Incompatibilities in the PyPI Ecosystem</x:t>
  </x:si>
  <x:si>
    <x:t xml:space="preserve">本文研究了PyPI生态系统中开源软件许可证的兼容性问题及其修复方法。通过构建一个包含依赖和许可证信息的大规模数据集，作者发现7.27%的PyPI软件包存在许可证不兼容问题，其中61.3%由传递依赖引起。基于实证研究，作者提出了Silence方法，利用SMT求解器为开发者推荐最小成本的修复方案（如迁移、移除依赖或更改许可证）。实验表明，Silence能够匹配19个真实案例的修复策略，并被5个流行PyPI包采纳。</x:t>
  </x:si>
  <x:si>
    <x:t xml:space="preserve">This paper investigates license incompatibilities and their remediation in the PyPI ecosystem. The authors built a large-scale dataset of dependency and licensing information, revealing that 7.27% of PyPI releases have license incompatibilities, with 61.3% caused by transitive dependencies. Inspired by empirical findings, they proposed Silence, an SMT-solver-based approach to recommend minimal-cost remediation strategies (e.g., migration, removal, or license changes). Evaluation shows Silence matches 19 real-world cases and was accepted by five popular PyPI packages.</x:t>
  </x:si>
  <x:si>
    <x:t xml:space="preserve">开源软件许可证在依赖图中的兼容性问题及其自动化修复方法。</x:t>
  </x:si>
  <x:si>
    <x:t xml:space="preserve">自建PyPI数据集（3,622,711个发布版本，438,967个包）。
真实案例：19个历史修复案例及5个PyPI包的实践验证（如fiftyone、halo等）。</x:t>
  </x:si>
  <x:si>
    <x:t xml:space="preserve">指标：
许可证不兼容比例（7.27%）。
修复匹配率（Silence匹配19/19开发者提出的非迁移修复策略）。
用户采纳率（5/7开发者接受Silence建议）。
效果：
Silence在Top 5000包中检测到202个不兼容版本，修复方案生成中位时间为14.9秒。</x:t>
  </x:si>
  <x:si>
    <x:t xml:space="preserve">提及。论文在5个流行PyPI包（如glean-parser、sphinx-autodpi）中验证Silence，开发者采纳了其推荐修复方案（如迁移依赖或修改许可证）。例如，glean-parser将许可证检查集成到CI/CD流程中。</x:t>
  </x:si>
  <x:si>
    <x:t xml:space="preserve">软件维护与演化</x:t>
  </x:si>
  <x:si>
    <x:t xml:space="preserve">软件依赖管理</x:t>
  </x:si>
  <x:si>
    <x:t xml:space="preserve">Mitigating Persistence of Open-Source Vulnerabilities in Maven Ecosystem</x:t>
  </x:si>
  <x:si>
    <x:t xml:space="preserve">该论文研究了Maven生态系统中开源漏洞的持久性问题，发现尽管漏洞修复版本已发布，但许多库和应用程序仍在使用易受攻击的版本，导致漏洞长期存在。论文通过实证研究揭示了漏洞持久性的普遍性及其根本原因（如上游依赖库的修复被阻塞），并提出了一种自动化工具Ranger，用于恢复兼容且安全的依赖版本范围，从而自动修复下游项目中的漏洞。实验表明，Ranger能够修复75.64%的依赖范围，并自动修复90.32%的易受攻击项目。</x:t>
  </x:si>
  <x:si>
    <x:t xml:space="preserve">The paper addresses the persistence of vulnerabilities in the Maven ecosystem, where even after patches are released, many libraries and applications continue to use vulnerable versions. Through an empirical study, the authors reveal the prevalence of persistent vulnerabilities and identify blocked fixes by upstream dependencies as a primary cause. They propose Ranger, an automated tool that restores compatible and secure version ranges for dependencies, enabling automatic remediation of downstream projects. Evaluations show that Ranger successfully restored 75.64% of ranges and remediated 90.32% of vulnerable projects.</x:t>
  </x:si>
  <x:si>
    <x:t xml:space="preserve">开源软件生态系统中漏洞的持久性问题及其自动化缓解方法</x:t>
  </x:si>
  <x:si>
    <x:t xml:space="preserve">论文使用了以下benchmark：
Maven Central Repository (MCR) 中的541,753个库和11,859,883个版本。
从GitHub收集的13,638个Maven管理的Java仓库（筛选出9,220个有效仓库）。
来自NVD、GitHub Advisory、Google Open-Source Database和Snyk Vulnerability Database的1,861个漏洞数据。</x:t>
  </x:si>
  <x:si>
    <x:t xml:space="preserve">Half-life：衡量漏洞影响下游库比例降至50%所需时间。研究发现58.73%的漏洞在披露后仍影响超过50%的下游库。
Restoration Rate：Ranger恢复了75.64%的依赖范围。
Remediation Rate：Ranger自动修复了90.32%的易受攻击下游项目。
False Positive/Negative：Ranger的召回率为93.57%，未引入误报。</x:t>
  </x:si>
  <x:si>
    <x:t xml:space="preserve">未提及，但论文模拟了开发者采用Ranger修复Log4Shell漏洞的场景，验证了其在实际项目中的有效性。论文提及了以下产业界相关内容和案例：
Log4Shell漏洞：作为典型案例，分析了其在Maven生态系统中的长期影响。
Google Open-Source Insight：引用了Google关于Log4Shell漏洞的博客和研究。
OpenSSF：提到OpenSSF提出的漏洞管理最佳实践和工具Scorecard。</x:t>
  </x:si>
  <x:si>
    <x:t xml:space="preserve">EALink: An Efficient and Accurate Pre-Trained Framework for Issue-Commit Link Recovery</x:t>
  </x:si>
  <x:si>
    <x:t xml:space="preserve">论文提出了一种高效且准确的预训练框架EALink，用于恢复软件仓库中缺失的issue-commit链接。现有方法存在训练和推理开销高、忽略提交间相关性、对代码变更建模不精细以及生成冲突性假链接等问题。EALink通过知识蒸馏压缩预训练模型规模，结合对比学习捕捉提交间相关性，设计辅助任务区分代码变更的重要性，并提出基于相似性的假链接生成方法。实验表明，EALink在多个指标上显著优于现有方法（最高提升408.65%），同时训练和推理时间大幅降低。</x:t>
  </x:si>
  <x:si>
    <x:t xml:space="preserve">The paper proposes EALink, an efficient and accurate pre-trained framework for recovering missing issue-commit links in software repositories. Existing methods suffer from high computational overhead, neglect of inter-commit correlations, nondistinctive modeling of code changes, and conflicting false links. EALink addresses these issues by distilling knowledge from large pre-trained models, employing contrastive learning to capture commit correlations, introducing an auxiliary task for fine-grained code change analysis, and generating high-quality false links via similarity-based sampling. Experiments show EALink outperforms state-of-the-art baselines by up to 408.65% on multiple metrics while reducing training/inference time significantly.</x:t>
  </x:si>
  <x:si>
    <x:t xml:space="preserve">问题提交链接恢复</x:t>
  </x:si>
  <x:si>
    <x:t xml:space="preserve">论文构建了一个新的大规模数据集，包含6个Apache Java项目（如Ambari、Calcite、Groovy等），涵盖1,300至35,000条真实链接，并提供27种特征（如issue标题、描述、commit消息、代码变更等）。</x:t>
  </x:si>
  <x:si>
    <x:t xml:space="preserve">指标：Precision@k (P@k)、NDCG@k、MRR、Hit@k。
效果：EALink在P@1、MRR等指标上平均提升15.23%-408.65%。例如：
P@1：0.5390（EALink） vs. 0.4202（T-BERT）
训练时间：14小时（EALink） vs. 138小时（T-BERT）
推理时间：126秒（EALink） vs. 44,353秒（T-BERT）</x:t>
  </x:si>
  <x:si>
    <x:t xml:space="preserve">数据来源于Apache项目和Tencent，实验部分验证了EALink在大型项目中的高效性和准确性</x:t>
  </x:si>
  <x:si>
    <x:t xml:space="preserve">6</x:t>
  </x:si>
  <x:si>
    <x:t xml:space="preserve">需求工程与软件架构</x:t>
  </x:si>
  <x:si>
    <x:t xml:space="preserve">需求链接与追踪</x:t>
  </x:si>
  <x:si>
    <x:t xml:space="preserve">Fork Entropy: Assessing the Diversity of Open Source Software Projects' Forks</x:t>
  </x:si>
  <x:si>
    <x:t xml:space="preserve">管理</x:t>
  </x:si>
  <x:si>
    <x:t xml:space="preserve">该论文提出了一种名为“分叉熵”（fork entropy）的新指标，用于量化开源软件项目分叉的多样性。通过分析分叉对项目文件的修改差异，论文基于Rao二次熵设计了这一指标，并验证了其对称性、连续性和单调性等数学性质。作者通过对GitHub上50个开源项目的实证研究，发现分叉熵与项目的外部生产力、外部拉取请求的接受率以及报告的缺陷数量显著相关。研究结果表明，分叉熵能够为开源项目的分叉管理和贡献效率提供新的洞察。</x:t>
  </x:si>
  <x:si>
    <x:t xml:space="preserve">The paper introduces a novel metric called "fork entropy" to quantify the diversity of forks in open-source software (OSS) projects. By analyzing the differences in file modifications among forks, the authors design this metric based on Rao's quadratic entropy and validate its mathematical properties, including symmetry, continuity, and monotonicity. Through empirical studies on 50 GitHub projects, the paper demonstrates significant correlations between fork entropy and key project outcomes, such as external productivity, pull-request acceptance rate, and the number of reported bugs. The results suggest that fork entropy enriches the understanding of fork dynamics and contributes to OSS project management.</x:t>
  </x:si>
  <x:si>
    <x:t xml:space="preserve">开源软件项目分叉的多样性及其对项目生产力、贡献效率和软件质量的影响</x:t>
  </x:si>
  <x:si>
    <x:t xml:space="preserve">论文使用了GitHub上50个开源项目作为实证研究的benchmark，涵盖了不同应用领域（如应用软件、系统软件、库和框架等）。</x:t>
  </x:si>
  <x:si>
    <x:t xml:space="preserve">量化指标：
分叉熵（Fork Entropy）：基于Rao二次熵计算分叉的多样性。
外部生产力：外部贡献者通过拉取请求合并到主仓库的提交数量。
拉取请求接受率：外部贡献者的拉取请求被合并的比例。
报告缺陷数量：每月报告的缺陷问题数量。
效果：
分叉熵与外部生产力呈显著正相关（尤其是年轻项目）。
分叉熵与拉取请求接受率正相关（尤其在修改“热点文件”时）。
分叉熵与报告缺陷数量负相关，表明高多样性可能减少缺陷。</x:t>
  </x:si>
  <x:si>
    <x:t xml:space="preserve">未提及，但讨论了分叉熵在开源社区（如CHAOSS和OSS Compass）中作为项目健康度指标的潜在应用价值。</x:t>
  </x:si>
  <x:si>
    <x:t xml:space="preserve">开源项目可持续性研究</x:t>
  </x:si>
  <x:si>
    <x:t xml:space="preserve">Prism: Revealing Hidden Functional Clusters of Massive Instances in Cloud Systems</x:t>
  </x:si>
  <x:si>
    <x:t xml:space="preserve">论文《Prism: Revealing Hidden Functional Clusters from Massive Instances in Cloud Systems》提出了一种非侵入式解决方案Prism，用于在大规模云系统中识别具有相似功能的实例集群。Prism通过两阶段聚类策略（基于通信模式的粗粒度分区和基于资源使用模式的细粒度聚类）高效处理海量实例数据。实验表明，Prism在华为云的真实数据集上实现了约0.95的V-measure，优于现有方法，并通过两个实际案例展示了其在识别脆弱部署和潜在网络问题中的应用价值。</x:t>
  </x:si>
  <x:si>
    <x:t xml:space="preserve">The paper Prism: Revealing Hidden Functional Clusters from Massive Instances in Cloud Systems proposes a non-intrusive solution called Prism to identify functional clusters of instances in large-scale cloud systems. Prism employs a coarse-to-fine clustering strategy, first partitioning instances based on communication patterns and then refining clusters using resource usage metrics. Evaluated on real-world datasets from Huawei Cloud, Prism achieves a V-measure of ~0.95, outperforming state-of-the-art methods. Two industrial use cases demonstrate its practical utility in detecting vulnerable deployments and latent network issues.</x:t>
  </x:si>
  <x:si>
    <x:t xml:space="preserve">通过分析实例的通信模式和资源使用模式，识别云系统中隐藏的功能集群，以提升系统的可观测性和可靠性</x:t>
  </x:si>
  <x:si>
    <x:t xml:space="preserve">论文使用了两个从华为云生产环境收集的数据集（Dataset A和Dataset B），覆盖不同地理区域的内部实例，共包含3,062个标记实例和397种功能类型。</x:t>
  </x:si>
  <x:si>
    <x:t xml:space="preserve">指标：Homogeneity（同质性）、Completeness（完整性）、V-measure（综合指标）。
效果：Prism在两个数据集上的V-measure分别为0.945和0.950，显著优于基线方法（如CloudCluster、ROCKA等）。</x:t>
  </x:si>
  <x:si>
    <x:t xml:space="preserve">论文提及了Prism在华为云的两个实际应用案例：
脆弱部署识别：通过功能集群发现实例部署在同一物理机上的风险，协助迁移以提升容错能力。
潜在问题发现：通过功能集群聚合数据包丢失信息，识别区域级监控无法察觉的局部网络问题。</x:t>
  </x:si>
  <x:si>
    <x:t xml:space="preserve">性能检测与优化</x:t>
  </x:si>
  <x:si>
    <x:t xml:space="preserve">ConfTainter: Static Taint Analysis For Configuration Options</x:t>
  </x:si>
  <x:si>
    <x:t xml:space="preserve">该论文提出了一种名为ConfTainter的静态污点分析框架，专门用于分析软件配置选项对程序行为的影响。通过实证研究，作者总结了配置选项的四种传播规则（显式/隐式数据流和控制流），并发现现有污点分析工具因忽略隐式传播而无法有效支持配置分析。ConfTainter通过LLVM中间表示实现跨过程、字段敏感的污点分析，支持显式和隐式传播的检测。实验表明，其在5个开源系统中的数据流和控制流分析准确率分别达到96.1%和97.7%，召回率为94.2%和95.5%。此外，ConfTainter被成功应用于误配置检测和配置相关缺陷检测，仅需少量代码即可扩展。</x:t>
  </x:si>
  <x:si>
    <x:t xml:space="preserve">The paper presents ConfTainter, a static taint analysis infrastructure designed to analyze how configuration options propagate through program behaviors. Through an empirical study, the authors identify four propagation rules (explicit/implicit data and control flows) of configurations, revealing that existing taint analysis tools often miss implicit flows critical for configuration analysis. ConfTainter leverages LLVM IR to achieve inter-procedural, field-sensitive analysis and supports both explicit and implicit propagation detection. Evaluations on five open-source systems show accuracy rates of 96.1% (data flow) and 97.7% (control flow), with recalls of 94.2% and 95.5%, respectively. ConfTainter is also applied to misconfiguration detection and configuration-related bug detection, demonstrating high applicability with minimal code adaptation.</x:t>
  </x:si>
  <x:si>
    <x:t xml:space="preserve">针对软件配置选项的静态污点分析技术</x:t>
  </x:si>
  <x:si>
    <x:t xml:space="preserve">论文使用的Benchmark包括以下开源系统：
MySQL, PostgreSQL, HTTPD, Nginx, Squid, VSFTPD（实证研究）
SQLite, Coreutils（有效性评估）
MySQL, HTTPD, Squid, SQLite（与DG/SVF工具的对比实验）</x:t>
  </x:si>
  <x:si>
    <x:t xml:space="preserve">准确率（Accuracy）：数据流分析96.1%，控制流分析97.7%。
召回率（Recall）：数据流分析94.2%，控制流分析95.5%。
应用效果：
误配置检测工具TInfer推断约束的准确率达90.9%（显式数据流）。
配置更新缺陷检测工具TCub检测到94%的已知缺陷（31/33）和5个新缺陷。
模糊测试工具TFuzz将配置相关代码覆盖率从85.2%提升至96.3%。</x:t>
  </x:si>
  <x:si>
    <x:t xml:space="preserve">论文中提及了产业界的以下应用和案例：
Google和Facebook的生产服务中，误配置是导致服务故障的主要原因之一（Google排名第二，Facebook占16%事故）。
案例研究包括MySQL、PostgreSQL等系统的真实配置错误（如Bug #28808、#43502等），并通过ConfTainter成功检测。
新发现的5个缺陷（如MySQL动态配置更新问题）已获开发者确认或修复。</x:t>
  </x:si>
  <x:si>
    <x:t xml:space="preserve">程序分析技术</x:t>
  </x:si>
  <x:si>
    <x:t xml:space="preserve">ATOM: Automated Black-Box Testing of Multi-Label Image Classification Systems</x:t>
  </x:si>
  <x:si>
    <x:t xml:space="preserve">本文提出了一种名为ATOM的自动化黑盒测试框架，用于测试基于深度神经网络（DNN）的多标签图像分类系统（MICS）。ATOM通过引入“k标签组合”作为测试覆盖标准，利用图像搜索引擎和自然语言处理技术收集真实且相关的测试图像，并结合蜕变测试与标签信息实现测试预言生成。实验表明，ATOM能有效发现MICS在标签组合分类中的错误，尤其在处理两标签组合时表现突出。研究还验证了当前MICS在识别标签相关性方面的不足，并在工业级应用中得到了开发者确认。</x:t>
  </x:si>
  <x:si>
    <x:t xml:space="preserve">This paper presents ATOM, an automated black-box testing framework for Deep Neural Network (DNN)-based Multi-label Image Classification Systems (MICS). ATOM introduces k-label combination as a coverage criterion, systematically examining label correlations. It leverages image search engines and natural language processing to collect realistic test images and combines metamorphic testing with label information for oracle identification. Experiments on VOC, COCO datasets, and an industrial application (OPPO) reveal that ATOM effectively exposes label-combination-related errors, with 6,049 errors triggered for 2-label combinations. The industrial case confirmed 92% of reported errors, highlighting the practicality of ATOM.</x:t>
  </x:si>
  <x:si>
    <x:t xml:space="preserve">多标签图像分类系统的自动化黑盒测试</x:t>
  </x:si>
  <x:si>
    <x:t xml:space="preserve">学术数据集：PASCAL VOC（20标签）、MS COCO（80标签）。
工业案例：OPPO公司的真实照片标签应用（32标签）。
模型：包括MSRN、MLGCN、DSDL等共10个DNN模型（VOC和COCO各5个）。</x:t>
  </x:si>
  <x:si>
    <x:t xml:space="preserve">指标：
相关测试图像比例（RI）：平均83%（2标签组合）。
标签组合覆盖率（RLC）：95.3%（2标签组合）。
错误揭示能力：共发现6,049个2标签组合相关错误。
分类得分（score(l)）：衡量MICS对标签组合的分类能力，实验显示48%的2标签组合得分为0。
效果：
在工业案例中，ATOM报告的587个错误图像中92%被开发者确认。
相比随机测试，ATOM触发更多多样性错误（多20.4%的2标签组合错误）。</x:t>
  </x:si>
  <x:si>
    <x:t xml:space="preserve">提及。论文测试了OPPO公司的照片标签应用（PHOTO），该系统每月活跃用户超5亿。ATOM发现了587个错误图像，其中92%被开发者确认有效，展示了其在工业场景中的实用性。</x:t>
  </x:si>
  <x:si>
    <x:t xml:space="preserve">Generative Model-Based Testing on Decision-Making Policies</x:t>
  </x:si>
  <x:si>
    <x:t xml:space="preserve">该论文提出了一种基于生成扩散模型的测试框架，用于检测决策制定策略（如自动驾驶、机器人控制等场景中的策略）的故障。通过结合生成模型和基于终止状态新颖性的引导机制，该方法能够生成多样化的测试用例，有效覆盖更多状态空间并触发更多故障。实验表明，该方法在多个基准任务（如自动驾驶模拟器CARLA、游戏环境BipedalWalker等）中优于现有技术，检测到的故障更具多样性，并能显著提升策略的鲁棒性。</x:t>
  </x:si>
  <x:si>
    <x:t xml:space="preserve">The paper presents a generative diffusion model-based testing framework for evaluating decision-making policies (e.g., those used in autonomous driving and robotics). By integrating novelty-based guidance focused on termination states, the method generates diverse test cases that explore broader state spaces and trigger more failures. Evaluated on benchmarks like CARLA and BipedalWalker, the approach outperforms state-of-the-art techniques in failure detection and enhances policy robustness through effective repairs.</x:t>
  </x:si>
  <x:si>
    <x:t xml:space="preserve">决策制定策略的自动化测试</x:t>
  </x:si>
  <x:si>
    <x:t xml:space="preserve">实验基于五个任务：
Gym BipedalWalker（游戏控制）
Cooperative Navigation (Coop Navi)（多智能体协作）
ACAS-Xu（飞机防撞系统）
CARLA（自动驾驶模拟器，含RL和IL两种策略）</x:t>
  </x:si>
  <x:si>
    <x:t xml:space="preserve">指标：
故障检测率（Failure Rate）：触发故障的测试用例比例。
状态多样性（State Diversity）：覆盖的抽象状态簇比例。
故障多样性（Failure Diversity）：故障触发的抽象状态簇比例。
效果：
在CARLA任务中，故障检测率提升至7.13%（RL）和7.66%（IL），显著高于基线MDPFuzz的2.43%和3.72%。
状态多样性在多数任务中优于基线（如CARLA RL从5.43%提升至11.38%）。</x:t>
  </x:si>
  <x:si>
    <x:t xml:space="preserve">未提及，但论文提及了在自动驾驶（CARLA模拟器）和航空防撞系统（ACAS-Xu）中的应用，但未涉及具体产业界合作案例。</x:t>
  </x:si>
  <x:si>
    <x:t xml:space="preserve">跨领域与新兴主题</x:t>
  </x:si>
  <x:si>
    <x:t xml:space="preserve">自动驾驶系统测试</x:t>
  </x:si>
  <x:si>
    <x:t xml:space="preserve">An Energy-Aware Approach to Design Self-Adaptive AI-based Applications on the Edge</x:t>
  </x:si>
  <x:si>
    <x:t xml:space="preserve">设计</x:t>
  </x:si>
  <x:si>
    <x:t xml:space="preserve">本文提出了一种能源感知的方法，用于设计和部署自适应的AI边缘应用，以平衡应用目标（如检测准确性和帧处理速率）与能源消耗。通过元启发式搜索和加权灰色关联分析，论文确定了一组配置，用于在不同运行时条件下自适应调整系统行为。实验验证表明，该方法在行人检测场景中能节省高达81%的能源，同时仅损失2%-6%的准确性。</x:t>
  </x:si>
  <x:si>
    <x:t xml:space="preserve">This paper presents an energy-aware approach for designing self-adaptive AI-based applications on edge devices. The method balances application objectives (e.g., accuracy and processing rate) with energy consumption by leveraging meta-heuristic search and weighted gray relational analysis to identify optimal configurations. Validated on a pedestrian detection case study, the approach achieves up to 81% energy savings while maintaining high accuracy (losing only 2%-6%).</x:t>
  </x:si>
  <x:si>
    <x:t xml:space="preserve">边缘计算中能源感知的自适应AI应用设计</x:t>
  </x:si>
  <x:si>
    <x:t xml:space="preserve">论文使用了以下Benchmark：
数据集：Multiple Object Tracking benchmark dataset中的ADL-Rundle-6视频（用于行人检测准确性评估）。
硬件平台：Raspberry Pi 4 + Coral USB Accelerator (Edge TPU)。</x:t>
  </x:si>
  <x:si>
    <x:t xml:space="preserve">指标：
检测准确性（mAP，Mean Average Precision）。
能源消耗（Wh，瓦时）。
帧处理速率（FPR，Frames Processing Rate）。
效果：
能源节省：高达81%。
准确性损失：仅2%-6%。
帧处理速率：优于非自适应基线77%-233%。</x:t>
  </x:si>
  <x:si>
    <x:t xml:space="preserve">未提及，但论文提及了产业界的应用案例：
智能交通监控（STM）：用于城市行人检测和交通事故预防，涉及边缘设备（如摄像头和传感器）的能源优化。
实际场景：基于曼哈顿行人流量数据的实验，模拟工作日和周末的交通模式。</x:t>
  </x:si>
  <x:si>
    <x:t xml:space="preserve">SmartCoCo: Checking Comment-code Inconsistency in Smart Contracts via Constraint Propagation and Binding</x:t>
  </x:si>
  <x:si>
    <x:t xml:space="preserve">本文提出了一种名为SmartCoCo的框架，用于检测智能合约中代码与注释的不一致性（CCI）。智能合约的注释通常包含关键的安全约束（如角色权限、参数范围、事件触发），但开发者可能在复制粘贴代码模板时忽略更新注释，导致潜在的安全风险。SmartCoCo通过约束传播和绑定技术，结合自然语言处理与静态程序分析，自动识别不一致性。实验表明，SmartCoCo在101,780个以太坊智能合约中检测到4,732个不一致性，准确率达79.3%，平均每个合约分析仅需2.64秒。</x:t>
  </x:si>
  <x:si>
    <x:t xml:space="preserve">This paper presents SmartCoCo, a framework for detecting comment-code inconsistencies (CCIs) in smart contracts. CCIs arise when comments (e.g., role permissions, parameter scopes, event emissions) do not align with the actual code, potentially introducing security vulnerabilities. SmartCoCo combines natural language processing (POS tagging) and lightweight program analysis (AST-based fact extraction) to identify inconsistencies through constraint propagation and binding. Evaluated on 101,780 Ethereum contracts, SmartCoCo detected 4,732 CCIs with 79.3% precision and an average analysis time of 2.64 seconds per contract.</x:t>
  </x:si>
  <x:si>
    <x:t xml:space="preserve">智能合约中代码与注释不一致性的自动检测</x:t>
  </x:si>
  <x:si>
    <x:t xml:space="preserve">论文使用了一个包含101,780个以太坊智能合约的数据集，源自Etherscan和一项实证研究[45]，排除了旧版本（低于0.4.11）和编译错误的合约。</x:t>
  </x:si>
  <x:si>
    <x:t xml:space="preserve">量化指标：
精确度（Precision）：79.3%（在439个手动标注的CCI上验证）。
效率：平均每个合约分析时间2.64秒。
检测数量：从1,745个合约中识别4,732个不一致性。
效果：SmartCoCo在角色权限、参数范围和事件触发的检测中分别达到74.7%、79.5%和87.9%的精确度。</x:t>
  </x:si>
  <x:si>
    <x:t xml:space="preserve">未提及具体应用，但SmartCoCo的原型和数据集已开源，可供产业界和学术界进一步应用，提及了产业界的案例：
RigoBlock漏洞（2022年）：由于Drago合约中setNullAllowances函数的注释要求仅允许所有者调用，但代码未实现此权限检查，导致价值43.2万美元的资产被盗。
OpenZeppelin ERC-20合约：注释明确要求转账地址不能为零，若未实现此检查可能导致用户资产冻结。</x:t>
  </x:si>
  <x:si>
    <x:t xml:space="preserve">智能合约安全</x:t>
  </x:si>
  <x:si>
    <x:t xml:space="preserve">A Needle is an Outlier in a Haystack: Hunting Malicious PyPI Packages with Code Clustering</x:t>
  </x:si>
  <x:si>
    <x:t xml:space="preserve">该论文提出了一种名为MPHunter的轻量级方法，用于检测Python软件仓库PyPI中的恶意包。MPHunter基于代码聚类技术，通过分析安装脚本（如setup.py）的功能差异，识别异常脚本并对其进行排名，从而高效发现恶意包。该方法无需依赖显式知识（如预定义的恶意模式），在实验中成功检测出60个未知恶意包，召回率达到100%，并具有较高的可扩展性。</x:t>
  </x:si>
  <x:si>
    <x:t xml:space="preserve">The paper presents MPHunter, a lightweight method for detecting malicious packages in PyPI. By leveraging code clustering, MPHunter identifies outliers in installation scripts (e.g., setup.py) and ranks them based on their divergence from benign scripts and proximity to known malicious samples. Without relying on explicit prior knowledge, MPHunter achieved 100% recall in detecting malicious scripts and uncovered 60 previously unknown malicious packages in experiments. The method is scalable and practical for real-world deployment.</x:t>
  </x:si>
  <x:si>
    <x:t xml:space="preserve">恶意PyPI包的检测</x:t>
  </x:si>
  <x:si>
    <x:t xml:space="preserve">训练集：10,000个随机下载的PyPI包及其197,667个Python脚本。
良性样本集：10,000个存活超过90天的PyPI包的9,437个安装脚本。
恶意样本集：来自公开数据集的462个已知恶意包和433个恶意包版本的874个setup.py脚本。</x:t>
  </x:si>
  <x:si>
    <x:t xml:space="preserve">召回率（Recall）：100%（在所有分析的包中成功识别所有潜在恶意脚本）。
检测效果：从31,329个新上传包中检测出60个未知恶意包，全部被PyPI官方确认。
时间效率：在线检测阶段仅需几分钟（大多数批次）至20分钟（最大批次）。</x:t>
  </x:si>
  <x:si>
    <x:t xml:space="preserve">论文提及了产业界的应用案例：
检测到清华大学PyPI镜像中的4个长期存活的恶意包（如mianophnao-0.69），并报告PyPI官方。
对比实验显示，MPHunter优于现有工具MalOSS（后者因依赖显式规则而漏检部分恶意包）。</x:t>
  </x:si>
  <x:si>
    <x:t xml:space="preserve">Merge-Replay: Efficient IFDS-Based Taint Analysis by Consolidating Equivalent Value Flows</x:t>
  </x:si>
  <x:si>
    <x:t xml:space="preserve">本文提出了一种名为MergeDroid的新方法，用于提升基于IFDS（Interprocedural Finite Distributive Subset）的污点分析效率。通过合并等效的值流（equivalent value flows）并引入上下文敏感的激活语句（activation statements），MergeDroid显著减少了冗余计算和内存消耗。实验表明，MergeDroid在40个Android应用上的平均分析速度提升了9倍，内存使用减少了5.2倍，同时降低了19.2%的误报率。该方法在保持高精度的同时，显著提升了分析效率。</x:t>
  </x:si>
  <x:si>
    <x:t xml:space="preserve">This paper introduces MergeDroid, a novel approach to enhance the efficiency of IFDS-based taint analysis. By consolidating equivalent value flows and incorporating context-sensitive activation statements, MergeDroid reduces redundant computations and memory overhead. Evaluations on 40 Android apps demonstrate that MergeDroid achieves an average speedup of 9.0×, reduces memory usage by 5.2×, and decreases false positives by 19.2%, while maintaining high precision.</x:t>
  </x:si>
  <x:si>
    <x:t xml:space="preserve">提升基于IFDS的污点分析的效率和精度</x:t>
  </x:si>
  <x:si>
    <x:t xml:space="preserve">论文使用了以下benchmark：
20个来自先前研究[9]的Android应用
13个来自先前研究[10]的Android应用
7个来自F-Droid[12]的Android应用
此外，还使用了DroidBench和TaintBench验证工具的正确性和精度。</x:t>
  </x:si>
  <x:si>
    <x:t xml:space="preserve">量化指标：
分析时间（Analysis Time）
内存使用（Memory Usage）
处理的路径边数量（#PathEdges）
报告的泄露数量（#Leaks，用于衡量精度）
效果：
平均分析速度提升9.0倍（最高137.9倍）
平均内存使用减少5.2倍（最高83.6倍）
路径边数量减少9.7倍
误报率平均降低19.2%</x:t>
  </x:si>
  <x:si>
    <x:t xml:space="preserve">Learning to Locate and Describe Vulnerabilities</x:t>
  </x:si>
  <x:si>
    <x:t xml:space="preserve">该论文提出了一种名为VulTeller的深度学习方法，旨在自动定位代码中的漏洞语句并生成自然语言描述以帮助开发者理解漏洞。传统漏洞检测工具通常只能提供函数级别的检测结果，而VulTeller通过结合控制流图（CFG）和污点分析（Taint Analysis）技术，精确捕捉代码中的控制依赖和数据依赖关系，从而在语句级别定位漏洞并生成描述。实验结果表明，VulTeller在漏洞定位和描述生成任务上均显著优于现有方法。</x:t>
  </x:si>
  <x:si>
    <x:t xml:space="preserve">The paper introduces VulTeller, a deep learning-based approach designed to automatically locate vulnerable statements in code and generate natural language descriptions to aid developers in understanding vulnerabilities. Traditional vulnerability detection tools typically provide function-level results, whereas VulTeller leverages control flow graphs (CFG) and taint analysis to precisely capture control and data dependencies, enabling statement-level localization and description generation. Experimental results demonstrate that VulTeller significantly outperforms state-of-the-art methods in both tasks.</x:t>
  </x:si>
  <x:si>
    <x:t xml:space="preserve">自动化漏洞诊断</x:t>
  </x:si>
  <x:si>
    <x:t xml:space="preserve">论文基于BigVul数据集构建实验数据，包含来自293个开源C/C++项目的10,811个漏洞函数及其补丁和描述。</x:t>
  </x:si>
  <x:si>
    <x:t xml:space="preserve">漏洞定位任务：
指标：Precision (P)、Recall (R)、F1-score (F1)。
效果：VulTeller的F1-score为62.3%，显著优于基线方法（如LineVD的59.7%）。
描述生成任务：
指标：BLEU-4、ROUGE-L。
效果：VulTeller的BLEU-4为30.0%，ROUGE-L为58.6%，优于基线方法（如GraphCodeBert的27.6%和57.6%）。</x:t>
  </x:si>
  <x:si>
    <x:t xml:space="preserve">未提及，但提到其方法可帮助开发者减少漏洞修复时间，具有潜在的实际应用价值。</x:t>
  </x:si>
  <x:si>
    <x:t xml:space="preserve">自动化程序修复</x:t>
  </x:si>
  <x:si>
    <x:t xml:space="preserve">When Less is Enough: Positive and Unlabeled Learning Model for Vulnerability Detection</x:t>
  </x:si>
  <x:si>
    <x:t xml:space="preserve">该论文提出了一种名为PILOT的新型漏洞检测模型，专注于正例和无标记学习（PU Learning）场景。传统深度学习方法依赖大量标记数据，但实际中标记数据质量参差不齐，尤其是负例标签（非漏洞代码）不可靠。PILOT通过两个核心模块解决这一问题：
距离感知标签选择模块：利用类间距离原型和渐进微调生成高质量伪标签。
混合监督表示学习模块：结合自监督和弱监督损失，增强特征判别性并减少噪声影响。
实验表明，PILOT在三个真实数据集（FFMPeg+Qemu、Reveal、Fan et al.）上显著优于现有方法，F1分数提升最高达18.93%，并能识别数据集中错误标记的样本。</x:t>
  </x:si>
  <x:si>
    <x:t xml:space="preserve">The paper introduces PILOT, a novel Positive and Unlabeled (PU) learning model for software vulnerability detection. Traditional deep learning methods rely on large labeled datasets, but negative labels (non-vulnerable code) are often unreliable. PILOT addresses this with two key modules:
Distance-aware Label Selection: Generates pseudo-labels via inter-class distance prototypes and progressive fine-tuning.
Mixed-supervision Representation Learning: Combines self-supervised and weakly-supervised losses to enhance feature discrimination and mitigate label noise.
Evaluations on FFMPeg+Qemu, Reveal, and Fan et al. datasets show PILOT outperforms state-of-the-art methods by up to 18.93% in F1-score and identifies mislabeled samples.</x:t>
  </x:si>
  <x:si>
    <x:t xml:space="preserve">基于正例和无标记学习的软件漏洞检测方法</x:t>
  </x:si>
  <x:si>
    <x:t xml:space="preserve">FFMPeg+Qemu 
Reveal
Fan et al.</x:t>
  </x:si>
  <x:si>
    <x:t xml:space="preserve">指标：Accuracy、Precision、Recall、F1-score。
效果（PU Learning场景）：
FFMPeg+Qemu：F1提升2.78%（54.99% vs. 基线52.21%）。
Reveal：F1提升18.44%（43.82% vs. 25.38%）。
Fan et al.：F1提升18.93%（29.55% vs. 10.62%）。
监督学习场景：F1最高提升12.46%（Reveal数据集）。</x:t>
  </x:si>
  <x:si>
    <x:t xml:space="preserve">未提及，但分析了真实开源项目（如FFMPeg、Qemu）中的漏洞数据，并手动验证了23个错误标记样本</x:t>
  </x:si>
  <x:si>
    <x:t xml:space="preserve">SCPatcher: Mining Crowd Security Discussions to Enrich Secure Coding Practices</x:t>
  </x:si>
  <x:si>
    <x:t xml:space="preserve">论文提出了一种名为SCPatcher的自动化方法，通过分析Stack Overflow等知识共享平台上的安全讨论，提取详细的代码示例和解释，以丰富现有的安全编码实践（SCPs）。现有的SCPs通常过于简略（如单句原则），难以指导开发者实际编码。SCPatcher利用大型语言模型（LLM）和提示学习（Prompt Learning）技术，从安全帖子中提取代码区域和解释，并通过分层切片和总结生成详细的SCP规范。实验表明，SCPatcher在提取代码示例和解释方面优于基线方法，并成功匹配了公共SCP和常见弱点枚举（CWE），为开发者提供了更实用的安全编码指导。</x:t>
  </x:si>
  <x:si>
    <x:t xml:space="preserve">The paper introduces SCPatcher, an automated approach to enrich Secure Coding Practices (SCPs) by mining crowd security discussions from platforms like Stack Overflow. Existing SCPs are often one-sentence principles lacking detailed guidance, making them difficult to follow. SCPatcher employs a Large Language Model (LLM) tuned via Prompt Learning to extract coding examples and explanations from security posts, hierarchically slices lengthy code, and matches them with relevant CWEs and public SCPs to form detailed specifications. Experiments on 3,907 security posts show that SCPatcher outperforms baselines in extracting examples (2.73% higher MLine) and explanations (3.97% higher F1), and enriches public SCPs with 3,074 LOC and 1,967 sentences.</x:t>
  </x:si>
  <x:si>
    <x:t xml:space="preserve">通过挖掘开发者社区的安全讨论自动化增强安全编码实践</x:t>
  </x:si>
  <x:si>
    <x:t xml:space="preserve">论文使用了从Stack Overflow收集的3,907个安全帖子作为主要数据集，并通过数据增强（EDA）扩展到11,091个样本。实验还额外评估了447个新帖子的实用性。</x:t>
  </x:si>
  <x:si>
    <x:t xml:space="preserve">代码示例提取：
Rouge-L：63.33%（比最佳基线高4.03%）。
MToken：74.23%（比最佳基线高4.91%）。
MLine：72.38%（比最佳基线高2.73%）。
代码解释提取：
F1：79.56%（比最佳基线高3.97%）。
CWE匹配：平均准确率81.43%。
公共SCP匹配：平均准确率78.34%，并新增3,074行代码和1,967句解释。</x:t>
  </x:si>
  <x:si>
    <x:t xml:space="preserve">未提及，但提到OWASP、Google和加州大学伯克利分校提出的公共SCP是研究的主要参考标准，且生成的SCP规范可用于指导实际开发中的安全编码。</x:t>
  </x:si>
  <x:si>
    <x:t xml:space="preserve">开源社区与协作模式</x:t>
  </x:si>
  <x:si>
    <x:t xml:space="preserve">An Empirical Study of Parameter-Efficient Fine-Tuning Methods for Pre-trained Code Models</x:t>
  </x:si>
  <x:si>
    <x:t xml:space="preserve">本文研究了参数高效微调方法（PEFT）在预训练代码模型中的应用，旨在解决传统全参数微调（full fine-tuning）计算成本高、内存消耗大的问题。通过实验比较了多种PEFT方法（如Adapter、LoRA、Prefix tuning和MHM）在代码理解（如缺陷检测、代码克隆检测）和代码生成（如代码摘要、代码翻译）任务中的表现。结果表明，PEFT方法仅需调整0.5%的额外参数即可达到与全参数微调相当甚至更好的性能，尤其在跨语言和跨项目场景中表现出更强的迁移能力。此外，论文还探讨了低资源场景下PEFT方法的有效性。</x:t>
  </x:si>
  <x:si>
    <x:t xml:space="preserve">This paper investigates parameter-efficient fine-tuning (PEFT) methods for pre-trained code models, addressing the high computational and memory costs of traditional full fine-tuning. The study compares multiple PEFT methods (e.g., Adapter, LoRA, Prefix tuning, and MHM) on code understanding (e.g., defect detection, clone detection) and code generation tasks (e.g., code summarization, code translation). Results show that PEFT methods achieve comparable or superior performance by tuning only 0.5% of additional parameters, particularly demonstrating enhanced transferability in cross-language and cross-project scenarios. The paper also evaluates PEFT effectiveness in low-resource settings.</x:t>
  </x:si>
  <x:si>
    <x:t xml:space="preserve">预训练代码模型的参数高效微调方法</x:t>
  </x:si>
  <x:si>
    <x:t xml:space="preserve">代码理解任务：
缺陷检测：Devign数据集
代码克隆检测：BigCloneBench
代码生成任务：
代码摘要：CodeSearchNet、项目特定数据集（Apache/Spring）
代码翻译：CodeXGLUE基准中的Java到C#数据集</x:t>
  </x:si>
  <x:si>
    <x:t xml:space="preserve">代码理解任务：
缺陷检测：准确率（Accuracy），PEFT方法（如MHM）与全参数微调差距仅-0.82%。
克隆检测：F1值，PEFT方法（如Adapter）比全参数微调高0.65%。
代码生成任务：
代码摘要：BLEU-4，PEFT方法（如LoRA）与全参数微调差距-0.43%。
代码翻译：BLEU-4、准确率（Exact Match）、CodeBLEU，PEFT方法表现较差（如BLEU-4差距-4.68%），但增加可调参数后可接近全参数微调。</x:t>
  </x:si>
  <x:si>
    <x:t xml:space="preserve">CodeGen4Libs: A Two-Stage Approach for Library-Oriented Code Generation</x:t>
  </x:si>
  <x:si>
    <x:t xml:space="preserve">该论文提出了一种名为CodeGen4Libs的两阶段方法，用于解决面向第三方库的代码生成问题。通过调查开发者需求，研究发现现有代码生成技术在面向特定库的场景中表现不佳。为此，作者设计了导入生成和代码生成两个阶段，结合检索增强技术，显著提升了生成代码的质量。实验结果表明，该方法在多个指标上优于基线模型，并能有效支持开发者使用特定库进行开发。</x:t>
  </x:si>
  <x:si>
    <x:t xml:space="preserve">The paper proposes CodeGen4Libs, a two-stage approach for library-oriented code generation. It addresses the limitations of existing code generation techniques in scenarios requiring the use of specific third-party libraries. The first stage generates import statements, while the second stage produces concrete code, both enhanced by retrieval-augmented techniques. Experiments on a large dataset show significant improvements over baseline models, demonstrating the method's effectiveness in generating high-quality, library-specific code.</x:t>
  </x:si>
  <x:si>
    <x:t xml:space="preserve">面向第三方库的代码生成</x:t>
  </x:si>
  <x:si>
    <x:t xml:space="preserve">论文使用了一个新构建的数据集，包含403,780个代码片段元组（形式为&lt;NL, Libs, Imports, Code&gt;），覆盖500个流行的第三方库。数据来源于GitHub的开源项目，并经过清洗和标准化处理。</x:t>
  </x:si>
  <x:si>
    <x:t xml:space="preserve">指标：
Exact Match (EM)
BLEU
CodeBLEU
Hit@All, Hit@1
Precision, Recall, F1
效果：
在代码生成任务中，CodeGen4Libs相比基线模型，EM提升10.8%-97.4%，BLEU提升16.1%-54.5%，CodeBLEU提升7.9%-49.8%，Hit@All提升8.0%-53.5%，F1提升3.7%-23.0%。
在导入生成任务中，生成方法（Imports(Gen)）显著优于检索方法（Imports(Ret)），F1分数最高。</x:t>
  </x:si>
  <x:si>
    <x:t xml:space="preserve">未提及，但指出开发者在使用第三方库时面临的实际问题（如Stack Overflow上的高频提问），间接体现了其潜在产业价值。</x:t>
  </x:si>
  <x:si>
    <x:t xml:space="preserve">14</x:t>
  </x:si>
  <x:si>
    <x:t xml:space="preserve">代码生成与理解</x:t>
  </x:si>
  <x:si>
    <x:t xml:space="preserve">代码生成与补全</x:t>
  </x:si>
  <x:si>
    <x:t xml:space="preserve">Domain Adaptive Code Completion via Language Models and Decoupled Domain Databases</x:t>
  </x:si>
  <x:si>
    <x:t xml:space="preserve">本文提出了一种名为kNM-LM的检索增强语言模型，用于领域自适应的代码补全任务。传统的大型语言模型（LLM）在缺乏领域特定知识时表现不佳，而微调方法又面临模型参数不可访问和频繁更新的问题。kNM-LM通过构建解耦的领域数据库（仅存储语言模型预测错误的代码片段），并结合贝叶斯推断动态调整检索模块与语言模型的输出，实现了无需微调的领域自适应代码补全。实验表明，kNM-LM在多个基准数据集上显著提升了CodeGPT和UnixCoder的性能，尤其在完成项目内代码和特定场景API调用时表现优异。此外，该方法无需访问模型参数，适用于黑盒模型。</x:t>
  </x:si>
  <x:si>
    <x:t xml:space="preserve">This paper proposes kNM-LM, a retrieval-augmented language model for domain-adaptive code completion. Traditional large language models (LLMs) struggle with domain-specific knowledge, while fine-tuning is infeasible due to inaccessible parameters and frequent updates. kNM-LM constructs a decoupled domain database (storing only tokens the LM fails to predict) and uses Bayesian inference to dynamically combine retrieval results with the LM’s output, enabling adaptation without fine-tuning. Experiments show that kNM-LM significantly improves CodeGPT and UnixCoder on intra-project and intra-scenario completion tasks, especially for API calls. The method is parameter-agnostic, making it compatible with black-box models.</x:t>
  </x:si>
  <x:si>
    <x:t xml:space="preserve">领域自适应的代码补全技术</x:t>
  </x:si>
  <x:si>
    <x:t xml:space="preserve">Intra-project数据集：基于Git提交历史的Java项目（如Froyo Email、dropwizard等）。
Intra-scenario数据集：API-Bench数据集（涵盖Android、机器学习等场景）。
专用测试集：包含49,344行Android API调用的代码。</x:t>
  </x:si>
  <x:si>
    <x:t xml:space="preserve">指标：
Token补全准确率（Accuracy）
行补全指标：精确匹配（Exact Match, EM）、编辑相似度（Edit Similarity, ES）
存储与速度（空间占用、响应时间）
效果：
Token补全：kNM-LM在部分项目上提升26.67%（CodeGPT）和35.99%（UnixCoder）。
Android API行补全：EM提升7.75%-8.94%。
存储节省：大型项目节省284.83MB-389.36MB。</x:t>
  </x:si>
  <x:si>
    <x:t xml:space="preserve">未提及，但指出方法适用于IDE插件（如GitHub Copilot）且兼容黑盒模型（如GPT-3/4），暗示潜在产业应用价值。</x:t>
  </x:si>
  <x:si>
    <x:t xml:space="preserve">Causality-Aided Trade-off Analysis for Machine Learning Fairness</x:t>
  </x:si>
  <x:si>
    <x:t xml:space="preserve">本文提出了一种基于因果分析的框架，用于系统化研究机器学习公平性改进方法中的权衡问题。论文指出，现有公平性改进方法在提升模型公平性时，往往与其他关键指标（如模型性能、鲁棒性）存在冲突，但缺乏对这些权衡关系的深入理解。为此，作者通过因果发现（causal discovery）和因果推断（causal inference）技术，构建因果图以揭示公平性参数与其他指标间的因果关系，并提出领域特定的优化方法（如处理混合数据类型、引入干预变量）以提高因果图的准确性。实验基于三个真实数据集（Adult、COMPAS、German）和12种公平性改进方法，验证了该框架的有效性，并得出以下结论：
公平性指标的选择显著影响权衡模式；
某些指标（如AOD、TI）在权衡中起核心作用；
公平性与鲁棒性之间的权衡不可避免。
该研究为开发者在设计公平性改进方法时提供了可操作的决策支持。</x:t>
  </x:si>
  <x:si>
    <x:t xml:space="preserve">This paper introduces a causality-based framework to systematically analyze trade-offs in machine learning (ML) fairness-improving methods. The authors highlight that while numerous techniques exist to enhance fairness, their interactions with other critical metrics (e.g., accuracy, robustness) are poorly understood. To address this, the proposed framework leverages causal discovery to construct a causal graph representing relationships between fairness parameters and other metrics, and employs causal inference (e.g., Average Treatment Effect) to quantify trade-offs. Key innovations include domain-specific optimizations for handling mixed data types and interventional variables. Experiments on three real-world datasets (Adult, COMPAS, German) and 12 fairness methods demonstrate that:
The choice of fairness metrics significantly impacts trade-off patterns;
Metrics like AOD and TI frequently act as central causes of trade-offs;
Trade-offs between fairness and robustness are inevitable.
The study provides actionable insights for developers to balance multiple objectives in fair ML pipelines.</x:t>
  </x:si>
  <x:si>
    <x:t xml:space="preserve">基于因果分析的机器学习公平性权衡研究</x:t>
  </x:si>
  <x:si>
    <x:t xml:space="preserve">实验使用的三个公开数据集：
Adult：收入预测（敏感属性：性别、种族）；
COMPAS：犯罪再犯风险预测（敏感属性：性别、种族）；
German：信用风险评估（敏感属性：性别、年龄）。</x:t>
  </x:si>
  <x:si>
    <x:t xml:space="preserve">量化指标：
公平性：
群体公平性：DI（Disparate Impact）、SPD（Statistical Parity Difference）、AOD（Average Odds Difference）；
个体公平性：Consistency、TI（Theil Index）、CDS（Causal Discrimination Score）。
性能：Accuracy、F1-score；
鲁棒性：对抗攻击（FGSM/PGD成功率）、成员推理攻击（Rule-Based/Black-Box准确率）。
效果：
因果图质量：通过人工评估验证，错误率&lt;10%（表IV）；
方法选择优化：在VII节的案例中，提出的因果框架优于基线方法AFI（表VII），例如在German-Age场景下，SPD改进65.8%（vs. 基线32.1%）。</x:t>
  </x:si>
  <x:si>
    <x:t xml:space="preserve">未提及，提及潜在应用。论文在VII节展示了因果框架在产业界潜在的应用场景：
公平性方法选择：通过因果分析组合多方法（如DIR+PR），优化模型在准确性、SPD、Consistency上的综合表现（表VII）；
决策支持：为开发者提供权衡建议（如RQ1指出训练集指标对权衡影响最大）。
但未提及具体企业案例或实际部署。</x:t>
  </x:si>
  <x:si>
    <x:t xml:space="preserve">AI伦理与公平性</x:t>
  </x:si>
  <x:si>
    <x:t xml:space="preserve">Cell2Doc: ML Pipeline for Generating Documentation in Computational Notebooks</x:t>
  </x:si>
  <x:si>
    <x:t xml:space="preserve">这篇论文提出了一种名为Cell2Doc的机器学习流水线，用于为Python数据科学笔记本中的代码单元格自动生成文档。现有的文档生成技术往往无法捕捉代码的算法细节，导致开发者需要手动修改生成的文档。Cell2Doc通过将代码分割为多个逻辑上下文，分别生成文档，再合并为完整的文档，显著提升了生成文档的质量。论文还提供了一个新的基准数据集，并通过实验验证了Cell2Doc在正确性、信息量和可读性方面的优越性。</x:t>
  </x:si>
  <x:si>
    <x:t xml:space="preserve"> This paper introduces Cell2Doc, a novel machine-learning pipeline for generating documentation in Python data-science notebooks. Existing techniques often fail to capture algorithmic details, requiring manual edits by developers. Cell2Doc addresses this by segmenting code into logical contexts, generating documentation for each segment, and combining them into a coherent output. The paper also presents a benchmark dataset and demonstrates Cell2Doc's superiority in correctness, informativeness, and readability through experiments.</x:t>
  </x:si>
  <x:si>
    <x:t xml:space="preserve">自动化代码文档生成</x:t>
  </x:si>
  <x:si>
    <x:t xml:space="preserve">论文使用了一个新的基准数据集，包含18,378个数据点（Python代码与文档的配对），这些数据来自Kaggle平台上高质量的数据科学笔记本。数据集经过预处理，包括文本摘要和清理，以确保文档的准确性和简洁性。</x:t>
  </x:si>
  <x:si>
    <x:t xml:space="preserve">量化指标：BLEU、ROUGE（Rouge-1, Rouge-2, Rouge-LCS）、BERT Score。
效果：
Cell2Doc的最佳输入表示（SCSCM）在BLEU分数上比原始代码-文档对提升了约2.5倍（例如，CodeT5的BLEU分数从13.21提升到32.82）。
在人工评估中，Cell2Doc在正确性、信息量和可读性方面比独立预训练模型提高了1.33倍。</x:t>
  </x:si>
  <x:si>
    <x:t xml:space="preserve">未提及，论文中提到了Kaggle作为数据来源，并指出数据科学笔记本在产业界（如数据科学家和机器学习从业者）中的广泛应用。然而，论文未提及具体的产业界案例研究或实际应用场景</x:t>
  </x:si>
  <x:si>
    <x:t xml:space="preserve">代码摘要与注释生成</x:t>
  </x:si>
  <x:si>
    <x:t xml:space="preserve">Adaptive REST API Testing with Reinforcement Learning</x:t>
  </x:si>
  <x:si>
    <x:t xml:space="preserve">这篇论文提出了一种基于强化学习的自适应REST API测试技术（ARAT-RL），旨在解决现有REST API测试工具在探索操作和参数时的效率不足问题。通过动态分析请求和响应数据、结合强化学习的优先级调整策略以及采样技术，ARAT-RL能够更高效地覆盖代码路径并发现更多故障。实验结果表明，ARAT-RL在代码覆盖率、请求生成效率和故障检测能力上均优于现有工具（如RESTler、EvoMaster和Morest）。</x:t>
  </x:si>
  <x:si>
    <x:t xml:space="preserve">This paper presents ARAT-RL, an adaptive REST API testing technique that leverages reinforcement learning to prioritize operations and parameters during exploration. By dynamically analyzing request-response data and employing a sampling strategy, ARAT-RL efficiently explores the API search space, achieving higher code coverage and fault detection compared to state-of-the-art tools like RESTler, EvoMaster, and Morest. Empirical evaluations on 10 RESTful services demonstrate its superior performance in effectiveness, efficiency, and bug-finding capability.</x:t>
  </x:si>
  <x:si>
    <x:t xml:space="preserve">基于强化学习的自适应REST API测试技术</x:t>
  </x:si>
  <x:si>
    <x:t xml:space="preserve">论文使用了10个RESTful服务作为基准测试集，包括：
Features Service
LanguageTool
NCS
REST Countries
SCS
Genome Nexus
Person Controller
User Management Microservice
Market Service
Project Tracking System</x:t>
  </x:si>
  <x:si>
    <x:t xml:space="preserve">代码覆盖率：
分支覆盖率（Branch Coverage）：ARAT-RL比RESTler高119%，比EvoMaster高37%，比Morest高24%。
行覆盖率（Line Coverage）：ARAT-RL比RESTler高60%，比EvoMaster高21%，比Morest高12%。
方法覆盖率（Method Coverage）：ARAT-RL比RESTler高52%，比EvoMaster高14%，比Morest高10%。
效率指标：
生成的有效和故障诱导请求数：ARAT-RL比Morest多52%，比EvoMaster多41%，比RESTler多1,222%。
覆盖的操作数：ARAT-RL比Morest多15%，比EvoMaster多24%，比RESTler多283%。
故障检测能力：
ARAT-RL发现的故障数量是RESTler的9.3倍、EvoMaster的2.5倍、Morest的2.4倍。</x:t>
  </x:si>
  <x:si>
    <x:t xml:space="preserve">未提及，但提到OpenAPI规范在工业界的广泛应用（如APIs.guru和Rapid平台），以及工具的实验结果对实际API测试的潜在价值。</x:t>
  </x:si>
  <x:si>
    <x:t xml:space="preserve">Increasing the Responsiveness of Web Applications by Introducing Lazy Loading</x:t>
  </x:si>
  <x:si>
    <x:t xml:space="preserve">该论文提出了一种自动化工具Lazifier，用于通过静态分析识别JavaScript应用中可延迟加载的第三方库，并通过代码重构将其替换为动态导入。这种方法显著减少了应用的初始加载时间和代码体积，平均减少了36.2%的初始大小和29.7%的加载时间。实验在10个开源前端应用中验证了其有效性，且未引入行为差异。</x:t>
  </x:si>
  <x:si>
    <x:t xml:space="preserve">The paper introduces Lazifier, a tool that automates lazy loading of third-party packages in JavaScript applications via static analysis and code transformations. By replacing static imports with dynamic imports for packages used only in event handlers, Lazifier reduces initial application size by 36.2% and load time by 29.7% on average, as demonstrated in 10 open-source projects, without behavioral side effects.</x:t>
  </x:si>
  <x:si>
    <x:t xml:space="preserve">前端JavaScript应用的性能优化</x:t>
  </x:si>
  <x:si>
    <x:t xml:space="preserve">论文从GitHub筛选了10个可运行的开源前端JavaScript应用（如Movies-web-ui、upoint-query-builder等），确保其可安装、可交互且依赖可解析。</x:t>
  </x:si>
  <x:si>
    <x:t xml:space="preserve">初始应用大小（Bytes Transferred）：平均减少36.2%（最高51.6%）。
初始加载时间（Load Time）：平均减少29.7%（最高47.5%）。
动态加载开销：平均85.8ms，总加载大小与原应用一致。
代码变更量：中位数6处变更（含动态导入插入）。</x:t>
  </x:si>
  <x:si>
    <x:t xml:space="preserve">未提及，但强调其工具Lazifier适用于实际项目，且开源代码已发布供业界使用。工具适用于任何依赖第三方库的客户端JavaScript应用，潜在场景包括电商、社交平台等需要快速加载的Web应用。</x:t>
  </x:si>
  <x:si>
    <x:t xml:space="preserve">Let's Chat to Find the APIs: Connecting Human, LLM and Knowledge Graph through AI Chain</x:t>
  </x:si>
  <x:si>
    <x:t xml:space="preserve">本文提出了一种新颖的知识引导查询澄清方法，用于API推荐。该方法结合了知识图谱（KG）和大型语言模型（LLM）的优势，通过AI链实现多轮人机交互。KG提供结构化API知识以过滤噪声并优化澄清路径，而LLM作为神经知识库生成流畅的澄清问题和选项，克服了传统方法中的词汇外（OOV）问题。实验表明，该方法在准确性和效率上显著优于基线方法，尤其在处理未覆盖在KG中的查询时表现优异。</x:t>
  </x:si>
  <x:si>
    <x:t xml:space="preserve">This paper proposes a novel knowledge-guided query clarification approach for API recommendation, integrating Knowledge Graph (KG) and Large Language Model (LLM) through an AI chain. The KG provides structured API knowledge to filter noise and optimize clarification paths, while the LLM serves as a neural knowledge base to generate fluent clarification questions and options, addressing Out-of-Vocabulary (OOV) failures. Experiments demonstrate significant improvements in accuracy and efficiency over baseline methods, especially for queries not covered by the KG.</x:t>
  </x:si>
  <x:si>
    <x:t xml:space="preserve">API推荐中的查询澄清方法</x:t>
  </x:si>
  <x:si>
    <x:t xml:space="preserve">KG Query Statement (KGQS)：包含60个从API KG中随机选择的查询语句及其对应的真实API。
non-KG Query Statement (non-KGQS)：包含60个未覆盖在API KG中的查询语句，来自Stack Overflow的严格筛选数据。</x:t>
  </x:si>
  <x:si>
    <x:t xml:space="preserve">量化指标：
Mean Reciprocal Rank (MRR)
Mean Average Precision (MAP)
Precision
Recall
效果：
在KGQS数据集上，MRR比基线方法KAHAID提高16.9%，比ZaCQ提高63.9%。
在non-KGQS数据集上，MRR比KAHAID提高至少37.2%。
消融实验显示，KG引导和知识引导路径策略分别带来19.0%和22.2%的MAP提升。</x:t>
  </x:si>
  <x:si>
    <x:t xml:space="preserve">代码搜索与推荐系统</x:t>
  </x:si>
  <x:si>
    <x:t xml:space="preserve">AutoLog: A Log Sequence Synthesis Framework for Anomaly Detection</x:t>
  </x:si>
  <x:si>
    <x:t xml:space="preserve">论文《AutoLog: A Log Sequence Synthesis Framework for Anomaly Detection》提出了一种自动化日志生成框架AutoLog，用于解决现有日志数据集中存在的全面性、可扩展性和灵活性不足的问题。AutoLog通过静态程序分析生成运行时日志序列，无需实际运行系统。其核心方法包括三个阶段：日志语句探测、日志相关执行路径发现和日志路径遍历。实验表明，AutoLog在50个Java项目中生成的日志事件数量是现有数据集的9-58倍，且生成速度更快（单机15倍效率提升）。此外，AutoLog支持灵活调整参数（如数据大小、异常率），生成的日志数据能显著提升异常检测模型的性能（F1分数提高1.93%）。</x:t>
  </x:si>
  <x:si>
    <x:t xml:space="preserve">The paper AutoLog: A Log Sequence Synthesis Framework for Anomaly Detection introduces an automated log generation methodology called AutoLog, which addresses limitations of existing log datasets (comprehensiveness, scalability, and flexibility). AutoLog synthesizes runtime log sequences via static program analysis without executing the system, covering three phases: logging statement probing, log-related execution path finding, and log path walking. Experiments on 50 Java projects show AutoLog generates 9x-58x more log events than passive-collection datasets, achieves 87.77% average logging coverage, and improves anomaly detection models by 1.93% in F1-score. The framework also offers hyper-parameters for customizable log generation.</x:t>
  </x:si>
  <x:si>
    <x:t xml:space="preserve">自动化日志序列生成</x:t>
  </x:si>
  <x:si>
    <x:t xml:space="preserve">对比数据集：
D-Hadoop
D-HDFS 
D-Zookeeper
评估项目：50个流行的Java项目（如Apache Storm、Flink、Kafka）。</x:t>
  </x:si>
  <x:si>
    <x:t xml:space="preserve">Coverage：日志语句覆盖率（平均87.77%）。
Execution Time：生成效率（单机15倍快于传统方法）。
Anomaly Detection Performance：F1分数提升1.93%（如CNN模型达到0.978 F1）。
Scalability：分析50个项目，平均每个项目在1.5小时内完成执行路径发现。</x:t>
  </x:si>
  <x:si>
    <x:t xml:space="preserve">产业应用：论文提到现有日志数据集（如IBM、Microsoft的工业日志）因隐私问题难以公开，而AutoLog可生成替代数据供研究使用。
Case Study：以HDFS系统为例，展示了AutoLog生成的日志序列与实际用户报告的异常日志序列一致，且覆盖了传统数据集未包含的Namenode日志。</x:t>
  </x:si>
  <x:si>
    <x:t xml:space="preserve">39</x:t>
  </x:si>
  <x:si>
    <x:t xml:space="preserve">Aster: Automatic Speech Recognition System Accessibility Testing for Stutterers</x:t>
  </x:si>
  <x:si>
    <x:t xml:space="preserve">论文《ASTER: Automatic Speech Recognition System Accessibility Testing for Stutterers》提出了一种名为ASTER的技术，用于自动测试ASR系统在处理口吃语音时的可访问性。ASTER通过向正常语音中注入五种类型的口吃（如阻塞、延长、音节重复等），生成多样化的测试用例，以暴露ASR系统的潜在故障。实验表明，ASTER显著提高了ASR系统的词错误率（WER）、匹配错误率（MER）和单词信息丢失（WIL），并通过用户研究验证了生成语音的真实性。</x:t>
  </x:si>
  <x:si>
    <x:t xml:space="preserve">The paper "ASTER: Automatic Speech Recognition System Accessibility Testing for Stutterers" introduces ASTER, a technique for automatically testing the accessibility of ASR systems for stutterers. ASTER generates valid test cases by injecting five types of stuttering (e.g., block, prolongation, sound repetition) into benign audio files. These test cases simulate realistic stuttering speech and expose failures in ASR systems. Evaluations on open-source and commercial ASR systems show significant increases in WER, MER, and WIL, and a user study confirms the realism of the generated audio.</x:t>
  </x:si>
  <x:si>
    <x:t xml:space="preserve">自动语音识别系统的可访问性测试</x:t>
  </x:si>
  <x:si>
    <x:t xml:space="preserve">数据集：Common Voice（正常语音），FluencyBank（真实口吃语音）。
开源ASR模型：data2vec-audio-large-960h, wav2vec2-large-english, wav2vec2-xls-r-1b-english, wav2vec2-large-xlsr-53-english。
商业ASR系统：Azure Speech-to-Text, Google Cloud Speech-to-Text, IBM Watson Speech-to-Text。</x:t>
  </x:si>
  <x:si>
    <x:t xml:space="preserve">Word Error Rate (WER)：开源模型平均增加23.12%-26.64%，商业系统为12.33%-16.23%。
Match Error Rate (MER)：开源模型平均增加21.45%-24.90%，商业系统为9.78%-17.83%。
Word Information Lost (WIL)：开源模型平均增加33.34%-36.61%，商业系统为15.32%-21.67%。</x:t>
  </x:si>
  <x:si>
    <x:t xml:space="preserve">论文对三种商业ASR系统（Azure、Google Cloud、IBM Watson）的测试，发现Azure表现最佳（WER 12.33%），IBM表现最差（WER 16.23%）。</x:t>
  </x:si>
  <x:si>
    <x:t xml:space="preserve">Software Entity Recognition with Noise-Robust Learning</x:t>
  </x:si>
  <x:si>
    <x:t xml:space="preserve">该论文提出了一种基于噪声鲁棒学习的软件实体识别方法（SER），旨在从自由文本中识别软件相关的实体（如库名、算法名等）。作者通过利用Wikipedia构建了一个包含79K个独特软件实体和1.7M标注句子的高质量数据集（WikiSER），并提出了一种称为“自正则化”的噪声鲁棒学习框架。实验表明，该方法在Wikipedia和Stack Overflow基准测试中均优于现有技术，F1分数提升了7.1%。</x:t>
  </x:si>
  <x:si>
    <x:t xml:space="preserve">The paper introduces a noise-robust learning approach for Software Entity Recognition (SER), focusing on identifying software-related entities (e.g., library names, algorithms) from free-form text. The authors construct a high-quality dataset (WikiSER) with 79K unique software entities and 1.7M labeled sentences using Wikipedia. They propose a "self-regularization" framework to handle noisy labels, demonstrating superior performance over state-of-the-art methods, achieving a 7.1% improvement in F1 score on Wikipedia and Stack Overflow benchmarks.</x:t>
  </x:si>
  <x:si>
    <x:t xml:space="preserve">软件实体识别</x:t>
  </x:si>
  <x:si>
    <x:t xml:space="preserve">WikiSER：作者构建的Wikipedia数据集（1.7M句子，79K实体）。
Stack Overflow benchmarks：包括SoftNER和S-NER数据集。</x:t>
  </x:si>
  <x:si>
    <x:t xml:space="preserve">指标：精确率（Precision, P）、召回率（Recall, R）、F1分数（F1）。
效果：
在WikiSER上，自正则化BERT模型达到F1=73.7%，优于SoftNER（66.6%）和BERT-base（70.5%）。
在Stack Overflow数据上，F1提升至76.1%（SoftNER-9）和85.2%（S-NER）。</x:t>
  </x:si>
  <x:si>
    <x:t xml:space="preserve">未提及，但指出SER技术可应用于自动化文档生成、API推荐、缺陷修复等下游任务</x:t>
  </x:si>
  <x:si>
    <x:t xml:space="preserve">3</x:t>
  </x:si>
  <x:si>
    <x:t xml:space="preserve">基于机器学习的软件文本挖掘与信息抽取</x:t>
  </x:si>
  <x:si>
    <x:t xml:space="preserve">Contextuality of Code Representation Learning</x:t>
  </x:si>
  <x:si>
    <x:t xml:space="preserve">该论文研究了代码表示学习中的“混合多义性”（mixed polysemy）问题，即代码中的某些标记（如标识符和字面量）具有上下文依赖性，而其他标记（如关键字和操作符）则具有静态语义。作者通过实验评估了12种流行的序列/树/图嵌入模型，发现静态和上下文嵌入模型均无法完全适应代码的混合多义性。为此，作者提出了一种混合模型HyCode，结合了静态和上下文嵌入的优势。实验表明，HyCode在缺陷检测任务中显著提升了性能（F-score提升19.3%-51%），并减少了训练时间。此外，论文还提出了针对代码的上下文性度量指标，为后续研究提供了评估框架。</x:t>
  </x:si>
  <x:si>
    <x:t xml:space="preserve">This paper investigates the "mixed polysemy" nature of source code, where some tokens (e.g., identifiers, literals) are context-dependent while others (e.g., keywords, operators) are context-independent. The authors evaluate 12 popular sequence/tree/graph-based embedding models and demonstrate that neither static nor contextualized embeddings fully align with this mixed polysemy. To address this, they propose HyCode, a hybrid model combining static embeddings (for context-independent tokens) and contextualized embeddings (for context-dependent tokens). Experiments show that HyCode significantly improves bug detection performance (19.3%-51% higher F-score) and reduces training time. The paper also introduces novel contextuality metrics tailored for code representations, offering a framework for future research.</x:t>
  </x:si>
  <x:si>
    <x:t xml:space="preserve">代码表示学习的上下文性</x:t>
  </x:si>
  <x:si>
    <x:t xml:space="preserve">代码表示学习评估：使用code2vec数据集（10,222个Java项目，含14.4M+方法和1.8M+文件）。
缺陷检测评估：使用Li等人[22]的数据集（8个项目，92个版本，5.0M+方法和402K+文件）。
采样方法：99%置信水平，95%置信区间，10次随机采样取平均。</x:t>
  </x:si>
  <x:si>
    <x:t xml:space="preserve">上下文性度量指标：
Self-Similarity（自相似性）：衡量同一标记在不同上下文中的向量相似性（越低越上下文相关）。
Intra-Similarity（内部相似性）：衡量同一上下文中不同标记的向量相似性。
Maximum Explainable Variance (MEV)：静态嵌入可替代上下文嵌入的程度（越低越上下文相关）。
Anisotropy（各向异性）：向量在空间中的分布均匀性（越高越上下文相关）。
缺陷检测效果：
HyCode在语句级缺陷检测中比基线模型提升51% F-score，方法级提升19.3% F-score。
训练时间减少30%以上。</x:t>
  </x:si>
  <x:si>
    <x:t xml:space="preserve">未提及，但指出其发现对软件工程实践（如缺陷检测工具的开发）具有指导意义，并呼吁开发更多适应代码混合多义性的混合嵌入模型。</x:t>
  </x:si>
  <x:si>
    <x:t xml:space="preserve">On-the-fly Improving Performance of Deep Code Models via Input Denoising</x:t>
  </x:si>
  <x:si>
    <x:t xml:space="preserve">本文提出了一种名为CodeDenoise的技术，旨在通过输入去噪实时提升深度代码模型的性能。与传统的重新训练或微调方法不同，CodeDenoise通过定位和清除输入代码中的噪声标识符来纠正模型的错误预测，而无需修改模型本身。实验基于18个深度代码模型和6个代码数据集，结果表明CodeDenoise平均成功纠正了21.91%的错误预测，且每次处理仅需0.48秒，显著优于传统的微调策略。</x:t>
  </x:si>
  <x:si>
    <x:t xml:space="preserve">This paper introduces CodeDenoise, a technique designed to on-the-fly improve the performance of deep code models through input denoising. Unlike traditional retraining or fine-tuning methods, CodeDenoise localizes and cleanses noisy identifiers in mispredicted inputs without modifying the model itself. Experiments on 18 deep code models and six code-based datasets demonstrate that CodeDenoise successfully corrects 21.91% of mispredictions on average, with each input processed in just 0.48 seconds, outperforming the widely-used fine-tuning strategy.</x:t>
  </x:si>
  <x:si>
    <x:t xml:space="preserve">深度代码模型的输入去噪技术</x:t>
  </x:si>
  <x:si>
    <x:t xml:space="preserve">论文使用了以下benchmark：
数据集：Authorship Attribution (Google Code Jam)、Defect Prediction (CodeChef)、Functionality Classification (C104, C++1000, Python800, Java250)。
预训练模型：CodeBERT、GraphCodeBERT、CodeT5。</x:t>
  </x:si>
  <x:si>
    <x:t xml:space="preserve">Correction Success Rate (CSR)：平均21.91%的错误预测被成功纠正。
Mis-correction Rate (MCR)：平均仅0.07%的正确预测被错误修改。
效率：每次输入处理平均耗时0.48秒。
模型准确率提升：平均提升2.04%。</x:t>
  </x:si>
  <x:si>
    <x:t xml:space="preserve">未提及，论文中提及深度代码模型已应用于工业解决方案，如GitHub Copilot（用于提升软件开发效率），但未具体描述CodeDenoise在产业界的案例研究。</x:t>
  </x:si>
  <x:si>
    <x:t xml:space="preserve">9</x:t>
  </x:si>
  <x:si>
    <x:t xml:space="preserve">Using Deep Learning to Automatically Improve Code Readability</x:t>
  </x:si>
  <x:si>
    <x:t xml:space="preserve">该论文提出了一种基于深度学习的自动化方法，用于改进代码的可读性。作者首先通过挖掘GitHub上的提交历史，构建了一个包含12.2万次可读性改进提交的数据集，并验证了其准确性（约86%）。随后，他们利用T5模型训练了一个能够模拟开发者改进代码可读性操作的模型。实验结果表明，该模型在21%-28%的情况下能完美预测开发者的修改行为，且在34%的情况下能够安全地改进代码可读性（不改变代码行为），其中79.4%的修改确实提升了可读性。</x:t>
  </x:si>
  <x:si>
    <x:t xml:space="preserve">This paper presents a deep learning-based approach to automatically improve code readability. The authors first built a dataset of 122k readability-improving commits by mining GitHub's revision history (2015-2022) and validated its accuracy (~86%). They then fine-tuned the T5 model to emulate developers' readability improvements. Results show that the model achieves perfect prediction accuracy in 21%-28% of cases and safely improves readability (without altering behavior) in 34% of instances, with 79.4% of these changes effectively enhancing readability.</x:t>
  </x:si>
  <x:si>
    <x:t xml:space="preserve">自动化改进代码可读性</x:t>
  </x:si>
  <x:si>
    <x:t xml:space="preserve">论文构建了一个新的数据集，包含从GitHub（2015-2022年）挖掘的12.2万次可读性改进提交，覆盖10种编程语言（以Java为主）。此外，作者将模型性能与T5在其他代码相关任务（如自动修复缺陷、生成测试断言）上的表现进行了对比。</x:t>
  </x:si>
  <x:si>
    <x:t xml:space="preserve">Accuracy@K：模型在单次预测（K=1）时准确率为21%，提供50个预测时（K=50）提升至28%。
BLEU-A分数：0.77（衡量生成代码与开发者修改的相似性）。
人工评估结果：
34%的预测尝试改进可读性且不改变代码行为。
其中79.4%的修改确实提升了可读性（7.1%降低可读性，13.5%无显著变化）。</x:t>
  </x:si>
  <x:si>
    <x:t xml:space="preserve">未提及，但提到IDE中的代码格式化工具（如自动调整缩进）是相关技术的简单应用场景。作者的数据集和模型为未来工具化落地提供了基础。</x:t>
  </x:si>
  <x:si>
    <x:t xml:space="preserve">代码重构与异味检测</x:t>
  </x:si>
  <x:si>
    <x:t xml:space="preserve">Towards Automatically Addressing Self-Admitted Technical Debt: How Far Are We?</x:t>
  </x:si>
  <x:si>
    <x:t xml:space="preserve">本文研究了如何利用基于深度学习的生成模型（如CodeT5和ChatGPT）自动修复自承认技术债务（SATD）。作者构建了一个包含5,039个SATD修复实例的数据集，并通过实验比较了不同预训练和微调策略的效果。结果表明，当前技术能够修复约2%至8%的SATD实例，但任务仍具挑战性。此外，研究发现提供SATD注释作为输入能显著提升模型性能，而通用大型语言模型（如ChatGPT）在零样本设置下表现不佳。</x:t>
  </x:si>
  <x:si>
    <x:t xml:space="preserve">This paper explores the use of deep learning-based generative models (e.g., CodeT5 and ChatGPT) to automatically address Self-Admitted Technical Debt (SATD). The authors curated a dataset of 5,039 SATD removal instances and experimented with various pre-training and fine-tuning strategies. Results show that the best model achieves a repair rate of ~2% to 8%, highlighting the task's complexity. The study also reveals that including SATD comments as input boosts performance, while general-purpose LLMs like ChatGPT perform poorly in zero-shot settings.</x:t>
  </x:si>
  <x:si>
    <x:t xml:space="preserve">自动修复自承认技术债务</x:t>
  </x:si>
  <x:si>
    <x:t xml:space="preserve">预训练数据集：CodeSearchNet（包含8,347,634个代码函数）和Tufano等人的通用代码变更数据集（284,190个实例）。
微调数据集：作者构建的SATD修复数据集（5,039个实例，来自595个开源Java项目）。</x:t>
  </x:si>
  <x:si>
    <x:t xml:space="preserve">Exact Match (EM@K)：模型生成的修复代码与人工修复完全匹配的比例。最佳模型（M2_CC）在K=10时达到8.10%。
CrystalBLEU：衡量生成代码与目标代码的相似度。最佳模型的平均得分为74.25%。
ChatGPT：在零样本设置下，最佳模板（M4_T2）仅修复1.19%的实例。</x:t>
  </x:si>
  <x:si>
    <x:t xml:space="preserve">未提及，仅基于开源项目数据进行实验。</x:t>
  </x:si>
  <x:si>
    <x:t xml:space="preserve">The Plastic Surgery Hypothesis in the Era of Large Language Models</x:t>
  </x:si>
  <x:si>
    <x:t xml:space="preserve">本文提出了一种名为FitRepair的新方法，通过结合大型语言模型（LLMs）和“整形手术假设”（Plastic Surgery Hypothesis），实现了自动化程序修复。传统APR工具依赖于预定义的模板或启发式方法，修复能力有限。FitRepair通过两种领域特定的微调策略（知识增强微调和修复导向微调）和一种提示策略（基于信息检索和静态分析的相关标识符提示），充分利用项目内部的代码成分来生成修复补丁。实验表明，FitRepair在Defects4j 1.2和2.0数据集上分别修复了89和44个错误，显著优于现有技术。</x:t>
  </x:si>
  <x:si>
    <x:t xml:space="preserve">This paper introduces FitRepair, a novel approach that leverages Large Language Models (LLMs) and the Plastic Surgery Hypothesis to automate program repair. Traditional APR tools rely on predefined templates or heuristics, limiting their repair capabilities. FitRepair combines two domain-specific fine-tuning strategies (Knowledge-Intensified and Repair-Oriented fine-tuning) and a prompting strategy (Relevant-Identifier prompting) to utilize code ingredients within the project for patch generation. Experiments show that FitRepair fixes 89 and 44 bugs on Defects4j 1.2 and 2.0 datasets, outperforming state-of-the-art techniques.</x:t>
  </x:si>
  <x:si>
    <x:t xml:space="preserve">论文使用了Defects4j 1.2和2.0数据集，分别包含391和438个开源项目中的错误。</x:t>
  </x:si>
  <x:si>
    <x:t xml:space="preserve">量化指标：
正确修复的漏洞数量（Correct Patches）。
合理补丁数量（Plausible Patches，即通过测试套件的补丁）。
补丁排名（Patch Ranking），即正确补丁的平均排名。
效果：
在Defects4j 1.2上修复了89个错误（比最佳基线多15个）。
在Defects4j 2.0上修复了44个错误（比最佳基线多8个）。
补丁排名平均提升了41%。</x:t>
  </x:si>
  <x:si>
    <x:t xml:space="preserve">GAMMA: Revisiting Template-based Automated Program Repair via Mask Prediction</x:t>
  </x:si>
  <x:si>
    <x:t xml:space="preserve">该论文提出了一种名为GAMMA的新型自动化程序修复工具，结合了修复模板和预训练语言模型的优势。传统基于模板的APR方法依赖于从本地文件中检索捐赠代码，而GAMMA通过掩码预测任务直接生成正确的代码令牌，从而解决了捐赠代码选择不当的问题。实验表明，GAMMA在Defects4J-v1.2基准测试中修复了82个错误，显著优于现有技术，并在其他数据集（如Defects4J-v2.0和QuixBugs）上展示了良好的泛化能力。此外，GAMMA支持多种预训练模型（如UniXcoder、CodeBERT和ChatGPT），具有较高的扩展性。</x:t>
  </x:si>
  <x:si>
    <x:t xml:space="preserve">The paper introduces GAMMA, a novel automated program repair (APR) tool that integrates fix templates with pre-trained language models. Unlike traditional template-based APR methods that rely on retrieving donor code from local files, GAMMA directly predicts correct code tokens through a mask prediction task. This approach addresses the limitation of inappropriate donor code selection. Experiments demonstrate that GAMMA fixes 82 bugs on the Defects4J-v1.2 benchmark, outperforming state-of-the-art techniques. It also shows strong generalizability on additional datasets (e.g., Defects4J-v2.0 and QuixBugs) and scalability with various pre-trained models (e.g., UniXcoder, CodeBERT, and ChatGPT).</x:t>
  </x:si>
  <x:si>
    <x:t xml:space="preserve">基于模板的自动化程序修复</x:t>
  </x:si>
  <x:si>
    <x:t xml:space="preserve">论文使用了以下基准测试：
Defects4J-v1.2（395个真实错误）
Defects4J-v2.0（420个额外错误）
QuixBugs（40个多语言并行错误修复数据集中的Java部分）</x:t>
  </x:si>
  <x:si>
    <x:t xml:space="preserve">指标：
正确修复的漏洞数量（Correct Patches）。
合理补丁的精确率（Precision of Plausible Patches）。
效果：
在Defects4J-v1.2上修复了82个错误，比传统方法TBar（68个）和学习型方法Recoder（65个）分别提高了20.59%和26.15%。
合理补丁的精确率为81.19%（82/101），显著高于其他方法。
在Defects4J-v2.0和QuixBugs上分别修复了45个和22个错误，展示了良好的泛化能力。</x:t>
  </x:si>
  <x:si>
    <x:t xml:space="preserve">未提及，但提到自动化程序修复技术受到工业界关注（如Meta、Google、Microsoft等公司），并可能在实际软件开发中用于减少人工调试成本。</x:t>
  </x:si>
  <x:si>
    <x:t xml:space="preserve">22</x:t>
  </x:si>
  <x:si>
    <x:t xml:space="preserve">An Integrated Program Analysis Framework for Graduate Courses in Programming Languages and Software Engineering</x:t>
  </x:si>
  <x:si>
    <x:t xml:space="preserve">该论文提出了一种名为Chiron的集成程序分析框架，专为研究生课程设计，用于教授编程语言和软件工程中的程序分析、验证和测试技术。Chiron具有代码量小、统一的中间表示、模块化架构和基于“趣味”编程语言的特点，支持数据流分析、抽象解释、符号执行、模糊测试等多种分析技术。通过将程序分析任务设计为“乌龟冒险”的游戏化形式，Chiron帮助学生更好地理解复杂概念，并通过动画和详细日志辅助教学。实际课程应用和学生反馈表明，Chiron显著提升了学习效果。</x:t>
  </x:si>
  <x:si>
    <x:t xml:space="preserve">The paper introduces Chiron, an integrated program analysis framework designed for graduate-level courses in programming languages and software engineering. Chiron features a small codebase, a unified intermediate representation, a modular architecture, and a fun programming language (Turtle) to teach diverse analysis techniques such as dataflow analysis, abstract interpretation, symbolic execution, and fuzzing. By gamifying analysis tasks as "turtle adventures" and providing visualizations, Chiron enhances student engagement and comprehension. Surveys from course offerings show that students found Chiron highly effective for learning complex program analysis concepts.</x:t>
  </x:si>
  <x:si>
    <x:t xml:space="preserve">教育领域的程序分析框架设计</x:t>
  </x:si>
  <x:si>
    <x:t xml:space="preserve">论文未使用传统benchmark，而是以学生课程作业（如“Scared Turtle”“Lazy Turtle”等任务）和学生反馈调查作为评估依据。</x:t>
  </x:si>
  <x:si>
    <x:t xml:space="preserve">代码量：Chiron总代码量1.72K行（核心框架0.77K行，分析模块0.95K行），学生作业代码量为0.02–0.3K行。
学习效果：91%学生认为中间表示易于理解，80%学生在3天内熟悉框架，91%认可游戏化语言对学习的帮助，100%学生推荐Chiron用于类似课程。
开发效率：每个分析模块的开发时间为2–3人周。</x:t>
  </x:si>
  <x:si>
    <x:t xml:space="preserve">Two Birds with One Stone: Multi-Derivation for Fast Context-Free Language Reachability Analysis</x:t>
  </x:si>
  <x:si>
    <x:t xml:space="preserve">本文提出了一种名为Pearl的多重推导方法，用于加速上下文无关语言（CFL）可达性分析。现有的CFL可达性算法通常采用单次推导策略，导致冗余计算，影响分析效率。Pearl通过批量传播可达性关系，减少冗余，显著提升了分析速度。实验表明，Pearl在值流分析和别名分析中分别比标准算法快82.73倍和155.26倍，比当前最先进的工具Pocr快10.1倍和2.37倍。</x:t>
  </x:si>
  <x:si>
    <x:t xml:space="preserve">This paper introduces Pearl, a multi-derivation approach to accelerate context-free language (CFL) reachability analysis. Existing CFL-reachability algorithms typically adopt a single-derivation strategy, leading to redundancy and inefficiency. Pearl addresses this by batch propagation of reachability relations, significantly reducing redundancy. Experimental results show that Pearl achieves average speedups of 82.73x for value-flow analysis and 155.26x for alias analysis over the standard algorithm, and outperforms the state-of-the-art solver Pocr by 10.1x and 2.37x, respectively.</x:t>
  </x:si>
  <x:si>
    <x:t xml:space="preserve">上下文无关语言可达性分析的高效算法</x:t>
  </x:si>
  <x:si>
    <x:t xml:space="preserve">论文使用了10个SPEC 2017 C/C++程序的稀疏值流图（SVFG）和程序表达式图（PEG）作为benchmark，包括cactus、imagick、leela、nab、omnetpp、parest、perlbench、povray、x264和xz。</x:t>
  </x:si>
  <x:si>
    <x:t xml:space="preserve">量化指标：时间（秒）、内存消耗（GB）、计算冗余度（
D
/
A
D/A，表示每次实际边添加所需的推导次数）。
效果：
值流分析：Pearl比标准算法快82.73倍，比Pocr快10.1倍；内存消耗显著低于Pocr（例如，cactus从40.26 GB降至4.74 GB）。
别名分析：Pearl比标准算法快155.26倍，比Pocr快2.37倍；内存消耗也优于Pocr。</x:t>
  </x:si>
  <x:si>
    <x:t xml:space="preserve">Precise Data-Driven Approximation for Program Analysis via Fuzzing</x:t>
  </x:si>
  <x:si>
    <x:t xml:space="preserve">该论文提出了一种名为“程序状态概率（Program State Probability, PSP）”的新型数据结构，用于通过模糊测试生成的执行样本来概率化地近似程序状态。PSP通过估计程序状态的可达性概率，帮助减少静态分析中的误报（false positives）和符号执行中的漏报（false negatives）。论文将PSP应用于三个领域：静态分析、符号执行和程序修复。实验结果表明，PSP显著提升了Clam抽象解释器的精度，增加了符号执行发现的漏洞数量，并优化了程序修复中正确补丁的优先级排序。</x:t>
  </x:si>
  <x:si>
    <x:t xml:space="preserve">The paper introduces a novel data structure called Program State Probability (PSP), which probabilistically approximates program states using execution samples from fuzzing. PSP estimates the likelihood of reaching specific program states, thereby addressing imprecision in program analysis techniques like abstract interpretation and symbolic execution. The authors apply PSP to three domains: static analysis (reducing false positives), symbolic execution (prioritizing high-probability paths), and program repair (ranking correct patches). Evaluations show that PSP improves the precision of Clam, increases bug detection in symbolic execution, and reduces the average rank of correct patches by 26%.</x:t>
  </x:si>
  <x:si>
    <x:t xml:space="preserve">论文的研究主题是通过数据驱动的概率化方法（PSP）提升程序分析的精确性，具体包括：
减少静态分析的误报。
优化符号执行的路径探索策略。
改进程序修复中补丁的优先级排序。</x:t>
  </x:si>
  <x:si>
    <x:t xml:space="preserve">静态分析：Magma benchmark（包含libtiff、libpng、OpenSSL等7个项目）。
符号执行：SmartBugs-Wild数据集（52个智能合约样本）和ASE工具的小型C程序数据集。
程序修复：ManyBugs benchmark中的MB35数据集。</x:t>
  </x:si>
  <x:si>
    <x:t xml:space="preserve">静态分析：
MCC（Matthews相关系数）从0.09提升至0.27，F1分数从0.22提升至0.34。
在θ=0.7时，PSP发现31个真实漏洞，误报48个，优于AFL和Clam。
符号执行：
在智能合约中，PSP比Pending Constraints策略多发现4.1%的漏洞。
在C程序中，PSP将求解器调用次数减少77倍，平均运行时间缩短15倍。
程序修复：
正确补丁的平均排名从3999降至2959（提升26%）。</x:t>
  </x:si>
  <x:si>
    <x:t xml:space="preserve">未提及,论文中提及了在OpenSSL（静态分析案例）和智能合约（符号执行案例）中的应用，但未明确提到产业界的实际部署或商业案例研究。</x:t>
  </x:si>
  <x:si>
    <x:t xml:space="preserve">Contrastive Learning for API Aspect Analysis</x:t>
  </x:si>
  <x:si>
    <x:t xml:space="preserve">本文提出了一种名为CLAA的新方法，用于检测API评论中的API方面（如性能、安全性、可用性等）。CLAA利用对比学习（Contrastive Learning）训练Transformer模型，并通过两阶段训练（对比学习+交叉熵训练）显著提升了分类性能。实验表明，CLAA在Stack Overflow数据集上的准确率达到了92%，优于现有基线模型（81.5%）。此外，开发者研究表明，CLAA能有效提升开发者在API选择中的准确性和信心。</x:t>
  </x:si>
  <x:si>
    <x:t xml:space="preserve">This paper introduces CLAA, a novel approach for API aspect detection in API reviews using transformer models trained with supervised contrastive learning. CLAA employs a two-stage training process (contrastive learning followed by cross-entropy training) to enhance classification performance. Experiments show that CLAA achieves 92% accuracy on a Stack Overflow dataset, outperforming baseline models (81.5%). A developer study further confirms that CLAA improves accuracy and confidence in API selection tasks.</x:t>
  </x:si>
  <x:si>
    <x:t xml:space="preserve">基于对比学习的API评论方面分析</x:t>
  </x:si>
  <x:si>
    <x:t xml:space="preserve">论文使用了Opiner数据集，包含4,522条从Stack Overflow提取并手动标注的API评论句子。</x:t>
  </x:si>
  <x:si>
    <x:t xml:space="preserve">量化指标：加权精确率（P）、加权召回率（R）、加权F1分数（F1）、马修斯相关系数（MCC）、加权ROC曲线下面积（ROC AUC）。
效果：CLAA在F1分数上平均提升3.23%（BERT）至4.19%（ALBERT），MCC提升16.16%（BERT）至20.38%（ALBERT），ROC AUC提升9.65%（BERT）至11.17%（ALBERT）。在实证研究中，CLAA的准确率达到92%，显著优于基线的81.5%。</x:t>
  </x:si>
  <x:si>
    <x:t xml:space="preserve">未提及，提及了开发者研究（10名参与者），证明CLAA在实际API选择任务中能提高准确率（从40%提升至100%）和开发者信心（评分从3.5升至4.7）。</x:t>
  </x:si>
  <x:si>
    <x:t xml:space="preserve">PTdetector: An Automated JavaScript Front-end Library Detector</x:t>
  </x:si>
  <x:si>
    <x:t xml:space="preserve">本文介绍了PTDETECTOR，一种自动化检测JavaScript前端库的工具。现有的检测工具存在误报率高、无法检测Webpack打包的库以及依赖人工维护特征等问题。PTDETECTOR提出了一种新型数据结构pTree（属性树），通过自动化生成特征和树匹配算法，显著提高了检测的准确性和效率。实验表明，PTDETECTOR在200个高流量网站上的表现优于现有工具（如LDC和Wappalyzer），并能检测Webpack打包的库。</x:t>
  </x:si>
  <x:si>
    <x:t xml:space="preserve">This paper presents PTDETECTOR, an automated tool for detecting JavaScript front-end libraries. Existing tools suffer from high false positives, inability to detect Webpack-bundled libraries, and reliance on manual feature collection. PTDETECTOR introduces a novel data structure, the pTree (property tree), which is generated automatically and used for library detection via a weighted tree-matching algorithm. Experiments on 200 top-traffic websites demonstrate that PTDETECTOR outperforms existing tools like LDC and Wappalyzer and can identify Webpack-bundled libraries effectively.</x:t>
  </x:si>
  <x:si>
    <x:t xml:space="preserve">自动化检测JavaScript前端库</x:t>
  </x:si>
  <x:si>
    <x:t xml:space="preserve">数据集：200个高流量网站（来自SEMRUSH排名）的首页。
对比工具：LDC（Library-Detector-for-Chrome）和Wappalyzer。
目标库：83个JavaScript前端库（从Cdnjs和官方CDN链接获取）。</x:t>
  </x:si>
  <x:si>
    <x:t xml:space="preserve">指标：
准确率（Accuracy）：PTDETECTOR在阈值设为70时达到99.10%。
精确率（Precision）：PTDETECTOR在阈值设为70时为99.43%，优于LDC的96.59%。
召回率（Recall）：PTDETECTOR在阈值设为70时为87.58%，优于LDC的83.33%。
效果：PTDETECTOR在精确率和召回率上均优于现有工具，且能检测Webpack打包的库。</x:t>
  </x:si>
  <x:si>
    <x:t xml:space="preserve">产业应用：
用于竞争对手分析、销售情报和网站分析（如W3Techs等调研平台）。
检测网站中潜在的安全风险（如使用易受攻击的库）。
Case Study：
在Netflix和weather.com等网站上验证了PTDETECTOR的能力，发现现有工具的误报问题（如将Underscore.js误识别为Lodash）。
实验结果表明PTDETECTOR能有效检测Webpack打包的库，解决了现有工具的局限性。</x:t>
  </x:si>
  <x:si>
    <x:t xml:space="preserve">5</x:t>
  </x:si>
  <x:si>
    <x:t xml:space="preserve">Revealing Performance Issues in Server-side WebAssembly Runtimes via Differential Testing</x:t>
  </x:si>
  <x:si>
    <x:t xml:space="preserve">该论文聚焦于服务器端WebAssembly（Wasm）运行时中的性能问题，提出了一种名为WarpDiff的差分测试方法，用于检测不同Wasm运行时中的异常延迟问题。通过分析测试用例在不同运行时上的执行时间比例，识别偏离预期比例的异常情况，并定位导致性能问题的运行时。实验部分测试了五个流行的Wasm运行时，发现了七个性能问题，均得到了开发者的确认。该研究为改进Wasm运行时的实现提供了重要参考。</x:t>
  </x:si>
  <x:si>
    <x:t xml:space="preserve">This paper focuses on performance issues in server-side WebAssembly (Wasm) runtimes and proposes a differential testing approach called WarpDiff to detect abnormal latency. By analyzing the execution time ratios of test cases across different runtimes, it identifies deviations from expected ratios and locates the runtimes causing performance issues. The study evaluates five popular Wasm runtimes, uncovering seven performance issues, all confirmed by developers. The work provides valuable insights for improving Wasm runtime implementations.</x:t>
  </x:si>
  <x:si>
    <x:t xml:space="preserve">服务器端WebAssembly运行时的性能问题检测与差分测试方法</x:t>
  </x:si>
  <x:si>
    <x:t xml:space="preserve">从LLVM测试套件中选取的123个C/C++程序（包括PolyBench）。
测试用例涵盖多种计算密集型任务（如矩阵乘法、随机数生成等）。</x:t>
  </x:si>
  <x:si>
    <x:t xml:space="preserve">指标：执行时间（总时间及分阶段时间）、异常偏离程度（deviation degree）。
效果：
识别出10个最异常的测试用例，其中7个问题被开发者确认。
部分运行时（如WAMR解释器模式）的执行时间比其他运行时慢2倍以上。
差分测试的计算开销低于总测试时间的0.01%，高效可行。</x:t>
  </x:si>
  <x:si>
    <x:t xml:space="preserve">提及的产业应用：
Docker+Wasm（结合WasmEdge运行时）作为轻量级容器替代方案。
云环境中的高性能无服务器计算（如Faasm）。
Case Study：
通过模拟WasmEdge运行时延迟对微服务吞吐量的影响，展示了30ms延迟会导致吞吐量下降20%-50%。
测试了真实世界的Wasm微服务（如基于MySQL后端的服务）。</x:t>
  </x:si>
  <x:si>
    <x:t xml:space="preserve">Delving into Commit-Issue Correlation to Enhance Commit Message Generation Models</x:t>
  </x:si>
  <x:si>
    <x:t xml:space="preserve">本文提出了一种新的方法（ExGroFi）来改进提交信息生成模型，通过挖掘提交（commit）与问题（issue）之间的关联性。作者构建了首个提交-问题并行数据集，并设计了一个包含提取、嵌入和微调三阶段的范式，将问题中的理性信息引入模型训练。实验表明，ExGroFi能显著提升现有模型的性能，生成更具解释性的提交信息。</x:t>
  </x:si>
  <x:si>
    <x:t xml:space="preserve">This paper introduces a novel paradigm, ExGroFi, to enhance commit message generation (CMG) models by leveraging the correlation between commits and issues. The authors construct the first commit-issue parallel dataset and propose a three-stage approach (Extraction, Grounding, Fine-tuning) to incorporate rational information from issues into model training. Experiments demonstrate that ExGroFi significantly improves the performance of state-of-the-art CMG models, generating more rational commit messages.</x:t>
  </x:si>
  <x:si>
    <x:t xml:space="preserve">提交信息生成</x:t>
  </x:si>
  <x:si>
    <x:t xml:space="preserve">论文构建了一个新的数据集，包含两部分：
基础部分：未标注的提交-问题并行数据。
精细部分：人工标注了问题类型和状态信息的提交-问题数据（960条）。
数据来源于GitHub上Top 1,000的Java项目。</x:t>
  </x:si>
  <x:si>
    <x:t xml:space="preserve">使用的量化指标包括：
自动评价指标：BLEU、ROUGE-L、METEOR、CIDEr。
编码器-解码器模型在ExGroFi增强后，CIDEr提升21%（从0.768到0.93）。
人工评价指标：合理性（Rationality）、全面性（Comprehensiveness）、简洁性（Conciseness）、表达性（Expressiveness）。
合理性提升显著（70%的案例优于原模型）。</x:t>
  </x:si>
  <x:si>
    <x:t xml:space="preserve">未提及，但提到的技术可应用于开源社区（如GitHub）或企业级代码管理平台（如Jira），以自动化生成高质量的提交消息。</x:t>
  </x:si>
  <x:si>
    <x:t xml:space="preserve">From Commit Message Generation to History-Aware Commit Message Completion</x:t>
  </x:si>
  <x:si>
    <x:t xml:space="preserve">这篇论文提出了一种新的方法，将提交信息生成（Commit Message Generation, CMG）任务重新定义为提交信息补全（Commit Message Completion），并利用提交历史作为额外上下文来提升生成质量。作者构建了一个名为CommitChronicle的大规模多语言数据集，包含10.7M条提交记录，覆盖20种编程语言。通过实验，论文比较了多种CMG模型和GPT-3.5-turbo在生成和补全任务中的表现，发现补全任务在某些场景下表现更好，而提交历史能进一步提升模型性能。论文还指出，现有数据集因过滤过严可能导致结果不够全面。</x:t>
  </x:si>
  <x:si>
    <x:t xml:space="preserve">This paper reframes the task of Commit Message Generation (CMG) as Commit Message Completion and leverages commit history as additional context to improve message quality. The authors introduce CommitChronicle, a large-scale multilingual dataset with 10.7M commits across 20 programming languages. Experiments compare state-of-the-art CMG models and GPT-3.5-turbo, showing that completion outperforms generation in some scenarios, while historical context enhances model performance. The study also highlights limitations of existing datasets due to restrictive filtering.</x:t>
  </x:si>
  <x:si>
    <x:t xml:space="preserve">提交信息的自动生成与补全</x:t>
  </x:si>
  <x:si>
    <x:t xml:space="preserve">论文使用了自建的大规模数据集CommitChronicle，包含10.7M条提交记录，覆盖20种编程语言。此外，论文还对比了现有CMG研究中常用的过滤数据集。</x:t>
  </x:si>
  <x:si>
    <x:t xml:space="preserve">B-Norm：改进版BLEU分数，用于衡量生成消息与参考消息的n-gram重叠率。实验显示，补全任务中B-Norm从16.9（生成任务）提升至27.2（补全50%前缀时）。
Edit Similarity (EdSim)：基于编辑距离的相似度。历史上下文使EdSim显著提升。
ExactMatch (EM)：完全匹配率。生成任务中，历史上下文使EM大幅提高，但补全任务中提升不明显。
GPT-3.5-turbo在生成长消息时表现较好，但整体弱于专用CMG模型。</x:t>
  </x:si>
  <x:si>
    <x:t xml:space="preserve">未提及，论文提及了JetBrains作为合作方（作者来自JetBrains Research），但未具体描述产业界应用案例或实际部署，仅提到开发者对补全功能的偏好（引用实践者观点）</x:t>
  </x:si>
  <x:si>
    <x:t xml:space="preserve">59</x:t>
  </x:si>
  <x:si>
    <x:t xml:space="preserve">Automatic Generation and Reuse of Precise Library Summaries for Object-Sensitive Pointer Analysis</x:t>
  </x:si>
  <x:si>
    <x:t xml:space="preserve">本文提出了一种自动生成精确库摘要的方法，用于支持面向对象的上下文敏感指针分析（如Java的k-object-sensitive分析）。通过预分析库代码并生成上下文敏感的摘要（k-ℒ*），该方法在替换原始库后，能显著提升指针分析效率，同时保持或提高应用代码的分析精度。实验基于Soot框架实现，并在DaCapo基准程序上验证了其有效性，结果显示分析速度平均提升2倍以上，且应用代码的精度（如多态调用、类型转换失败等指标）优于传统全程序分析。</x:t>
  </x:si>
  <x:si>
    <x:t xml:space="preserve">This paper presents a novel approach for automatically generating precise library summaries to accelerate object-sensitive pointer analysis (e.g., k-object-sensitive analysis for Java). By pre-analyzing library code and producing context-sensitive summaries (k-ℒ*), the method replaces original libraries to improve analysis efficiency without sacrificing precision in application code. Implemented in Soot and evaluated on DaCapo benchmarks, the approach achieves an average 2x speedup over whole-program analysis while maintaining or enhancing precision metrics (e.g., polymorphic calls, may-fail casts).</x:t>
  </x:si>
  <x:si>
    <x:t xml:space="preserve">库摘要技术在指针分析中的应用</x:t>
  </x:si>
  <x:si>
    <x:t xml:space="preserve">DaCapo基准测试集（2018-04-06版本），包含13个Java程序（如avrora、batik、eclipse等），排除了jython因其上下文敏感分析不可扩展。</x:t>
  </x:si>
  <x:si>
    <x:t xml:space="preserve">量化指标：
效率：分析时间（秒），对比k-obj与s-k-obj。
效果：s-1-obj平均提速2.1倍（最高3.2倍），s-2-obj平均提速2.3倍（最高3.5倍）。
精度（应用代码）：
#Reachable Methods（可达方法数）：部分程序减少（如xalan减少2.3%）。
#May-Fail Casts（可能失败的强制转换）：batik减少8.2%（1-obj）和5.9%（2-obj）。
#Poly Calls（多态调用点）：h2减少86%（1-obj）和90.2%（2-obj）。</x:t>
  </x:si>
  <x:si>
    <x:t xml:space="preserve">未提及，但开源实现（基于Soot）可供工业界参考</x:t>
  </x:si>
  <x:si>
    <x:t xml:space="preserve">What Makes Good In-context Demonstrations for Code Intelligence Tasks with LLMs?</x:t>
  </x:si>
  <x:si>
    <x:t xml:space="preserve">本文系统研究了在代码智能任务中如何构建有效的上下文演示（demonstrations），以提升大型语言模型（LLMs）的性能。通过实验探究了演示示例的选择、排序和数量三个关键因素对代码摘要、缺陷修复和程序合成等任务的影响。研究发现，示例的多样性和相似性、示例的排列顺序（相似示例置于末尾效果更佳）以及示例数量的平衡（避免因输入长度限制被截断）对性能有显著影响。基于这些发现，论文提出了构建高效演示的建议，并展示了优化后的演示方法在多个任务中显著优于传统随机选择方法。</x:t>
  </x:si>
  <x:si>
    <x:t xml:space="preserve">This paper systematically investigates how to construct effective in-context demonstrations for code intelligence tasks using large language models (LLMs). Through extensive experiments on code summarization, bug fixing, and program synthesis, the study examines the impact of three key factors: demonstration selection (diversity and similarity), ordering (placing similar examples last), and the number of examples (balancing quantity and input length constraints). The findings reveal that carefully designed demonstrations significantly improve performance over random selection methods, with optimized approaches achieving substantial gains in metrics like BLEU-4 and Exact Match (EM). The paper provides actionable insights for researchers and practitioners leveraging ICL in code-related tasks.</x:t>
  </x:si>
  <x:si>
    <x:t xml:space="preserve">代码智能任务中上下文学习的高效演示构建方法</x:t>
  </x:si>
  <x:si>
    <x:t xml:space="preserve">代码摘要（Code Summarization）：CodeSearchNet (CSN-Java)、TLCodeSum (TLC)
缺陷修复（Bug Fixing）：B2F（B2F_small 和 B2F_medium）
程序合成（Program Synthesis）：CoNaLa</x:t>
  </x:si>
  <x:si>
    <x:t xml:space="preserve">代码摘要：BLEU-4、ROUGE-L、METEOR
优化后的演示方法在CSN上比基线方法提升至少9.90%（BLEU-4）。
缺陷修复：Exact Match (EM)、BLEU-4
EM提升175.96%（B2F_small）。
程序合成：CodeBLEU (CB)、Syntax Match (SM)、Dataflow Match (DM)、EM
EM提升50.81%。</x:t>
  </x:si>
  <x:si>
    <x:t xml:space="preserve">未提及，论文提到OpenAI Codex（支持GitHub Copilot）和AlphaCode（编程竞赛代码生成）等工业界大型代码模型的性能评估</x:t>
  </x:si>
  <x:si>
    <x:t xml:space="preserve">HexT5: Unified Pre-training for Stripped Binary Code Information Inference</x:t>
  </x:si>
  <x:si>
    <x:t xml:space="preserve">该论文提出了一种名为HexT5的预训练模型，用于从剥离的二进制代码中推断丢失的高级语义信息（如注释、变量名和函数名）。HexT5基于CodeT5模型，设计了新的预训练目标，包括掩码跨度预测、源标识符预测、双模态生成和对比学习。论文构建了一个大规模数据集NSP，包含超过500万条伪代码函数和近200万条自然语言注释。实验表明，HexT5在代码摘要、变量名恢复、函数名恢复和相似性检测等任务上均达到了最先进的性能。</x:t>
  </x:si>
  <x:si>
    <x:t xml:space="preserve">The paper introduces HexT5, a unified pre-trained model designed to infer high-level semantic information (e.g., comments, variable names, and function names) from stripped binary code. Built upon CodeT5, HexT5 incorporates novel pre-training objectives such as masked span prediction, source identifier prediction, bimodal single generation, and contrastive learning. A large-scale dataset, NSP, was constructed with over 5 million pseudo-code functions and 1.98 million natural language comments. Experiments demonstrate that HexT5 achieves state-of-the-art performance on tasks including code summarization, variable name recovery, function name recovery, and binary code similarity detection.</x:t>
  </x:si>
  <x:si>
    <x:t xml:space="preserve">通过预训练模型HexT5恢复二进制代码中丢失的高级语义信息</x:t>
  </x:si>
  <x:si>
    <x:t xml:space="preserve">论文使用了以下benchmark：
NSP数据集：包含5,393,646条伪代码函数和1,981,423条自然语言注释，涵盖多种架构、编译器和优化选项。
DIRE数据集：用于变量名恢复任务的评估。
Nero数据集：用于函数名恢复任务的评估。</x:t>
  </x:si>
  <x:si>
    <x:t xml:space="preserve">代码摘要任务：使用BLEU-4、Rouge-L和METEOR指标。HexT5在BLEU-4上达到16.60，优于其他基线模型。
变量名恢复任务：使用准确率（Acc.）和字符错误率（CER）。HexT5在NSP数据集上的准确率为22.17%，CER为18.36%。
函数名恢复任务：使用精确率、召回率和F1分数。HexT5在NSP数据集上的F1分数为18.34。
二进制代码相似性检测（BCSD）：使用Recall@1和MRR@10指标。HexT5在跨架构任务中Recall@1达到75.85%，显著优于其他方法。</x:t>
  </x:si>
  <x:si>
    <x:t xml:space="preserve">未提及，但指出HexT5可用于逆向工程、漏洞发现和遗留代码维护等实际场景。</x:t>
  </x:si>
  <x:si>
    <x:t xml:space="preserve">二进制代码分析、反编译</x:t>
  </x:si>
  <x:si>
    <x:t xml:space="preserve">Generating Variable Explanations via Zero-shot Prompt Learning</x:t>
  </x:si>
  <x:si>
    <x:t xml:space="preserve">本文提出了一种名为ZeroVar的新方法，利用代码预训练模型和零样本提示学习生成变量的自然语言解释，以帮助开发者理解变量含义。ZeroVar分为两个阶段：首先通过持续预训练恢复方法文档中的参数描述，然后通过零样本提示学习生成变量解释。实验表明，ZeroVar生成的解释在自动指标（如BLEU和ROUGE）和人工评估指标（如正确性、完整性和简洁性）上均优于基线方法，并在缩写扩展和拼写纠正两个下游任务中验证了其实际应用价值。</x:t>
  </x:si>
  <x:si>
    <x:t xml:space="preserve">This paper introduces ZeroVar, a novel approach that leverages code pre-trained models and zero-shot prompt learning to generate natural language explanations for variables. ZeroVar consists of two stages: continual pre-training to recover parameter descriptions in method docstrings, and zero-shot prompt learning to generate variable explanations. Evaluations show that ZeroVar outperforms baselines on automated metrics (e.g., BLEU and ROUGE) and human metrics (e.g., correctness, completeness, and conciseness). Additionally, the generated explanations improve performance in downstream tasks like abbreviation expansion and spelling correction.</x:t>
  </x:si>
  <x:si>
    <x:t xml:space="preserve">变量解释生成</x:t>
  </x:si>
  <x:si>
    <x:t xml:space="preserve">参考数据集：包含773个变量及其参考解释，基于CodeSearchNet的测试集构建。
下游任务数据集：
缩写扩展任务：包含868个缩写实例，来自9个开源项目。
拼写纠正任务：包含1,023个拼写错误实例，基于CodeSearchNet的测试集生成。</x:t>
  </x:si>
  <x:si>
    <x:t xml:space="preserve">自动指标：
BLEU：ZeroVar比基线提升3.3%~21.0%。
ROUGE：ZeroVar比基线提升44.3%~100.0%。
人工评估指标（4分制）：
正确性：64.7%的评分为4分（同意）。
完整性：63.0%的评分为4分。
简洁性：35.7%的评分为4分。
下游任务效果：
缩写扩展：提升现成率（+13.1%）、精确率（+3.6%）和召回率（+10.0%）。
拼写纠正：提升hit@1（+162.9%）和hit@3（+49.6%）。</x:t>
  </x:si>
  <x:si>
    <x:t xml:space="preserve">未提及，但讨论了生成变量解释在代码搜索、代码理解和代码审查等场景中的潜在应用价值。</x:t>
  </x:si>
  <x:si>
    <x:t xml:space="preserve">Demystifying Template-based Invariant Generation for Bit-Vector Programs</x:t>
  </x:si>
  <x:si>
    <x:t xml:space="preserve">本文研究了基于模板的不变式生成方法在比特向量程序中的应用。传统方法主要关注整数或实数算术，而本文首次系统性地探讨了如何将模板方法扩展到比特向量算术，以更精确地模拟机器整数语义（如溢出行为）。作者通过实验评估了不同模板（如区间、多边形等）和约束求解策略（如量化实例化、位爆破等）的效果，并与现有技术（如Spacer、Eldarica）进行了对比。结果表明，基于模板的方法在比特向量程序中具有独特优势，尤其在处理复杂算术和位操作时表现突出。此外，论文还提出了优化策略（如属性强化）以提升生成不变式的精度。</x:t>
  </x:si>
  <x:si>
    <x:t xml:space="preserve">This paper investigates the application of template-based invariant generation to bit-vector programs, which accurately model machine integer semantics (e.g., wrap-around behavior). Unlike prior work focused on integer/real arithmetic, the study systematically evaluates various invariant templates (e.g., interval, polyhedron) and constraint-solving approaches (e.g., quantifier instantiation, bit-blasting). Through extensive experiments, the authors compare these methods with state-of-the-art tools (e.g., Spacer, Eldarica), demonstrating the effectiveness of template-based techniques for bit-vector programs. The paper also introduces precision-enhancing strategies (e.g., property strengthening) and provides guidelines for future research in bit-precise verification.</x:t>
  </x:si>
  <x:si>
    <x:t xml:space="preserve">比特向量程序的模板式不变式生成</x:t>
  </x:si>
  <x:si>
    <x:t xml:space="preserve">来源：240个验证任务，包括：
214个实例来自SyGuS-COMP、SV-COMP等公开数据集；
26个实例来自多相位不变式生成研究[68]。
格式：转换为SyGuS(BV)和CHC(BV)格式以支持比特向量语义。</x:t>
  </x:si>
  <x:si>
    <x:t xml:space="preserve">指标：
验证成功率（Verified Rate）：成功验证为安全的程序比例；
平均时间开销（Avg. Time）；
超时率（Timeout）。
效果：
最佳配置（Eagle-Zone-PS-IS-Yices2）验证了109个实例，优于Spacer（92）和CVCSSy（158），但低于Eldarica（190）；
区间模板表现最优（平均60个实例），属性强化策略显著提升精度（+28~45个实例）；
量化实例化（如QI-Z3）和迭代合成（如IS-Yices2）优于位爆破方法。</x:t>
  </x:si>
  <x:si>
    <x:t xml:space="preserve">未提及，但指出比特向量验证对低级系统代码（如操作系统内核或嵌入式软件）的可靠性至关重要。</x:t>
  </x:si>
  <x:si>
    <x:t xml:space="preserve">形式化方法与验证</x:t>
  </x:si>
  <x:si>
    <x:t xml:space="preserve">循环不变式推断</x:t>
  </x:si>
  <x:si>
    <x:t xml:space="preserve">EndWatch: A Practical Method for Detecting Non-Termination in Real-World Software</x:t>
  </x:si>
  <x:si>
    <x:t xml:space="preserve">论文《EndWatch: A Practical Method for Detecting Non-Termination in Real-World Software》提出了一种结合静态分析与动态测试的实用方法，用于检测现实软件中的无限循环问题。传统方法在大型程序中存在可扩展性不足的问题，而EndWatch通过生成非终止性预言（oracle）来识别状态重复（state revisit），从而有效检测非终止性。实验表明，EndWatch在标准基准测试中检测到87%的非终止程序（优于基线工具的67%），并在真实项目中发现了4个未知漏洞。</x:t>
  </x:si>
  <x:si>
    <x:t xml:space="preserve">The paper EndWatch: A Practical Method for Detecting Non-Termination in Real-World Software proposes a hybrid static-dynamic approach to detect infinite loops in large-scale software. Traditional verification tools face scalability limitations, while testing lacks oracles for non-termination. EndWatch generates non-termination oracles by checking state revisits (symbolic or concrete) and integrates them into testing tools like AFL. Evaluations show EndWatch detects 87% of non-terminating benchmarks (outperforming state-of-the-art tools at 67%) and identifies 90% of known CVEs, along with 4 new bugs in real-world projects.</x:t>
  </x:si>
  <x:si>
    <x:t xml:space="preserve">非终止性检测</x:t>
  </x:si>
  <x:si>
    <x:t xml:space="preserve">标准基准：SV-COMP2023（40,604个C程序）、TermComp2022（1,332个C程序）、OSS_Bench（44个简化真实漏洞程序）。
真实项目：12个含20个CVE的开源项目（如libjpeg、Wireshark）及5个高星应用（如OpenCV、ImageMagick）。</x:t>
  </x:si>
  <x:si>
    <x:t xml:space="preserve">检测率：
标准基准：87%（208/238），基线最佳为67%（UAutomizer）。
真实CVE：90%（18/20）。
效率：平均静态分析时间1.38秒（SRC）和0.73秒（动态监控），总测试时间优于AProVE（1.4倍提速）。
新漏洞：发现4个未知漏洞（如OpenCV #22709）。</x:t>
  </x:si>
  <x:si>
    <x:t xml:space="preserve">未提及，但论文提及在开源项目（如OpenCV、Wireshark）中检测到已知CVE和未知漏洞，其中2个漏洞被开发者确认并修复。未提及具体企业合作案例。</x:t>
  </x:si>
  <x:si>
    <x:t xml:space="preserve">Symbolic Fixpoint Algorithms for Logical LTL Games</x:t>
  </x:si>
  <x:si>
    <x:t xml:space="preserve">该论文提出了一种符号化不动点算法（symbolic fixpoint algorithms），用于解决逻辑线性时序逻辑（LTL）游戏问题。这些游戏在软件工程中有广泛应用，如控制器合成、程序修复和多线程程序同步。论文通过将经典的显式有限状态游戏算法扩展到符号化逻辑设置，实现了高效的求解。作者开发了工具GenSys-LTL，并在多个挑战性基准测试中验证了其有效性，结果显示其性能优于现有技术，平均提速46.38倍。</x:t>
  </x:si>
  <x:si>
    <x:t xml:space="preserve">The paper presents symbolic fixpoint algorithms for solving logical Linear Temporal Logic (LTL) games, which are widely used in tasks like controller synthesis, program repair, and synchronization synthesis. By adapting classical finite-state game techniques to a symbolic logical setting, the authors propose efficient methods for computing winning regions and strategies. Their tool, GenSys-LTL, demonstrates significant performance improvements, achieving a 46.38x speed-up over state-of-the-art approaches on various benchmarks.</x:t>
  </x:si>
  <x:si>
    <x:t xml:space="preserve">逻辑LTL游戏的符号化不动点求解方法</x:t>
  </x:si>
  <x:si>
    <x:t xml:space="preserve">论文使用了以下基准测试：
Cinderella-Stepmother游戏（不同参数配置）
程序修复案例（Repair-Lock, Repair-Critical）
多线程同步合成（Synth-Synchronization）
电梯控制（Simple-3到Simple-10）
水箱控制（Watertank-safety, Watertank-liveness）
排序算法（Sort-3到Sort-5）
机器人运动规划（Box, Diagonal, Evasion等）</x:t>
  </x:si>
  <x:si>
    <x:t xml:space="preserve">量化指标：运行时间（秒）、求解实例数量、加速比（speed-up）。
效果：
GenSys-LTL在大多数基准测试中均能终止，平均运行时间为7.1秒。
相比现有工具ConSynth和Raboniel，GenSys-LTL平均提速46.38倍，最高提速244倍。
在复杂LTL规范（如Cinderella游戏）中表现优异，解决了其他工具超时的案例。</x:t>
  </x:si>
  <x:si>
    <x:t xml:space="preserve">未提及，但提到了逻辑LTL游戏在控制器合成（如工业控制系统）、程序修复（避免异常）和多线程同步（确保安全断言）等产业界应用，但未提供具体的产业界案例研究</x:t>
  </x:si>
  <x:si>
    <x:t xml:space="preserve">时序逻辑与LTL游戏</x:t>
  </x:si>
  <x:si>
    <x:t xml:space="preserve">Personalized First Issue Recommender for Newcomers in Open Source Projects</x:t>
  </x:si>
  <x:si>
    <x:t xml:space="preserve">该论文提出了一种针对开源软件项目新成员的个性化首次任务推荐系统（PFIRec）。传统的好首次任务（GFI）推荐方法未考虑新成员的背景差异，导致任务匹配度低、解决失败率高。论文通过分析37位新成员在多个项目中解决的首个任务，发现新成员在任务类型、编程语言和项目领域上存在个性化偏好。基于此，论文提出了PFIRec系统，利用LambdaMART模型结合新成员的历史贡献、经验、活跃度和情感特征进行任务推荐。实验表明，PFIRec在68,858个任务的数据集上显著优于现有方法，将推荐任务的匹配概率提升了一倍，并减少了新成员的不成功尝试次数。</x:t>
  </x:si>
  <x:si>
    <x:t xml:space="preserve">The paper introduces a Personalized First Issue Recommender (PFIRec) for newcomers in open-source projects. Existing Good First Issue (GFI) recommenders treat newcomers uniformly, ignoring individual differences, which leads to mismatches and high failure rates. By analyzing 123 first issues resolved by 37 newcomers across multiple projects, the authors found that newcomers exhibit consistent preferences in task type, programming language, and project domain. PFIRec leverages LambdaMART to rank issues based on newcomers' historical contributions, general OSS experience, activeness, and sentiment. Evaluated on 68,858 issues from 100 GitHub projects, PFIRec doubles the success rate of top recommendations and reduces unsuccessful attempts by one-third compared to state-of-the-art methods.</x:t>
  </x:si>
  <x:si>
    <x:t xml:space="preserve">开源软件项目中新成员的个性化首次任务推荐</x:t>
  </x:si>
  <x:si>
    <x:t xml:space="preserve">论文使用了GFI-Bot数据集，包含68,858个任务和11,615个首次任务（FIs），覆盖100个GitHub项目。此外，还对比了以下基线方法：
GFI-Bot
RecGFI
Random
GFIRandom</x:t>
  </x:si>
  <x:si>
    <x:t xml:space="preserve">Top-k Recall (R@k)：衡量前k个推荐中成功匹配的任务比例。PFIRec在R@1、R@3、R@5、R@10上的表现分别比GFI-Bot提升了114.3%、55.0%、35.5%和17.3%。
FirstHit (FH)：记录推荐列表中首个匹配任务的中位数排名。PFIRec将FH从9降至6，减少了新成员1/3的不成功尝试次数。</x:t>
  </x:si>
  <x:si>
    <x:t xml:space="preserve">未提及，论文中提到了两个产业界的案例：
VS Code项目的Issue #151196：新成员因缺乏TextMate语法经验导致PR被关闭，而另一位新成员成功解决。
pandas项目的Issue #50207：新成员因时间不足放弃任务，另一位新成员快速解决。
这些案例说明了传统GFI推荐的局限性，并验证了个性化推荐的必要性。</x:t>
  </x:si>
  <x:si>
    <x:t xml:space="preserve">开发者行为分析</x:t>
  </x:si>
  <x:si>
    <x:t xml:space="preserve">Understanding and Enhancing Issue Prioritization in GitHub</x:t>
  </x:si>
  <x:si>
    <x:t xml:space="preserve">这篇论文研究了GitHub平台上问题（issue）的优先级排序机制，重点探讨了标签（labels）在问题优先级排序中的实际效果。研究发现，尽管标签是GitHub推荐的问题管理工具，但实际使用中仅约50%的问题被标记，且标记的问题优先级反而低于未标记的问题。此外，论文还分析了影响问题优先级的多种特征，并比较了不同学习排序（LTR）算法在问题优先级排序中的表现。最终，研究提出了基于特征分析和算法优化的改进方法，为开源项目管理提供了实用建议。</x:t>
  </x:si>
  <x:si>
    <x:t xml:space="preserve">This paper investigates the issue prioritization mechanism on GitHub, focusing on the effectiveness of labels in prioritizing issues. The study reveals that although labels are a recommended tool for issue management, only about 50% of issues are labeled, and labeled issues tend to receive lower priority than unlabeled ones. Additionally, the paper analyzes various features influencing issue priority and evaluates the performance of different Learning-to-Rank (LTR) algorithms for issue prioritization. The findings provide practical recommendations for improving issue management in open-source projects.</x:t>
  </x:si>
  <x:si>
    <x:t xml:space="preserve">GitHub问题的优先级排序</x:t>
  </x:si>
  <x:si>
    <x:t xml:space="preserve">论文使用了自建的数据集，包含来自274个GitHub项目的超过150万条问题数据。数据集覆盖了不同规模（大、中、小）的项目，并提取了38个特征用于分析。</x:t>
  </x:si>
  <x:si>
    <x:t xml:space="preserve">量化指标：NDCG@k（Normalized Discounted Cumulative Gain），用于评估排序算法的性能。
效果：
AdaRank和Random Forest-based LTR算法表现最佳。
在非跨项目和跨项目实验中，这两种算法的NDCG@k值均显著优于其他算法（如RankNet、LambdaRank等）。
通过特征优化（移除无关特征），进一步提升了算法的效率和性能。</x:t>
  </x:si>
  <x:si>
    <x:t xml:space="preserve">未提及，但研究成果可直接应用于GitHub开源项目的议题管理，帮助开发者更高效地处理高优先级议题。</x:t>
  </x:si>
  <x:si>
    <x:t xml:space="preserve">Who is the Real Hero? Measuring Developer Contribution via Multi-dimensional Data Integration</x:t>
  </x:si>
  <x:si>
    <x:t xml:space="preserve">该论文提出了一种名为CVaLue的多维信息融合方法，用于量化开源软件开发者的贡献。传统方法依赖人工评审或简单的代码行数统计，缺乏客观性和鲁棒性。CVaLue通过分析代码修改的四个维度（修改量、可理解性、函数间和函数内影响），结合抽象语法树（AST）、复杂度指标、调用图和程序依赖图（PDG）等技术，生成开发者贡献的综合评分。实验表明，CVaLue在10个真实项目中的表现优于基线方法19.59%，并成功识别了174个项目中的2,282名贡献虚高的开发者。</x:t>
  </x:si>
  <x:si>
    <x:t xml:space="preserve">The paper proposes CVaLue, a multi-dimensional information fusion approach to measure developer contributions in open-source projects. Traditional methods rely on manual peer review or simplistic metrics like lines of changed code, lacking objectivity and robustness. CVaLue integrates four dimensions of code changes (modification amount, understandability, inter-function and intra-function impact) using AST differences, complexity metrics, call graphs, and program dependence graphs (PDG) to generate comprehensive contribution scores. Experiments show CVaLue outperforms baselines by 19.59% on 10 real-world projects and identifies 2,282 developers with inflated contributions across 174 projects.</x:t>
  </x:si>
  <x:si>
    <x:t xml:space="preserve">开源软件开发者的贡献量化方法</x:t>
  </x:si>
  <x:si>
    <x:t xml:space="preserve">数据集：10个开源项目的1,398条提交（手动标注真实值），以及174个项目的规模实验。
基线方法：基于Git diff的代码行数统计（LoC）、Merico的ELOC方法。</x:t>
  </x:si>
  <x:si>
    <x:t xml:space="preserve">指标：Spearman相关系数（衡量排名一致性）。
效果：CVaLue的Spearman相关性比LoC方法平均高19.59%，比ELOC方法高12.16%。
效率：平均每提交分析耗时83.39秒，增量依赖分析工具将时间减少到Depends的8%。</x:t>
  </x:si>
  <x:si>
    <x:t xml:space="preserve">未提及，但论文提到以下产业界应用：
识别虚高贡献者：在174个开源项目中，发现2,282名开发者（包括103个机器人）的提交数量与贡献值不匹配，例如仅修改版本号或依赖项。
案例：LibrePDF项目中，某开发者提交数量占22.17%，但贡献值仅占2.04%，因其多为版本更新等低价值修改。</x:t>
  </x:si>
  <x:si>
    <x:t xml:space="preserve">To Share, or Not to Share: Exploring Test-Case Reusability in Fork Ecosystems</x:t>
  </x:si>
  <x:si>
    <x:t xml:space="preserve">该论文探讨了在分叉生态系统中测试用例的可重用性问题。分叉生态系统是指通过代码克隆（fork）产生的多个相似但独立开发的项目。研究发现，许多分叉项目未能充分利用其他分叉中已有的测试用例，导致重复开发和潜在的质量问题。论文通过分析305个分叉生态系统（共1,089个项目），量化了测试用例缺失的情况，并手动评估了测试用例的可重用性。结果表明，48%的测试用例在至少一个分叉中缺失，其中74%的缺失测试用例可以自动移植。研究为自动化测试用例传播技术提供了理论基础，并提出了未来研究方向。</x:t>
  </x:si>
  <x:si>
    <x:t xml:space="preserve">The paper investigates the reusability of test cases in fork ecosystems, where multiple projects are derived from a common codebase through forking. It highlights that many forked projects fail to leverage test cases developed in other forks, leading to redundant efforts and potential quality issues. By analyzing 305 fork ecosystems (1,089 projects), the study quantifies the extent of missing test cases and manually assesses their applicability. Results show that 48% of test cases are absent in at least one fork, with 74% of these being potentially reusable due to minimal code differences. The work underscores the need for automated test-case propagation techniques and identifies challenges in reusing tests across diverging forks.</x:t>
  </x:si>
  <x:si>
    <x:t xml:space="preserve">分叉生态系统中测试用例的可重用性</x:t>
  </x:si>
  <x:si>
    <x:t xml:space="preserve">论文使用了从GitHub提取的305个分叉生态系统（共1,089个项目）作为研究数据集，这些项目均满足以下条件：
主项目至少有20个分叉和10个测试用例；
分叉项目至少有5个特定提交、30天以上的演化历史，且未在合并后弃用。</x:t>
  </x:si>
  <x:si>
    <x:t xml:space="preserve">测试用例缺失率：48%的测试用例在至少一个分叉中缺失。
可重用潜力：74%的缺失测试用例的目标代码单元（UUT）为Type 1或Type 2克隆（代码差异极小），适合自动移植。
手动评估结果：对230个测试用例样本的评估显示，62%可通过静态数据流分析判定适用性；手动移植的23个测试用例中，56%成功重用。</x:t>
  </x:si>
  <x:si>
    <x:t xml:space="preserve">未提及，但指出分叉生态系统在开源社区（如GitHub）中普遍存在，研究成果可直接应用于开源项目的协作开发和测试优化。</x:t>
  </x:si>
  <x:si>
    <x:t xml:space="preserve">LiSum: Open Source Software License Summarization with Multi-Task Learning</x:t>
  </x:si>
  <x:si>
    <x:t xml:space="preserve">该论文提出了一种名为LiSum的多任务学习方法，用于自动化生成开源软件（OSS）许可证的摘要和分类关键许可证条款。通过构建首个高质量的许可证摘要数据集，并结合文本摘要（LTS）和许可证条款分类（LTC）任务，LiSum显著提升了许可证理解的效率。实验表明，LiSum在多个指标上优于现有基线方法，并提供了实用的工具支持。</x:t>
  </x:si>
  <x:si>
    <x:t xml:space="preserve">The paper introduces LiSum, a multi-task learning approach for automated summarization and classification of open-source software (OSS) licenses. By releasing the first high-quality dataset for license summarization and jointly training on license text summarization (LTS) and license term classification (LTC) tasks, LiSum achieves state-of-the-art performance. Comprehensive experiments demonstrate its effectiveness in generating concise summaries and accurately inferring license terms, aiding developers in compliance and legal risk avoidance.</x:t>
  </x:si>
  <x:si>
    <x:t xml:space="preserve">开源软件许可证的自动化摘要与条款分类</x:t>
  </x:si>
  <x:si>
    <x:t xml:space="preserve">数据集：论文构建了包含210对许可证全文与摘要的高质量数据集（来自Choosealicense和TLDRLegal平台）。
对比基线：包括Pegasus、BRIO、SimCLS、BART-Base、BART-Large、ProphetNet和FOSS-LTE。</x:t>
  </x:si>
  <x:si>
    <x:t xml:space="preserve">文本摘要（LTS）：
ROUGE-1/2/L和BERTScore。
LiSum-Base在ROUGE-1/2/L和BERTScore的F1分数上分别达到58.89%、45.38%、58.98%和78.00%，优于基线至少5个百分点。
条款分类（LTC）：
Micro-F1和Macro-F1。
LiSum-Base的Micro-F1为95.13%，Macro-F1为60.47%，显著优于基线模型。</x:t>
  </x:si>
  <x:si>
    <x:t xml:space="preserve">未提及，但论文提到TLDRLegal平台作为产业界案例，但其摘要质量参差不齐，而LiSum通过自动化生成更准确、完整的摘要解决了这一问题。此外，论文还提及Meta的LLaMA自定义许可证作为实际案例，说明自动化工具对新许可证的快速适配需求。</x:t>
  </x:si>
  <x:si>
    <x:t xml:space="preserve">Code Difference Guided Adversarial Example Generation for Deep Code Models</x:t>
  </x:si>
  <x:si>
    <x:t xml:space="preserve">本文提出了一种名为CODA的新技术，用于为深度代码模型生成对抗样本。传统的对抗样本生成方法在其他领域（如图像处理）中效果显著，但由于源代码的离散性和严格的语法语义约束，这些方法难以直接应用于代码模型。CODA通过利用目标输入与参考输入之间的代码差异（如结构差异和标识符差异）来指导对抗样本的生成，从而显著减少了搜索空间并提高了生成效率。实验表明，CODA在15个深度代码模型上比现有技术（如CARROT和ALERT）能够揭示更多故障，同时生成的对抗样本更具自然性，并能通过对抗微调增强模型的鲁棒性。</x:t>
  </x:si>
  <x:si>
    <x:t xml:space="preserve">This paper introduces CODA, a novel technique for generating adversarial examples for deep code models. Traditional adversarial example generation methods in other domains (e.g., image processing) are not directly applicable to code models due to the discrete nature of source code and strict grammar/semantic constraints. CODA leverages code differences (e.g., structural and identifier differences) between target inputs and reference inputs to guide the generation process, significantly reducing the search space and improving efficiency. Experiments on 15 deep code models demonstrate that CODA outperforms state-of-the-art techniques (e.g., CARROT and ALERT) in revealing faults, generating natural adversarial examples, and enhancing model robustness through adversarial fine-tuning.</x:t>
  </x:si>
  <x:si>
    <x:t xml:space="preserve">为深度代码模型生成对抗样本，以测试和增强其鲁棒性</x:t>
  </x:si>
  <x:si>
    <x:t xml:space="preserve">论文使用了以下基准数据集：
漏洞预测（Vulnerability Prediction）：来自两个C项目的代码片段。
克隆检测（Clone Detection）：BigCloneBench数据集。
作者归属（Authorship Attribution）：Google Code Jam (GCJ)数据集。
功能分类（Functionality Classification）：Open Judge (OJ)基准数据集。
缺陷预测（Defect Prediction）：CodeChef数据集。</x:t>
  </x:si>
  <x:si>
    <x:t xml:space="preserve">RFR（Rate of Revealed Faults）：CODA比CARROT和ALERT分别平均提高了88.05%和72.51%。
PCD（Prediction Confidence Decrement）：CODA在降低模型预测置信度方面表现显著优于基线方法。
效率：CODA完成测试过程的时间为196.96小时，比CARROT（290.87小时）和ALERT（374.51小时）更高效。
模型调用次数：CODA的模型调用次数比CARROT和ALERT分别减少了65.73%和78.58%。</x:t>
  </x:si>
  <x:si>
    <x:t xml:space="preserve">未提及，论文中提到了工业界的产品（如AlphaCode和Copilot）对深度代码模型的广泛应用，但未具体描述CODA在产业界的实际案例研究。</x:t>
  </x:si>
  <x:si>
    <x:t xml:space="preserve">ZC3 Zero-Shot Cross-Language Code Clone Detection</x:t>
  </x:si>
  <x:si>
    <x:t xml:space="preserve">本文提出了一种名为ZC³的零样本跨语言代码克隆检测方法。ZC³通过对比片段预测构建异构表示空间，并结合领域感知学习和循环一致性学习，使模型能够在无需跨语言平行数据的情况下，生成对齐且区分性强的代码表示。实验表明，ZC³在四个跨语言数据集上显著优于现有方法，最高提升67.12%的MAP分数。该方法在软件维护中具有重要应用价值，可帮助开发者高效管理多语言代码库。</x:t>
  </x:si>
  <x:si>
    <x:t xml:space="preserve">This paper proposes ZC³, a zero-shot cross-language code clone detection method. ZC³ constructs an isomorphic representation space via contrastive snippet prediction and further aligns multilingual representations using domain-aware learning and cycle consistency learning, without relying on parallel data. Experiments on four datasets show that ZC³ outperforms state-of-the-art baselines by up to 67.12% in MAP scores. The approach aids developers in maintaining multilingual codebases by detecting functionally equivalent code across languages.</x:t>
  </x:si>
  <x:si>
    <x:t xml:space="preserve">零样本跨语言代码克隆检测</x:t>
  </x:si>
  <x:si>
    <x:t xml:space="preserve">CSNcc
CodeJam
AtCoder
XLCOST
BigCloneBench（单语言评估）
POJ-104（单语言评估）</x:t>
  </x:si>
  <x:si>
    <x:t xml:space="preserve">指标：Mean Average Precision (MAP)
效果：
在四个跨语言数据集上，ZC³相比基线方法分别提升67.12%、51.39%、14.85%和53.01%的MAP分数。
在单语言检测任务中，MAP达到86.27%（POJ-104）和62.59%（BigCloneBench）。</x:t>
  </x:si>
  <x:si>
    <x:t xml:space="preserve">未提及，但指出该方法可应用于多平台开发（如Windows、Android、Mac系统的跨语言代码迁移）和软件维护场景。</x:t>
  </x:si>
  <x:si>
    <x:t xml:space="preserve">代码克隆检测</x:t>
  </x:si>
  <x:si>
    <x:t xml:space="preserve">Persisting and Reusing Results of Static Program Analyses on a Large Scale</x:t>
  </x:si>
  <x:si>
    <x:t xml:space="preserve">本文研究了静态程序分析（SPA）结果的持久化和大规模重用问题。作者通过分析40种前沿的SPA实现，发现尽管许多分析结果是通用的且结构良好，但缺乏系统化的结果共享和重用机制。为此，作者提出了SPARRI，一个基于HTTP API的原型系统，支持分析结果的发布、搜索和重用。实验表明，使用SPARRI重用分析结果可将分析性能提升高达92%。此外，SPARRI还可应用于实证软件研究、基准测试创建和工件评估等领域。</x:t>
  </x:si>
  <x:si>
    <x:t xml:space="preserve">This paper addresses the persistence and large-scale reuse of Static Program Analysis (SPA) results. By examining 40 state-of-the-art SPA implementations, the authors found that while many analysis results are general-purpose and well-structured, there is no systematic process for sharing and reusing them. To bridge this gap, they propose SPARRI, a prototype system with an HTTP API for publishing, searching, and reusing SPA results. Evaluations show that SPARRI can improve analysis performance by up to 92%. Additionally, SPARRI has potential applications in empirical software studies, benchmark creation, and artifact evaluation.</x:t>
  </x:si>
  <x:si>
    <x:t xml:space="preserve">静态程序分析结果的持久化和重用</x:t>
  </x:si>
  <x:si>
    <x:t xml:space="preserve">论文使用了以下benchmark：
针对依赖分析的四个Maven Central程序（如流行的Maven库及其传递依赖）。
针对调用图分析的三个程序（具有不同依赖数量的Maven项目）。</x:t>
  </x:si>
  <x:si>
    <x:t xml:space="preserve">量化指标：
执行时间（分析性能）。
初始计算时间（预计算部分结果的时间）。
摊销运行时间（多次运行后的平均时间）。
盈亏平衡点（重用方法优于全程序分析所需的运行次数）。
效果：
依赖分析的性能提升高达92%，摊销运行时间减少58%。
调用图分析的性能提升56%，盈亏平衡点为两次运行。</x:t>
  </x:si>
  <x:si>
    <x:t xml:space="preserve">未提及，但提到SPARRI可支持实证软件研究（如依赖图生成、库演化指标计算）和基准测试创建，这些应用场景与产业界的需求相关。</x:t>
  </x:si>
  <x:si>
    <x:t xml:space="preserve">Optimizing Continuous Development By Detecting and Preventing Unnecessary Content Generation</x:t>
  </x:si>
  <x:si>
    <x:t xml:space="preserve">该论文提出了一种名为OptCD的技术，旨在优化持续开发（CD）流程。OptCD通过动态跟踪CD构建过程中生成的文件，识别哪些文件未被后续任务使用，从而确定不必要的构建任务。通过禁用这些任务，OptCD能够减少构建时间。实验表明，OptCD在22个开源项目中平均减少了7.0%的构建时间，并成功向开发者提交了26个拉取请求，其中12个被接受。</x:t>
  </x:si>
  <x:si>
    <x:t xml:space="preserve">The paper introduces OptCD, a technique designed to optimize Continuous Development (CD) by dynamically detecting unnecessary file generation during CD builds. OptCD tracks file operations to identify unused files and maps them back to the tasks that generate them. By disabling these tasks, OptCD reduces build runtime. Evaluated on 22 open-source projects, OptCD achieved an average runtime reduction of 7.0% and submitted 26 pull requests, with 12 accepted by developers.</x:t>
  </x:si>
  <x:si>
    <x:t xml:space="preserve">通过动态检测CD构建中不必要的内容生成</x:t>
  </x:si>
  <x:si>
    <x:t xml:space="preserve">论文使用了22个开源的Maven项目，这些项目均使用GitHub Actions作为持续集成服务。这些项目是从GitHub上筛选出的流行Java项目，符合单模块Maven构建的条件。</x:t>
  </x:si>
  <x:si>
    <x:t xml:space="preserve">无用目录生成频率：95.6%的项目生成了至少一个无用目录，平均每个项目生成4.0个无用目录。
插件识别准确率：OptCD成功识别了92.0%的无用目录对应的插件。
修复成功率：OptCD能够为72.0%的无用目录生成有效的修复建议。
构建时间减少：平均减少了7.0%的构建时间，部分步骤的构建时间减少了高达46.9%。
开发者接受度：提交了26个拉取请求，其中12个被接受，5个被拒绝，9个待处理。</x:t>
  </x:si>
  <x:si>
    <x:t xml:space="preserve">未提及，但论文中提到了在开源项目中的应用案例，例如向开发者提交的拉取请求（如JSQLParser项目）。此外，论文对比了BuildSonic工具在产业界的应用，指出OptCD通过动态分析避免了静态分析的局限性。具体产业界案例未详细提及。</x:t>
  </x:si>
  <x:si>
    <x:t xml:space="preserve">软件构建与部署</x:t>
  </x:si>
  <x:si>
    <x:t xml:space="preserve">iASTMapper: An Iterative Similarity-Based Abstract Syntax Tree Mapping Algorithm</x:t>
  </x:si>
  <x:si>
    <x:t xml:space="preserve">该论文提出了一种基于迭代相似性的抽象语法树（AST）映射算法iASTMapper，用于解决现有AST映射算法（如GumTree、MTDiff和IJM）在代码变更分析中存在的映射不准确问题。iASTMapper通过分层（语句、内部语句和令牌）和迭代映射机制，结合启发式规则，显著提升了映射的准确性和代码编辑动作的简洁性。实验基于21万多个Java文件修订版本，结果显示iASTMapper在AST节点映射数量和代码编辑动作准确性上均优于现有算法。</x:t>
  </x:si>
  <x:si>
    <x:t xml:space="preserve">The paper proposes iASTMapper, an iterative similarity-based AST mapping algorithm, to address inaccuracies in existing AST mapping tools (e.g., GumTree, MTDiff, IJM) for code change analysis. By leveraging hierarchical (statements, inner-statements, tokens) and iterative mapping with heuristic rules, iASTMapper improves mapping accuracy and generates more concise code edit actions. Evaluated on 210,997 Java file revisions, iASTMapper outperforms baselines in both node mapping coverage (25%+ increase) and edit action accuracy (96.23%).</x:t>
  </x:si>
  <x:si>
    <x:t xml:space="preserve">抽象语法树映射算法的改进</x:t>
  </x:si>
  <x:si>
    <x:t xml:space="preserve">实验使用了来自10个Java项目的210,997个文件修订版本（如ActiveMQ、Commons-Lang等），并手动评估了200个修订版本。</x:t>
  </x:si>
  <x:si>
    <x:t xml:space="preserve">指标：
AST节点映射数量（#AST Node Mappings）
AST编辑脚本大小（AST Edit Script Size）
代码编辑脚本大小（Code Edit Script Size）
准确性（Accuracy，手动评估）
效果：
节点映射数量提升25.18%以上（vs. baselines）。
代码编辑脚本大小减少1.29%-6.43%。
手动评估准确率达96.23%，优于基线算法4.66%-24.62%。</x:t>
  </x:si>
  <x:si>
    <x:t xml:space="preserve">未提及,但指出AST映射可用于代码变更模式挖掘（如bug修复模式）和自动程序修复（如生成补丁），间接关联产业实践。</x:t>
  </x:si>
  <x:si>
    <x:t xml:space="preserve">Fast and Reliable Program Synthesis via User Interaction</x:t>
  </x:si>
  <x:si>
    <x:t xml:space="preserve">该论文提出了一种名为Faery的新型编程示例框架，通过用户交互来提高程序合成的速度和可靠性。传统的基于示例的程序合成系统在面对不同任务或不同示例时性能差异较大，主要原因是搜索空间复杂且依赖示例。Faery通过量化示例对减少合成时间的有效性，设计了一种算法主动向用户查询额外示例，从而显著减少合成时间。实验表明，Faery在数据科学领域的30个基准测试中，平均实现了6倍的加速，且减少了合成时间的方差，提升了可靠性。</x:t>
  </x:si>
  <x:si>
    <x:t xml:space="preserve">The paper introduces Faery, a novel programming-by-example framework that leverages user interaction to enhance both the speed and reliability of program synthesis. Traditional synthesizers face performance variability due to the complex dependency of the search space on input-output examples. Faery quantifies the effectiveness of examples in reducing synthesis time and actively queries users for additional examples to prune the search space efficiently. Evaluated on 30 challenging benchmarks across data science domains, Faery achieves an average 6.0× speed-up over state-of-the-art synthesizers while improving reliability by reducing runtime variance.</x:t>
  </x:si>
  <x:si>
    <x:t xml:space="preserve">基于示例的程序合成中的交互式合成算法</x:t>
  </x:si>
  <x:si>
    <x:t xml:space="preserve">数据整理领域（Data Wrangling）：15个高难度基准测试（来自Neo的基准集）。
JSON转换领域（JSON Transformations）：15个从StackOverflow收集的复杂任务（要求程序至少包含10个AST节点、两个高阶组件及映射/聚合函数）。</x:t>
  </x:si>
  <x:si>
    <x:t xml:space="preserve">指标：
合成时间（Synthesis Time）：从开始到找到正确程序的时间。
可靠性（Reliability）：不同初始示例下合成时间的方差。
效果：
数据整理领域：平均加速2.4倍（174秒 vs Neo的211秒），解决14/15任务。
JSON转换领域：平均加速9.5倍（48秒 vs Trinity的22秒），解决全部15任务。
可靠性：合成时间方差显著降低（如Max策略比Neo减少42%）。</x:t>
  </x:si>
  <x:si>
    <x:t xml:space="preserve">From Misuse to Mastery: Enhancing Code Generation with Knowledge-Driven AI Chaining</x:t>
  </x:si>
  <x:si>
    <x:t xml:space="preserve">该论文提出了一种基于知识驱动的提示链（KPC）方法，用于提升大型语言模型（LLMs）在代码生成中的异常处理能力。通过从官方API文档中提取细粒度的异常处理知识，构建API知识库，并设计迭代的检查-重写步骤，KPC能够显著减少生成代码中的异常处理问题。实验结果表明，KPC在静态和动态评估中均优于现有方法，并能有效帮助开发者编写高质量的代码。</x:t>
  </x:si>
  <x:si>
    <x:t xml:space="preserve">The paper proposes a Knowledge-driven Prompt Chaining (KPC) approach to enhance the exception-handling capabilities of Large Language Models (LLMs) in code generation. By extracting fine-grained exception-handling knowledge from official API documentation and constructing an API knowledge base, KPC iteratively checks and rewrites generated code to address exceptions. Experimental results demonstrate that KPC outperforms state-of-the-art methods in both static and dynamic evaluations, significantly improving code quality and reducing runtime bugs.</x:t>
  </x:si>
  <x:si>
    <x:t xml:space="preserve">通过知识驱动的提示链方法提升大型语言模型在代码生成中的异常处理能力。</x:t>
  </x:si>
  <x:si>
    <x:t xml:space="preserve">论文使用的benchmark是从Java SDK &amp; JDK API文档中提取的3,079个代码生成任务，覆盖11,477个Java API和19,057个异常。</x:t>
  </x:si>
  <x:si>
    <x:t xml:space="preserve">静态评估方法（LLMEva和CodeReview）：KPC在异常处理方面分别提升了109.86%和578.57%。
动态评估方法（EvoSuite）：在采样数据集中减少了18个运行时错误。
效率指标：90.35%的任务在10次检查-重写循环内完成异常处理。</x:t>
  </x:si>
  <x:si>
    <x:t xml:space="preserve">Generative Type Inference for Python</x:t>
  </x:si>
  <x:si>
    <x:t xml:space="preserve">这篇论文提出了一种名为TypeGen的生成式类型推断方法，用于解决Python动态类型系统中潜在的类型错误问题。TypeGen结合静态分析的领域知识和链式思维（Chain-of-Thought, COT）提示，通过少量标注示例指导语言模型生成类型推断结果。实验表明，TypeGen在参数类型和返回值类型推断上的性能优于现有基线方法，同时提升了结果的解释性。</x:t>
  </x:si>
  <x:si>
    <x:t xml:space="preserve">This paper introduces TypeGen, a few-shot generative type inference approach for Python programs. TypeGen incorporates static domain knowledge into language models through chain-of-thought (COT) prompts, translating static analysis steps into interpretable reasoning paths. Experiments demonstrate that TypeGen outperforms state-of-the-art baselines, achieving significant improvements in type prediction accuracy while enhancing interpretability.</x:t>
  </x:si>
  <x:si>
    <x:t xml:space="preserve">Python程序的自动类型推断</x:t>
  </x:si>
  <x:si>
    <x:t xml:space="preserve">ManyTypes4Py数据集：包含大量Python代码的类型标注数据，用于训练和评估类型推断方法。</x:t>
  </x:si>
  <x:si>
    <x:t xml:space="preserve">Exact Match：预测类型与标注类型完全匹配的比例。TypeGen在参数类型推断上比最佳基线Type4Py提升10.0%，在返回值类型推断上提升22.5%。
Match to Parametric：预测类型与标注类型的最外层类型匹配的比例。TypeGen整体性能比Type4Py提升8.7%~9.3%。</x:t>
  </x:si>
  <x:si>
    <x:t xml:space="preserve">未提及，提到Python生态中的静态类型检查工具（如Pyright、Pylance、Pyre、Pytype和mypy）与类型推断研究相关。</x:t>
  </x:si>
  <x:si>
    <x:t xml:space="preserve">类型推断与代码规范化</x:t>
  </x:si>
  <x:si>
    <x:t xml:space="preserve">Compiler Auto-tuning via Critical Flag Selection</x:t>
  </x:si>
  <x:si>
    <x:t xml:space="preserve">该论文提出了一种名为CFSCA的编译器自动调优技术，通过关键标志选择来减少搜索空间，从而提高编译器优化的效率。传统编译器优化技术由于搜索空间庞大，效率较低。CFSCA通过分析程序结构和编译器文档，筛选出与目标程序相关的优化标志，再通过统计分析和预测模型进一步识别关键标志，最终在缩小后的搜索空间中找到最优的优化序列。实验结果表明，CFSCA在GCC编译器上显著优于现有技术，能够生成性能更好的优化序列。</x:t>
  </x:si>
  <x:si>
    <x:t xml:space="preserve">The paper proposes a compiler auto-tuning technique called CFSCA, which reduces the search space by selecting critical optimization flags. Traditional techniques suffer from inefficiency due to the vast optimization space. CFSCA identifies program-relevant flags by analyzing program structure and compiler documentation, then further pinpoints critical flags through statistical analysis and performance prediction. Experiments on GCC demonstrate that CFSCA outperforms state-of-the-art techniques, generating optimization sequences with superior runtime performance.</x:t>
  </x:si>
  <x:si>
    <x:t xml:space="preserve">编译器自动调优</x:t>
  </x:si>
  <x:si>
    <x:t xml:space="preserve">cBench（一个广泛使用的编译器性能测试基准集）。</x:t>
  </x:si>
  <x:si>
    <x:t xml:space="preserve">指标：加速性能（Speedup Ratio），即优化后程序的运行时间与GCC默认-O3优化运行时间的比值。
效果：CFSCA在6,000秒的时间预算内，加速性能范围为1.019到1.256倍（即性能提升1.9%至25.6%），并且在大多数测试程序上优于其他四种对比技术（如BOCA、OpenTuner等）。</x:t>
  </x:si>
  <x:si>
    <x:t xml:space="preserve">CAT-LM: Training Language Models on Aligned Code And Tests</x:t>
  </x:si>
  <x:si>
    <x:t xml:space="preserve">该论文提出了一种名为CAT-LM的大语言模型，专门用于生成与代码对齐的测试用例。传统测试生成工具（如EvoSuite）生成的测试用例可读性较差，而现有的大语言模型在生成测试时未充分利用代码与测试文件的关联性。CAT-LM通过以下改进解决了这些问题：
在训练时显式建模代码与测试文件的映射关系；
将输入上下文长度扩展至8,192个token，以容纳完整的代码上下文；
结合编译通过率和覆盖率等过滤机制生成高质量测试。实验表明，CAT-LM生成的测试在通过率、覆盖率和可读性上优于CodeGen、StarCoder等更大规模的基线模型，同时在测试补全任务上显著优于专用模型TeCo。</x:t>
  </x:si>
  <x:si>
    <x:t xml:space="preserve">The paper introduces CAT-LM, a large language model designed for generating tests aligned with code. Traditional tools like EvoSuite produce tests with low readability, while existing LLMs fail to leverage the relationship between code and test files. CAT-LM addresses these limitations by:
Incorporating a novel pretraining signal that explicitly models code-test alignment;
Extending the context window to 8,192 tokens to include full code context;
Using filters (e.g., compilability, coverage) to enhance test quality. Experiments show that CAT-LM outperforms larger models (e.g., CodeGen-16B, StarCoder) in generating valid, high-coverage tests and surpasses the specialized TeCo model in test completion tasks.</x:t>
  </x:si>
  <x:si>
    <x:t xml:space="preserve">基于大语言模型的自动化测试生成</x:t>
  </x:si>
  <x:si>
    <x:t xml:space="preserve">基线模型：CodeGen（2.7B/16B）、StarCoder（15.5B）、TeCo（测试补全专用模型）；
数据集：从GitHub收集的1.1M个代码-测试文件对（Python/Java），以及14.4M个未配对文件；
评估任务：测试方法生成（首测试、末测试、额外测试）和测试补全。</x:t>
  </x:si>
  <x:si>
    <x:t xml:space="preserve">Lexical Metrics：
CodeBLEU：CAT-LM在测试生成任务中比StarCoder高1.3%（Java）和0.7%（Python）；
Exact Match：在测试补全任务中比TeCo高36.6%。
Runtime Metrics：
通过率：CAT-LM生成的测试通过率显著高于基线（例如，在Python首测试任务中，CAT-LM生成44个通过测试，而CodeGen-16B为42个）；
覆盖率：生成的测试覆盖率达到开发者编写测试的78%-81%（与人类水平相当）。</x:t>
  </x:si>
  <x:si>
    <x:t xml:space="preserve">未提及，但指出其方法可集成到开发工具中辅助测试生成</x:t>
  </x:si>
  <x:si>
    <x:t xml:space="preserve">DCLink: Bridging Data Constraint Changes and Implementations in FinTech Systems</x:t>
  </x:si>
  <x:si>
    <x:t xml:space="preserve">该论文针对金融科技系统中数据约束频繁变更导致开发人员难以同步更新代码的问题，提出了一种名为DCLINK的静态分析方法。DCLINK通过分析数据约束的变更模式，自动定位需要修改的目标方法，从而减少开发人员的沟通负担和手动检查的工作量。论文通过实证研究验证了DCLINK的有效性，其在真实金融科技系统中的实验表明，DCLINK能够高效且准确地定位目标方法。</x:t>
  </x:si>
  <x:si>
    <x:t xml:space="preserve">The paper addresses the challenge of synchronizing code updates with evolving data constraints in FinTech systems. It introduces DCLINK, a static analysis tool that automatically maps data constraint changes to target methods requiring modifications. By leveraging empirical findings on constraint evolution patterns, DCLINK identifies anchored field variables and prioritizes impacted methods. Evaluated on real-world cases from Ant Group, DCLINK demonstrated high accuracy (76% Hit@10) and efficiency (30.35 seconds per case), proving its practical utility in industrial settings.</x:t>
  </x:si>
  <x:si>
    <x:t xml:space="preserve">数据约束变更与代码实现的关联分析</x:t>
  </x:si>
  <x:si>
    <x:t xml:space="preserve">论文使用了来自Ant Group的5个活跃开发的金融科技应用作为实验对象，包含5,905条数据约束和75个真实的数据约束变更案例。</x:t>
  </x:si>
  <x:si>
    <x:t xml:space="preserve">Hit@K：目标方法出现在返回列表前K位的比例。DCLINK的Hit@10为76.00%，Hit@20为93.33%。
MAP (Mean Average Precision)：平均精度均值为0.421，显著高于基线方法。
效率：平均分析时间为30.35秒/案例，适合工业场景。</x:t>
  </x:si>
  <x:si>
    <x:t xml:space="preserve">论文明确提及DCLINK已在Ant Group的生产线中部署，并通过对其实验案例（如贷款和账单处理系统的数据约束变更）的分析，验证了工具在实际工业环境中的有效性。</x:t>
  </x:si>
  <x:si>
    <x:t xml:space="preserve">Systematically Detecting Packet Validation Vulnerabilities in Embedded Network Stacks</x:t>
  </x:si>
  <x:si>
    <x:t xml:space="preserve">该论文首次系统化分析了嵌入式网络栈（ENS）中的包验证漏洞，并提出了一种名为EmNetTest的自动化测试框架。通过研究61个已知漏洞，作者发现这些漏洞多集中在网络层和传输层，且多数仅需1-2个字段的修改即可触发。EmNetTest通过系统化生成无效包、覆盖协议状态并结合内存检测技术，成功复现了12个已知漏洞，并发现了7个新漏洞（其中6个获得CVE编号）。实验表明，该方法优于传统的模糊测试（fuzzing），为ENS的安全测试提供了高效、系统化的解决方案。</x:t>
  </x:si>
  <x:si>
    <x:t xml:space="preserve">This paper presents the first systematic characterization of packet validation vulnerabilities in Embedded Network Stacks (ENS). By analyzing 61 vulnerabilities across 6 ENSs, the authors identify that most defects stem from improper validation of header fields in network and transport layers, often triggered by minimal packet modifications. They propose EmNetTest, a stateful and memory-focused testing framework, which systematically mutates packet fields and covers protocol states. EmNetTest successfully replicated 12 known vulnerabilities and discovered 7 new ones (6 assigned CVEs) in 4 ENSs, outperforming traditional fuzzing. The work advocates for systematic testing as a prerequisite to fuzzing in ENS validation.</x:t>
  </x:si>
  <x:si>
    <x:t xml:space="preserve">嵌入式网络栈（ENS）中的包验证漏洞的系统化检测方法</x:t>
  </x:si>
  <x:si>
    <x:t xml:space="preserve">ENSBench：包含12个复现的已知漏洞和7个新漏洞的数据集，用于评估工具有效性。
Contiki-ng Fuzzing Benchmark：用于对比模糊测试工具（如MOpt、AFL）的性能。</x:t>
  </x:si>
  <x:si>
    <x:t xml:space="preserve">漏洞检测率：复现了12/14已知漏洞，发现7个新漏洞（6个获CVE）。
覆盖率：N=1系统化测试覆盖了33.4%-53.4%的代码行（见表X）。
性能：N=2测试耗时2.21小时，N=3需63.17小时（见表IX）。
对比实验：在24小时内，4种模糊测试工具均未检测到Contiki-ng中的5个漏洞</x:t>
  </x:si>
  <x:si>
    <x:t xml:space="preserve">未提及，但测试了开源ENS（如FreeRTOS、Contiki-ng）。
尝试与商业ENS供应商（如WindRiver、Segger）合作被拒绝，未包含商业案例。</x:t>
  </x:si>
  <x:si>
    <x:t xml:space="preserve">WADIFF: A Differential Testing Framework for WebAssembly Runtimes</x:t>
  </x:si>
  <x:si>
    <x:t xml:space="preserve">该论文提出了一种名为WADIFF的差分测试框架，用于检测WebAssembly（Wasm）运行时的实现错误。WADIFF包含两部分：一个基于WebAssembly规范符号化执行的测试用例生成器，以及一个确定性差分测试引擎。通过分析规范语义，生成覆盖合法和非法用例的测试输入，并系统化建模运行时状态以比较不同实现的差异。实验在7个主流Wasm运行时中发现了417条不一致指令和21个确认的bug，证明了其有效性。</x:t>
  </x:si>
  <x:si>
    <x:t xml:space="preserve">The paper presents WADIFF, a differential testing framework for detecting bugs in WebAssembly runtimes. It combines a test case generator leveraging symbolic execution on the Wasm specification and a deterministic engine to compare runtime states. By generating both legal and illegal test cases and modeling runtime attributes, WADIFF identified 417 inconsistent instructions and 21 confirmed bugs across 7 runtimes, demonstrating its practical utility in ensuring runtime correctness.</x:t>
  </x:si>
  <x:si>
    <x:t xml:space="preserve">WebAssembly运行时的差分测试方法</x:t>
  </x:si>
  <x:si>
    <x:t xml:space="preserve">实验评估基于7个流行的WebAssembly运行时：wasmer、wasmi、WAMR（classic/fast模式）、wasm3、WasmEdge和WAVM。</x:t>
  </x:si>
  <x:si>
    <x:t xml:space="preserve">生成测试用例数量：1,395,091个（符号化引擎生成296,662个，变异器生成1,098,429个）。
触发差异的用例：124,157个（8.9%）。
不一致指令数：417条。
确认的Bug数：21个（8个被开发者确认或修复）。
规范路径覆盖率：100%（基线方法仅覆盖53.01%）。</x:t>
  </x:si>
  <x:si>
    <x:t xml:space="preserve">未提及,但提到区块链和边缘计算（如智能合约）作为WebAssembly运行时的典型应用场景，但未展开具体产业界案例研究。实验部分主要针对开源运行时，未涉及商业产品。</x:t>
  </x:si>
  <x:si>
    <x:t xml:space="preserve">VRGuide: Efficient Testing of Virtual Reality Scenes via Dynamic Cut Coverage</x:t>
  </x:si>
  <x:si>
    <x:t xml:space="preserve">本文提出了一种名为VRGuide的新型虚拟现实（VR）场景测试技术。VRGuide通过动态切割覆盖（Dynamic Cut Coverage）优化相机路径，以高效覆盖所有可交互对象。与现有方法（如VRTest）相比，VRGuide在测试效率和覆盖率上表现更优，能够处理VR特有的挑战（如对象遮挡和动态移动）。实验结果表明，VRGuide在多个开源VR项目中显著提升了测试效率，并检测到了多个未知缺陷。</x:t>
  </x:si>
  <x:si>
    <x:t xml:space="preserve">This paper introduces VRGuide, a novel testing technique for Virtual Reality (VR) scenes that optimizes camera routes using Dynamic Cut Coverage to efficiently cover interactable objects. Addressing VR-specific challenges like object occlusion and movement, VRGuide outperforms existing methods (e.g., VRTest) in testing efficiency and coverage. Evaluations on eight open-source VR projects demonstrate its effectiveness in reducing testing time by 31% on average and detecting previously unknown bugs.</x:t>
  </x:si>
  <x:si>
    <x:t xml:space="preserve">虚拟现实场景的高效自动化测试技术</x:t>
  </x:si>
  <x:si>
    <x:t xml:space="preserve">论文使用了八个开源VR项目作为评测对象，包括：
UnityVR
UnityVREscapeRoom
Unity-vr-maze
Unity-vr-cave-puzzle
UnityRandomBlocks
UnityrollingVR
UnityCityView
另一个未明确命名的项目（来自GitHub高星项目）</x:t>
  </x:si>
  <x:si>
    <x:t xml:space="preserve">量化指标：
可交互对象覆盖率（Interactable Object Coverage）
方法覆盖率（Method Coverage）
测试时间（Time to Saturation）
缺陷检测数量（Bugs Detected）
效果：
在6个项目中，VRGuide以平均减少31%的测试时间达到覆盖率饱和。
在2个项目中，VRGuide在测试超时前实现了更高的覆盖率。
检测到4个未知缺陷（其中1个被VRTest共享）。</x:t>
  </x:si>
  <x:si>
    <x:t xml:space="preserve">未提及，但提到Unity引擎在VR开发中占据60%以上的市场份额，暗示技术可广泛应用于Unity开发的VR软件。</x:t>
  </x:si>
  <x:si>
    <x:t xml:space="preserve">A Comparative Study of Transformer-based Neural Text Representation Techniques on Bug Triaging</x:t>
  </x:si>
  <x:si>
    <x:t xml:space="preserve">该论文研究了基于Transformer的神经文本表示技术在缺陷分派任务中的应用。作者比较了六种预训练语言模型（如BERT、DeBERTa等）和传统的TF-IDF方法在四个开源项目数据集上的表现，发现DeBERTa在开发者和组件分派任务中表现最佳，但TF-IDF方法在某些数据集上仍具有竞争力。此外，论文还分析了模型之间的正交性和失败案例，指出高相似性的开发者或组件是导致分类错误的主要原因。</x:t>
  </x:si>
  <x:si>
    <x:t xml:space="preserve">This paper investigates the application of Transformer-based neural text representation techniques for automated bug triaging. The authors compare six pre-trained language models (e.g., BERT, DeBERTa) and a TF-IDF baseline across four open-source datasets. Results show that DeBERTa outperforms other models in both developer and component assignment tasks, while TF-IDF remains competitive in certain datasets. The study also analyzes model orthogonality and identifies high textual similarity between developers/components as a key challenge for misclassification.</x:t>
  </x:si>
  <x:si>
    <x:t xml:space="preserve">基于Transformer的预训练语言模型在自动化缺陷分派任务中的性能比较与优化</x:t>
  </x:si>
  <x:si>
    <x:t xml:space="preserve">论文使用了四个开源项目的缺陷报告数据集：
Eclipse JDT
Eclipse Platform
Mozilla Core
Mozilla SeaMonkey
覆盖53年的维护历史，包含136k缺陷报告、165个组件和462名开发者。</x:t>
  </x:si>
  <x:si>
    <x:t xml:space="preserve">开发者分派任务：Top@1、Top@5、Top@10准确率和MRR（平均倒数排名）。
DeBERTa在多数数据集上表现最优（如Eclipse Platform的Top@1为0.317）。
TF-IDF在Mozilla数据集上表现最佳（Top@1为0.676-0.682）。
组件分派任务：精确率（Precision）、召回率（Recall）、F1分数。
DeBERTa在所有数据集上F1分数最高（如Eclipse JDT的F1为0.815）。
统计显著性测试（p&lt;0.05）表明DeBERTa的性能优势显著。</x:t>
  </x:si>
  <x:si>
    <x:t xml:space="preserve">Neural SZZ Algorithm</x:t>
  </x:si>
  <x:si>
    <x:t xml:space="preserve">本文提出了一种名为NeuralSZZ的深度学习方法，用于改进传统的SZZ算法在识别bug-inducing commits时的低精度问题。传统SZZ算法通过分析bug-fixing commit中的删除行来定位引入缺陷的提交，但容易受到无关修改（如注释或重构操作）的干扰。NeuralSZZ通过构建异构图注意力网络（HAN）捕捉删除行与其他修改行之间的语义关系，并利用学习排序技术对删除行进行优先级排序。实验表明，NeuralSZZ在识别缺陷根因和提升SZZ算法精度方面显著优于基线方法。</x:t>
  </x:si>
  <x:si>
    <x:t xml:space="preserve">This paper presents NeuralSZZ, a deep learning approach to enhance the precision of the traditional SZZ algorithm in identifying bug-inducing commits. By leveraging a heterogeneous graph attention network (HAN), NeuralSZZ captures semantic relationships between deletion lines and other modified lines in bug-fixing commits and ranks deletion lines based on their likelihood of being the root cause. Experimental results demonstrate that NeuralSZZ outperforms baseline methods in ranking deletion lines and significantly improves the precision and F1-score of SZZ algorithms.</x:t>
  </x:si>
  <x:si>
    <x:t xml:space="preserve">改进SZZ算法在识别bug-inducing commits中的精度</x:t>
  </x:si>
  <x:si>
    <x:t xml:space="preserve">Dataset1：由Wen等人通过手动验证bug报告构建。
Dataset2：由Song等人利用测试用例识别bug-inducing和bug-fixing commits构建。
Dataset3：来自Defects4J，由Neto等人通过分析版本控制系统的变更信息构建。
最终数据集包含675个bug-fixing commits及其对应的bug-inducing commits，覆盖87个开源项目。</x:t>
  </x:si>
  <x:si>
    <x:t xml:space="preserve">识别根因的指标：
Recall@1/2/3：NeuralSZZ分别达到0.779、0.841、0.886，优于最佳基线8.5%（Recall@1）。
Mean First Rank (MFR)：NeuralSZZ为2.425，比最佳基线提升12.4%。
识别bug-inducing commits的指标：
F1-score：NeuralSZZ@1达到0.698，比最佳基线提升40.7%。
Precision：NeuralSZZ@1为0.834，提升121.8%。</x:t>
  </x:si>
  <x:si>
    <x:t xml:space="preserve">未提及，但实验数据来自开源项目（如Hadoop、Lucene等），验证了方法的普适性。潜在应用场景包括版本控制系统中的缺陷分析和自动化测试。</x:t>
  </x:si>
  <x:si>
    <x:t xml:space="preserve">How to Train Your Neural Bug Detector: Artificial vs Real Bugs</x:t>
  </x:si>
  <x:si>
    <x:t xml:space="preserve">该论文探讨了如何通过训练神经网络模型来检测和修复代码中的缺陷。传统方法主要依赖人工生成的缺陷（artificial bugs）进行训练，但这些缺陷与真实缺陷（real bugs）存在差异，导致模型在实际应用中表现不佳。作者通过系统研究，比较了基于真实缺陷、人工缺陷及其混合数据训练的模型性能，并提出了一种结合大规模真实缺陷和人工缺陷的训练方法。实验表明，该方法能显著提升模型在真实缺陷上的检测和修复能力，最高提升达170%。此外，作者还公开了一个包含33k真实缺陷的数据集和相关代码，以促进后续研究。</x:t>
  </x:si>
  <x:si>
    <x:t xml:space="preserve">The paper investigates training neural bug detectors using real bug fixes versus artificially generated bugs. While artificial bugs are easier to obtain at scale, models trained on them often underperform on real bugs. The authors conduct a systematic study comparing models trained on real bug fixes, artificial bugs, and mixed datasets at varying scales. They introduce a novel dataset of 33k real-world bug fixes and demonstrate that combining large-scale artificial bugs with fine-tuning on real bug fixes significantly improves performance (up to 170% on simple Python bugs). The study highlights the importance of dataset scale and provides insights for future research in neural bug detection.</x:t>
  </x:si>
  <x:si>
    <x:t xml:space="preserve">基于神经网络的缺陷检测与修复</x:t>
  </x:si>
  <x:si>
    <x:t xml:space="preserve">PyPIBugs Benchmark：包含2374个真实Python缺陷的手工筛选数据集，用于评估模型在真实缺陷上的表现。
ETH Py150k：包含150k Python文件的公开数据集，用于生成人工缺陷和评估模型在正确代码上的误报率。
CodeSearchNet：扩展训练数据规模的额外代码语料库。</x:t>
  </x:si>
  <x:si>
    <x:t xml:space="preserve">指标：
Joint Recall（联合召回率）：同时正确定位和修复缺陷的比例。
Localization Recall（定位召回率）：正确识别缺陷位置的比例。
Repair Recall（修复召回率）：在已知缺陷位置下正确修复的比例。
False Positive Rate (FPR)（误报率）：将正确代码误判为缺陷的比例。
效果：
结合真实缺陷和人工缺陷训练的模型在PyPIBugs上表现最佳，Joint Recall提升至32.2%-38.7%（较基线提升150%-170%）。
增加人工缺陷生成规模（100x）可进一步提升性能，但需通过真实缺陷微调以降低误报率。</x:t>
  </x:si>
  <x:si>
    <x:t xml:space="preserve">未提及,但指出未来可应用于开发环境中的实时缺陷检测（如IDE插件）或结合补丁验证技术（Patch Validation）减少误报。</x:t>
  </x:si>
  <x:si>
    <x:t xml:space="preserve">Detection of Java Basic Thread Misuses Based on Static Event Analysis</x:t>
  </x:si>
  <x:si>
    <x:t xml:space="preserve">该论文提出了一种基于静态事件分析的轻量级方法，用于检测Java基础线程（java.lang.Thread）的误用问题。作者总结了三种典型的误用模式：Hard-To-Release（HTR，资源难以释放）、InterruptNoResponding（INR，中断无响应）和NoTerminatedInTime（NTT，未及时终止）。通过提取线程事件和对象销毁事件，结合循环分析、happens-before关系和别名分析，论文实现了工具Leopard。实验表明，Leopard在真实Java程序和Android应用中高效检测出大量误用（Java程序285例，Android应用723例），并在开发者反馈中验证了其有效性（66个问题被确认，21个已修复）。</x:t>
  </x:si>
  <x:si>
    <x:t xml:space="preserve">The paper presents a lightweight static event analysis approach to detect misuses of Java’s basic thread (java.lang.Thread), identifying three patterns: Hard-To-Release (HTR), InterruptNoResponding (INR), and NoTerminatedInTime (NTT). By extracting thread and object destruction events, and analyzing them via loop checks, happens-before relationships, and alias analysis, the authors developed the tool Leopard. Experiments on real-world Java programs and Android apps demonstrated its efficiency (detecting 285 and 723 misuses, respectively) and practical impact (66 confirmed issues, 21 fixed by developers).</x:t>
  </x:si>
  <x:si>
    <x:t xml:space="preserve">Java基础线程的误用检测</x:t>
  </x:si>
  <x:si>
    <x:t xml:space="preserve">Java程序：9个大型开源项目（如Apache Tomcat、Spring Framework、Jetty）。
Android应用：147个来自F-Droid的真实应用（如Ghost Commander、Nextcloud）。
对比工具：AsyncChecker（动态/静态混合分析工具）。</x:t>
  </x:si>
  <x:si>
    <x:t xml:space="preserve">检测数量：Java程序285例（HTR: 79, INR: 176, NTT: 30）；Android应用723例（HTR: 333, INR: 94, NTT: 296）。
效率：平均60秒/应用（Leopard） vs. 30分钟/应用（AsyncChecker）。
精确度：Leopard（Precision: 98.7%, Recall: 96.1%）优于AsyncChecker（Precision: 100%, Recall: 53.8%）。</x:t>
  </x:si>
  <x:si>
    <x:t xml:space="preserve">产业反馈：向39个Android应用开发者报告问题，收到22个反馈，其中66个误用被确认，21个已修复（如Ghost Commander、FreeRDP）。
典型案例：匿名内部类线程持有Activity引用导致HTR（资源泄漏），通过改用ApplicationContext修复。
Java程序的产业应用案例未明确说明。</x:t>
  </x:si>
  <x:si>
    <x:t xml:space="preserve">FLUX: Finding Bugs with LLVM IR Based Unit Test Crossovers</x:t>
  </x:si>
  <x:si>
    <x:t xml:space="preserve">本文提出了一种名为FLUX的模糊测试工具，用于检测LLVM编译器优化过程中的错误。FLUX通过交叉组合LLVM单元测试中的高覆盖率测试用例，生成新的测试程序，以探索编译器优化路径中的潜在错误。实验表明，FLUX能够显著增加路径覆盖率和边覆盖率，并在LLVM中发现了28个独特的错误，包括22个崩溃和6个错误编译问题。FLUX的设计避免了传统模糊测试工具的局限性，能够更有效地针对编译器优化进行测试。</x:t>
  </x:si>
  <x:si>
    <x:t xml:space="preserve">This paper introduces FLUX, a fuzzer designed to detect bugs in LLVM compiler optimizations. FLUX generates test cases by combining high-coverage unit tests through crossover mutations, such as inlining and sequencing, to explore new paths in the compiler's optimization code. The evaluation shows that FLUX significantly improves path and edge coverage compared to existing fuzzers like CSmith and YARPGen, and it discovered 28 unique bugs in LLVM, including crashes and miscompilations. FLUX's approach avoids the limitations of traditional compiler fuzzers by leveraging existing unit tests to target optimizations more effectively.</x:t>
  </x:si>
  <x:si>
    <x:t xml:space="preserve">编译器优化错误的检测</x:t>
  </x:si>
  <x:si>
    <x:t xml:space="preserve">论文使用LLVM的单元测试套件作为初始测试语料库，并与其他模糊测试工具（如CSmith和YARPGen）生成的测试用例进行对比。</x:t>
  </x:si>
  <x:si>
    <x:t xml:space="preserve">量化指标：
路径覆盖率（Path Coverage Features）
边覆盖率（Edge Coverage）
发现的错误数量（28个独特错误，包括22个崩溃和6个错误编译）
效果：
FLUX在路径覆盖率上比CSmith提高了5.39%，在边覆盖率上显著优于CSmith和YARPGen。
在一个月的测试中，FLUX发现了28个错误，其中11个已报告，6个已被LLVM开发者修复。</x:t>
  </x:si>
  <x:si>
    <x:t xml:space="preserve">未提及，论文中提到了LLVM在产业界的广泛应用，例如Android NDK和PS4 SDK，但未具体描述FLUX在产业界的实际应用案例。</x:t>
  </x:si>
  <x:si>
    <x:t xml:space="preserve">Detecting Smart Home Automation Application Interferences with Domain Knowledge</x:t>
  </x:si>
  <x:si>
    <x:t xml:space="preserve">这篇论文提出了一种名为KnowDetector的工具，用于检测智能家居自动化应用中的干扰问题。通过构建细粒度的知识图谱模型KnowIoT，该工具能够捕捉设备服务之间的隐式依赖关系及其对物理环境的影响。论文将干扰检测抽象为图模式匹配问题，总结了四种类型共十种干扰模式，并通过实验验证了KnowDetector在准确性、效率和扩展性上的优越表现。实验结果表明，该工具在真实数据集上能够高效检测出干扰，且性能优于现有技术。</x:t>
  </x:si>
  <x:si>
    <x:t xml:space="preserve">This paper introduces KnowDetector, a tool designed to detect interferences in smart home automation applications. By constructing a fine-grained knowledge graph model named KnowIoT, the tool captures implicit dependencies between device services and their impact on physical channels. The interference detection is abstracted as a graph pattern-matching problem, with ten patterns categorized into four types. Experimental results demonstrate that KnowDetector achieves high accuracy, efficiency, and scalability, outperforming state-of-the-art techniques on real-world datasets.</x:t>
  </x:si>
  <x:si>
    <x:t xml:space="preserve">智能家居自动化应用中的干扰检测</x:t>
  </x:si>
  <x:si>
    <x:t xml:space="preserve">论文使用了以下benchmark：
IoTBench（公开基准测试集）
5000个IFTTT小程序数据集
来自商业智能家居平台的120个真实自动化应用</x:t>
  </x:si>
  <x:si>
    <x:t xml:space="preserve">量化指标：精确度（Precision）、召回率（Recall）、F-measure（F1值）、检测时间开销。
效果：
KnowDetector在IoTBench上实现了100%的精确度、召回率和F1值。
在5000个IFTTT应用中检测出312个干扰。
检测1000个应用的时间开销仅为931毫秒（构建图）和32毫秒（检测干扰），表现出高效性。</x:t>
  </x:si>
  <x:si>
    <x:t xml:space="preserve">论文提到KnowDetector已成功集成到一家匿名公司的智能家居系统中，用于检测干扰并提升系统性能。具体案例包括检测手机“勿扰模式”与铃声的冲突等实际场景。</x:t>
  </x:si>
  <x:si>
    <x:t xml:space="preserve">A Comprehensive Study on Code Clones in Automated Driving Software</x:t>
  </x:si>
  <x:si>
    <x:t xml:space="preserve">本文对自动驾驶软件中的代码克隆现象进行了全面的实证研究，分析了代码克隆的存在、其对软件维护性的影响（如引入缺陷和协同修改需求），并探讨了克隆代码在不同模块中的分布及其对模块独立性的影响。研究基于两个开源自动驾驶软件项目（Apollo和Autoware），发现约30%的代码行涉及克隆，且超过50%的文件包含克隆代码。此外，克隆代码更容易引发缺陷和跨模块的协同修改，从而增加维护成本。研究结果揭示了代码克隆对自动驾驶软件维护性的负面影响，并提出了未来改进方向。</x:t>
  </x:si>
  <x:si>
    <x:t xml:space="preserve">This paper presents a comprehensive empirical study on code clones in automated driving software, focusing on their prevalence, bug-proneness, and co-modification effects. By analyzing two open-source projects (Apollo and Autoware), the study reveals that approximately 30% of code lines are involved in clones, with over 50% of files containing cloned code. The results show that clones contribute to bugs and require co-modifications, increasing maintenance complexity. Additionally, cross-module clones undermine software modularity. The findings highlight the challenges posed by code clones in autonomous driving software and suggest directions for future research.</x:t>
  </x:si>
  <x:si>
    <x:t xml:space="preserve">自动驾驶软件中的代码克隆现象及其对软件维护性的影响</x:t>
  </x:si>
  <x:si>
    <x:t xml:space="preserve">论文使用的benchmark是两个开源自动驾驶软件项目：
Apollo（百度开发的自动驾驶平台）
Autoware（广泛使用的自动驾驶开源框架）</x:t>
  </x:si>
  <x:si>
    <x:t xml:space="preserve">量化指标：
克隆代码比例（PLOC）：克隆代码行占总代码行的比例（Apollo平均31.6%，Autoware平均35.3%）。
文件克隆比例（PNF）：包含克隆代码的文件比例（均超过50%）。
克隆相关缺陷比例（PBC）：克隆代码涉及的缺陷修复提交比例（Apollo 6.4%-19.5%，Autoware 31.6%-56.1%）。
协同修改克隆比例（PNCC）：需协同修改的克隆比例（Apollo 36.4%，Autoware 11.2%）。
跨模块克隆比例（PCMC）：Apollo平均16.6%，Autoware平均20.2%。
效果：
克隆代码显著增加了缺陷修复时间和维护成本，且跨模块克隆破坏了模块独立性。</x:t>
  </x:si>
  <x:si>
    <x:t xml:space="preserve">未提及，分析的Apollo和Autoware是实际工业界广泛使用的自动驾驶开源项目，研究结果可直接为相关企业提供参考。</x:t>
  </x:si>
  <x:si>
    <x:t xml:space="preserve">An Empirical Study on Fine-tuning Large Language Models of Code for Automated Program Repair</x:t>
  </x:si>
  <x:si>
    <x:t xml:space="preserve">本文研究了基于代码大语言模型（LLMCs）的自动化程序修复能力，重点关注微调范式下的效果。作者选取了5种代表性的LLMCs（如CodeBERT、CodeT5等），在多种编程语言（Java、C/C++、JavaScript）和缺陷类型（单行/多行错误、漏洞等）上进行了实验。研究发现，微调后的LLMCs在修复效果上显著优于传统APR工具，且较小的模型（如UniXcoder）也能达到甚至超越大型模型的性能。论文还探讨了代码抽象、表示形式等设计选择的影响，并分析了当前方法的局限性（如长序列问题、计算资源限制），提出了未来改进方向（如模型蒸馏、数据增强）。</x:t>
  </x:si>
  <x:si>
    <x:t xml:space="preserve">This paper investigates the capability of Large Language Models of Code (LLMCs) in Automated Program Repair (APR) under the fine-tuning paradigm. The authors evaluate five representative LLMCs (e.g., CodeBERT, CodeT5) across multiple programming languages (Java, C/C++, JavaScript) and defect types (single-/multi-hunk bugs, vulnerabilities). Results show that fine-tuned LLMCs outperform state-of-the-art APR tools, with smaller models (e.g., UniXcoder) matching or surpassing larger ones. The study analyzes the impact of design choices (e.g., code abstraction, representations) and identifies limitations (e.g., long-sequence issues, resource constraints), suggesting future directions like model distillation and data augmentation.</x:t>
  </x:si>
  <x:si>
    <x:t xml:space="preserve">基于代码大语言模型的自动化程序修复</x:t>
  </x:si>
  <x:si>
    <x:t xml:space="preserve">Bug修复：Defects4J (V1.2/V2.0)、BFP数据集、SequenceR数据集、Recoder数据集、CPatMiner数据集。
漏洞修复：VulRepair数据集（含Big-Vul和CVEfixes）。
错误修复：TFix数据集。</x:t>
  </x:si>
  <x:si>
    <x:t xml:space="preserve">指标：
修复准确率（Repair Accuracy, %）、正确补丁/可能补丁数（X/Y）。
评估模型选择的指标：困惑度（PPL）、BLEU分数。
效果：
在Defects4J上，最佳模型（CodeT5/UniXcoder）比基线工具多修复9-25个多行错误。
漏洞修复任务中，LLMCs比VulRepair基线提升20.04%准确率。
错误修复任务中，LLMCs比TFix提升11.32%准确率。</x:t>
  </x:si>
  <x:si>
    <x:t xml:space="preserve">未提及,但指出LLMC-based APR具有实际应用潜力（如处理复杂漏洞），并讨论了资源限制等工程化挑战。</x:t>
  </x:si>
  <x:si>
    <x:t xml:space="preserve">LeakPair: Proactive Repairing of Memory Leaks in Single Page Web Applications</x:t>
  </x:si>
  <x:si>
    <x:t xml:space="preserve">论文《LeakPair: Proactive Repairing of Memory Leaks in Single Page Web Applications》提出了一种名为LeakPair的技术，用于自动修复单页Web应用（SPA）中的内存泄漏问题。与传统的内存泄漏检测方法不同，LeakPair采用主动修复策略，通过挖掘和匹配常见的修复模式，生成非侵入性补丁，无需依赖繁琐的泄漏检测过程。实验结果表明，LeakPair能够有效减少内存消耗，且生成的补丁被开发者广泛接受，同时不会破坏原有功能。</x:t>
  </x:si>
  <x:si>
    <x:t xml:space="preserve">The paper LeakPair: Proactive Repairing of Memory Leaks in Single Page Web Applications introduces LeakPair, a technique designed to automatically repair memory leaks in Single Page Applications (SPAs). Unlike traditional methods that focus on leak detection, LeakPair proactively generates non-intrusive patches by leveraging fix patterns mined from real-world code. The approach avoids the heavy and imprecise detection process, directly applying behavior-preserving fixes. Evaluated on 37 open-source projects, LeakPair significantly reduces memory consumption, and its patches are accepted by developers without causing functionality breakage.</x:t>
  </x:si>
  <x:si>
    <x:t xml:space="preserve">单页Web应用中内存泄漏的自动修复</x:t>
  </x:si>
  <x:si>
    <x:t xml:space="preserve">论文使用了37个开源SPA项目作为实验对象，其中包含已知内存泄漏的项目（如React、Angular框架的应用）和未知泄漏的新项目（如react-zoom-pan-pinch、ngx-datatable等）。</x:t>
  </x:si>
  <x:si>
    <x:t xml:space="preserve">量化指标：
内存泄漏对象数量（Leaked Objects）：修复前后的泄漏对象簇数量变化。
堆内存大小（Heap Size）：修复前后的内存消耗（MB）。
补丁接受率：开发者接受的Pull Request比例。
测试通过率：修复后测试用例的执行结果是否通过。
效果：
在未知泄漏项目中，内存消耗平均减少5.2 MB（最高18%），泄漏对象簇减少1-3个（统计显著，p&lt;0.01）。
补丁接受率达60%（11/20 PRs被接受）。
所有修复均未导致测试失败，证明非侵入性。</x:t>
  </x:si>
  <x:si>
    <x:t xml:space="preserve">未提及，但论文提及了多个产业界案例，如：
Microsoft的roosterjs库（图1展示了其内存泄漏及修复补丁）。
Google Chrome在低端Android设备上的崩溃问题（99%由内存泄漏引起）。
此外，LeakPair的补丁被提交到多个开源项目（如react-multi-carousel、ngx-bootstrap等），部分已被合并到主线代码中。</x:t>
  </x:si>
  <x:si>
    <x:t xml:space="preserve">2</x:t>
  </x:si>
  <x:si>
    <x:t xml:space="preserve">Automated Fixing of Web UI Tests via Iterative Element Matching</x:t>
  </x:si>
  <x:si>
    <x:t xml:space="preserve">本文提出了一种名为UITestFix的方法，用于自动化修复因Web应用更新而失效的UI测试用例。UITestFix通过一种新颖的迭代元素匹配算法，结合元素属性、DOM结构和元素间关系，显著提高了元素匹配的准确性。实验结果表明，UITestFix在公开数据集和工业应用上的表现优于现有四种方法，匹配准确率达到84.9%，并能修复68%的失效测试用例。此外，论文还扩展了一个包含1,620个标注元素的公开数据集，以支持未来研究。</x:t>
  </x:si>
  <x:si>
    <x:t xml:space="preserve">This paper presents UITestFix, an automated approach for repairing broken Web UI tests caused by application updates. UITestFix introduces an iterative element-matching algorithm that leverages attributes, DOM structures, and inter-element relationships to improve matching accuracy. Evaluations on public datasets and industrial applications show that UITestFix achieves 84.9% element matching accuracy and successfully repairs 68% of broken test cases, outperforming four state-of-the-art tools. The paper also contributes an augmented open dataset with 1,620 labeled UI elements to support future research.</x:t>
  </x:si>
  <x:si>
    <x:t xml:space="preserve">自动化修复Web UI测试用例</x:t>
  </x:si>
  <x:si>
    <x:t xml:space="preserve">公开数据集：扩展的WEBEvo数据集（EWD），包含22个Web应用的44个页面。
工业数据集：华为的两个工业级应用（FabricInsight和CampusInsight），包含13个页面。
测试用例数据集：开源应用（如MRBS、MantisBT）和工业应用的测试用例（共166个需修复的测试）。</x:t>
  </x:si>
  <x:si>
    <x:t xml:space="preserve">元素匹配准确率：UITestFix达到84.9%（现有最佳工具SFTM为68.8%）。
修复成功率：UITestFix修复了68%的测试用例（现有最佳工具VISTA*为44%）。
效率：平均匹配时间为0.97秒（与SFTM的0.87秒接近）。</x:t>
  </x:si>
  <x:si>
    <x:t xml:space="preserve">提及。论文以华为的两个工业应用（FabricInsight和CampusInsight）作为案例，验证了UITestFix在复杂工业场景中的有效性。例如，UITestFix成功修复了工业测试中因页面对象设计模式和复杂控制流分支导致的失效问题，而现有工具（如VISTA）无法处理这些场景。</x:t>
  </x:si>
  <x:si>
    <x:t xml:space="preserve">OrdinalFix: Fixing Compilation Errors via Shortest-Path CFL Reachability with Attribute Checking</x:t>
  </x:si>
  <x:si>
    <x:t xml:space="preserve">本文提出了一种名为OrdinalFix的算法，用于自动修复程序中的编译错误。编译错误通常由语法或语义约束违反引起，传统方法（如基于神经网络的方法）无法保证修复的最小修改量或正确性。OrdinalFix基于最短路径CFL可达性（Context-Free Language Reachability）和属性检查，确保找到修改次数最少的修复方案。实验表明，OrdinalFix在Middleweight Java和真实C程序数据集上的修复成功率达83.5%，优于现有方法（71.7%）。此外，论文证明了最小修改量编译错误修复问题是NP难问题。</x:t>
  </x:si>
  <x:si>
    <x:t xml:space="preserve">This paper presents OrdinalFix, an algorithm for automatically fixing compilation errors in programs. Compilation errors arise from violations of syntactic or semantic constraints, and existing approaches (e.g., neural network-based methods) lack guarantees on minimal modifications or correctness. OrdinalFix leverages shortest-path CFL reachability with attribute checking to ensure fixes with the minimum number of edits. The paper also proves that the problem is NP-hard. Evaluations on Middleweight Java and real-world C programs show that OrdinalFix achieves a success rate of 83.5%, outperforming prior methods (71.7%). The algorithm is efficient, with a median fixing time of 0.6 seconds for C functions.</x:t>
  </x:si>
  <x:si>
    <x:t xml:space="preserve">编译错误的自动化修复</x:t>
  </x:si>
  <x:si>
    <x:t xml:space="preserve">Middleweight Java：合成的面向对象语言程序，通过突变操作生成错误（插入/删除/替换符号）。
C程序：真实世界的学生代码数据集（来自DeepFix），包含6,978个有编译错误的程序。</x:t>
  </x:si>
  <x:si>
    <x:t xml:space="preserve">主要指标：修复成功率（Success Rate）。
OrdinalFix：83.5%（5,757/6,978 C程序）。
对比基线：最高71.7%（如DeepFix等）。
效率指标：修复时间。
C程序的中位修复时间：0.6秒，84.2%的修复在10秒内完成。
Middleweight Java：所有错误在600秒内修复。</x:t>
  </x:si>
  <x:si>
    <x:t xml:space="preserve">未提及，但提到编译错误修复在集成开发环境（IDE）中的潜在应用价值</x:t>
  </x:si>
  <x:si>
    <x:t xml:space="preserve">Bridging the Gap between Academia and Industry in Machine Learning Software Defect Prediction: Thirteen Considerations</x:t>
  </x:si>
  <x:si>
    <x:t xml:space="preserve">该论文是一篇经验报告，总结了在诺基亚5G系统级测试中引入机器学习软件缺陷预测（ML SDP）的13个关键考虑因素。研究基于实际工业项目，探讨了从需求收集、技术评估到成本分析和长期规划的全过程。论文强调了学术界与工业界在ML SDP应用上的差距，并提供了实践中的挑战和解决方案。研究结果表明，即使使用简单的机器学习算法（如CatBoost和随机森林），也能在工业环境中有效预测软件缺陷，从而优化测试资源分配并降低成本。</x:t>
  </x:si>
  <x:si>
    <x:t xml:space="preserve">This paper is an experience report detailing thirteen key considerations for implementing Machine Learning Software Defect Prediction (ML SDP) in an industrial setting, specifically within Nokia's 5G system-level testing. The study highlights the gap between academic research and industry adoption of ML SDP, presenting practical insights from a large-scale project. The authors outline a holistic approach, covering requirements gathering, technology assessment, risk management, and cost evaluation. The results demonstrate that even simple ML models (e.g., CatBoost, Random Forest) can achieve satisfactory defect prediction performance using historical test data, aiding in resource optimization and cost reduction.</x:t>
  </x:si>
  <x:si>
    <x:t xml:space="preserve">机器学习在软件缺陷预测中的工业应用</x:t>
  </x:si>
  <x:si>
    <x:t xml:space="preserve">论文使用了诺基亚5G系统级测试的历史数据作为benchmark，包含约800,000条测试用例结果，覆盖了5个半月的测试周期。</x:t>
  </x:si>
  <x:si>
    <x:t xml:space="preserve">量化指标：
Matthews Correlation Coefficient (MCC)：用于衡量模型性能，解决类别不平衡问题。
其他辅助指标：AUC、Accuracy、Recall、Precision、F-beta score。
效果：
CatBoost和随机森林表现最佳，MCC值达到满意水平，且两者差异无统计学意义。
即使未进行超参数调优，这些模型仍能有效预测缺陷，证明了ML SDP在工业环境中的可行性。</x:t>
  </x:si>
  <x:si>
    <x:t xml:space="preserve">论文详细描述了在诺基亚5G系统级测试中的实际应用案例。研究基于诺基亚的真实测试数据，验证了ML SDP在优化测试资源分配、减少缺陷逃逸到客户端的有效性。案例中，ML SDP被集成到诺基亚的持续开发、集成和测试（CDIT）流程中，展示了其在复杂工业环境中的实际价值。</x:t>
  </x:si>
  <x:si>
    <x:t xml:space="preserve">缺陷的预测与生成</x:t>
  </x:si>
  <x:si>
    <x:t xml:space="preserve">Identify and Update Test Cases when Production Code Changes: A Transformer-based Approach</x:t>
  </x:si>
  <x:si>
    <x:t xml:space="preserve">本文提出了一种名为Ceprot的自动化方法，用于在生成代码变更时识别过时的测试用例并自动更新它们。Ceprot采用两阶段框架：首先通过Transformer模型判断测试是否需要更新，随后生成更新后的测试代码。实验表明，Ceprot在识别过时测试用例的精确率和召回率分别达到98.3%和90.0%，生成的测试用例编译通过率为48%，覆盖率提升89%。该方法显著减少了开发者在测试维护中的工作量，并提升了软件质量。</x:t>
  </x:si>
  <x:si>
    <x:t xml:space="preserve">This paper proposes Ceprot, a novel approach to automatically identify and update obsolete test cases when production code changes. Ceprot employs a two-stage framework: a Transformer-based model first detects outdated tests, then generates updated versions. Experiments show Ceprot achieves 98.3% precision and 90.0% recall in identification, with 48% of updated tests being compilable and 89% coverage improvement. The method effectively reduces manual effort in test maintenance and enhances software reliability.</x:t>
  </x:si>
  <x:si>
    <x:t xml:space="preserve">生产代码与测试代码的协同演化</x:t>
  </x:si>
  <x:si>
    <x:t xml:space="preserve">论文构建了两个数据集：
识别任务数据集：包含5,196个正样本（需更新的测试）和18,329个负样本。
更新任务数据集：仅包含正样本，用于生成新测试用例。
数据来源于1,500个热门Java项目的代码变更历史。</x:t>
  </x:si>
  <x:si>
    <x:t xml:space="preserve">识别阶段：
精确率（Precision）：98.3%
召回率（Recall）：90.0%
F1分数：94.0%
更新阶段：
准确率（Accuracy）：12.3%
CodeBLEU：显著优于基线
动态评估：
编译通过率：48%
覆盖率提升：89%（从旧测试的34.2%提升至新测试的相近水平）</x:t>
  </x:si>
  <x:si>
    <x:t xml:space="preserve">论文提及了实际案例（如Conekta项目），展示了生产代码API版本更新后测试代码长期未同步的问题。此外，通过华为实验室的参与，暗示了产业界合作背景，但未详细描述具体产业应用。</x:t>
  </x:si>
  <x:si>
    <x:t xml:space="preserve">Revisiting and Improving Retrieval-Augmented Deep Assertion Generation</x:t>
  </x:si>
  <x:si>
    <x:t xml:space="preserve">本文提出了一种名为EDITAS的新型检索-编辑方法，用于改进单元测试中的断言生成。传统的断言生成方法（如基于信息检索或深度学习的方法）存在局限性，例如难以理解语义差异、仅支持单一替换操作等。EDITAS通过检索相似测试用例的断言作为原型，结合神经序列到序列模型学习断言编辑模式，从而生成更准确的断言。实验表明，EDITAS在准确性和BLEU分数上显著优于现有方法。</x:t>
  </x:si>
  <x:si>
    <x:t xml:space="preserve">This paper proposes EDITAS, a novel retrieve-and-edit approach for assertion generation in unit testing. Traditional methods, such as those based on information retrieval or deep learning, face limitations like semantic misunderstanding and support for only single-token replacements. EDITAS retrieves assertions from similar test cases as prototypes and employs a neural sequence-to-sequence model to learn assertion edit patterns. Experiments demonstrate that EDITAS outperforms state-of-the-art methods in both accuracy and BLEU scores.</x:t>
  </x:si>
  <x:si>
    <x:t xml:space="preserve">单元测试中的断言生成</x:t>
  </x:si>
  <x:si>
    <x:t xml:space="preserve">论文使用了两个公开数据集：
Data_old：源自ATLAS的原始数据集，包含156,760个数据项。
Data_new：在Data_old基础上扩展，包含265,420个数据项，增加了未知标记的测试用例。</x:t>
  </x:si>
  <x:si>
    <x:t xml:space="preserve">指标：
Accuracy：生成的断言与人工编写断言的完全匹配率。
BLEU：衡量生成断言与参考断言的相似性。
效果：
EDITAS在Data_old和Data_new上平均提升：
准确率：10.00%-87.48%。
BLEU分数：3.30%-42.65%。</x:t>
  </x:si>
  <x:si>
    <x:t xml:space="preserve">未提及，但引用了工业评估（如EvoSuite生成的断言在实际项目中的表现）作为研究背景。</x:t>
  </x:si>
  <x:si>
    <x:t xml:space="preserve">QuraTest: Integrating Quantum Specific Features in Quantum Program Testing</x:t>
  </x:si>
  <x:si>
    <x:t xml:space="preserve">该论文提出了一种名为QuraTest的自动化测试框架，专门用于量子程序的测试。针对现有量子程序测试方法忽略量子特性（如幅度、相位和纠缠）的问题，QuraTest集成了三种测试用例生成技术：UCNOT、IQFT和Random。通过实验评估，论文展示了这些技术在测试用例多样性、输出覆盖率和故障检测能力方面的优势。结果表明，IQFT在生成多样性测试用例方面表现最佳，而UCNOT在故障检测能力上最为突出。</x:t>
  </x:si>
  <x:si>
    <x:t xml:space="preserve">The paper introduces QuraTest, an automated testing framework for quantum programs, addressing the limitations of existing methods that overlook quantum-specific features such as magnitude, phase, and entanglement. QuraTest incorporates three test case generators: UCNOT, IQFT, and Random. Experimental evaluations demonstrate that IQFT excels in generating diverse test cases, while UCNOT outperforms in fault detection capability. The study highlights the importance of integrating quantum features into testing techniques to enhance effectiveness.</x:t>
  </x:si>
  <x:si>
    <x:t xml:space="preserve">量子程序的自动化测试</x:t>
  </x:si>
  <x:si>
    <x:t xml:space="preserve">论文使用了来自公开量子程序基准测试集VeriQBench的47个量子程序，涵盖不同量子算法（如Adder、BV、Grover等）和量子比特数（3到10个量子比特）。</x:t>
  </x:si>
  <x:si>
    <x:t xml:space="preserve">测试用例多样性：通过幅度分数（Magnitude Score）、相位分数（Phase Score）和纠缠分数（Entanglement Score）衡量。IQFT的单元覆盖率为66%，UCNOT为62%，Random仅为10%。
输出覆盖率：IQFT在70.2%的程序中表现最佳（33/47），UCNOT次之，Random最低。
故障检测能力：UCNOT在88.4%的程序（23/26）中突变分数最高，IQFT接近，Random表现较差。</x:t>
  </x:si>
  <x:si>
    <x:t xml:space="preserve">LEAP: Efficient and Automated Test Method for NLP Software</x:t>
  </x:si>
  <x:si>
    <x:t xml:space="preserve">本文提出了一种名为LEAP的高效自动化测试方法，用于生成针对NLP软件的对抗性测试用例。LEAP结合了基于Levy飞行的自适应粒子群优化（PSO）和文本特征，通过增加种群多样性和优化搜索路径，显著提高了测试用例的生成成功率和效率。实验表明，LEAP在BERT等模型上的平均成功率达到79.1%，优于现有方法，同时时间开销降低了147.6秒。此外，LEAP生成的测试用例具有更高的可迁移性，并能有效提升模型的鲁棒性。</x:t>
  </x:si>
  <x:si>
    <x:t xml:space="preserve">This paper proposes LEAP, an efficient and automated testing method for generating adversarial test cases for NLP software. LEAP integrates Levy flight-based Adaptive Particle Swarm Optimization (PSO) with textual features to enhance population diversity and optimize search paths. Experiments demonstrate that LEAP achieves an average success rate of 79.1% on models like BERT, outperforming existing methods, while reducing time overhead by up to 147.6 seconds. Additionally, LEAP generates more transferable test cases and significantly improves model robustness.</x:t>
  </x:si>
  <x:si>
    <x:t xml:space="preserve">NLP软件的自动化测试</x:t>
  </x:si>
  <x:si>
    <x:t xml:space="preserve">论文使用了以下三个基准数据集：
IMDB：电影评论情感分类数据集。
AG's News：新闻分类数据集。
Poem Sentiment (POEM)：诗歌情感分类数据集。</x:t>
  </x:si>
  <x:si>
    <x:t xml:space="preserve">Success Rate (S-rate)：平均成功率为79.1%，比次优方法高6.1%。
Change Rate (C-rate)：生成的测试用例修改率较低，保证了语义的自然性。
Perplexity (PPL)：生成的测试用例流畅性更好，PPL分数更低。
Time Overhead (T-O)：时间开销比现有启发式方法减少2.14秒至147.57秒。
Query Number (Q-N)：查询次数更少，效率更高。</x:t>
  </x:si>
  <x:si>
    <x:t xml:space="preserve">未提及，但论文中提到了军事情报分析系统的案例，说明对抗性测试用例的生成对于提升军事信息系统的鲁棒性具有重要意义。此外，研究还适用于市场监控、代码审查等安全关键系统。</x:t>
  </x:si>
  <x:si>
    <x:t xml:space="preserve">Enhancing Malware Detection for Android Apps: Detecting Fine-granularity Malicious Components</x:t>
  </x:si>
  <x:si>
    <x:t xml:space="preserve">本文提出了一种名为AMCDroid的新型Android恶意软件检测系统，专注于细粒度恶意组件的检测。传统方法主要检测恶意应用，而AMCDroid通过静态分析提取多维特征（如权限、API调用等），构建同质化行为图（CGJ），并利用基于AST的神经网络（ASTNNF）捕获时间依赖性信息进行恶意软件检测。若应用被判定为恶意，系统进一步采用多目标遗传算法（MCD）自适应定位恶意组件。实验基于95,134个样本，结果显示AMCDroid在F1-Score（0.9699）和抗混淆攻击能力上优于现有方法，且恶意组件检测的F1-Score比现有技术高50%。</x:t>
  </x:si>
  <x:si>
    <x:t xml:space="preserve">This paper presents AMCDroid, a novel approach for detecting fine-granularity malicious components in Android apps. Unlike existing malware detection systems that focus on app-level classification, AMCDroid models app behaviors as a homogeneous graph (CGJ) using static features (e.g., permissions, APIs), then employs an AST-based neural network (ASTNNF) to capture time dependency for malware detection. If an app is malicious, a many-objective genetic algorithm (MCD) adaptively identifies malicious components. Evaluated on 95,134 samples, AMCDroid achieves a 0.9699 F1-Score, outperforming state-of-the-art methods, and shows 50% higher F1-Score in component detection. It also demonstrates robustness against obfuscation.</x:t>
  </x:si>
  <x:si>
    <x:t xml:space="preserve">Android恶意软件的细粒度检测</x:t>
  </x:si>
  <x:si>
    <x:t xml:space="preserve">恶意软件数据集：40,354个样本来自VirusShare，51,780个良性样本来自Androzo。
恶意组件检测数据集：MYST数据集（3,000个标注恶意类的样本）。
混淆测试集：使用Obfuscapk工具生成22,757个混淆样本。</x:t>
  </x:si>
  <x:si>
    <x:t xml:space="preserve">任务	指标	效果
恶意软件检测	F1-Score	0.9699（优于基线方法1.5%-9%）
TPR（抗混淆）	0.9987（最高提升20%）
恶意组件检测	F1-Score	0.7533（比MKLDroid高50%）
Recall	0.6764（混淆下&gt;0.54）
Hit Rate	0.9869（粗粒度命中率）</x:t>
  </x:si>
  <x:si>
    <x:t xml:space="preserve">未提及，案例研究：检测恶意原生库（如Roaming Mantis家族），定位加载恶意库的JNI调用（34个方法中的2个关键方法）。
潜在应用：帮助安全分析师定位恶意代码片段，支持下游任务（如恶意行为分析、重打包应用检测）。</x:t>
  </x:si>
  <x:si>
    <x:t xml:space="preserve">Fine-Grained In-Context Permission Classification for Android Apps using Control-Flow Graph Embedding</x:t>
  </x:si>
  <x:si>
    <x:t xml:space="preserve">该论文提出了一种名为DroidGen的方法，用于在Android应用中进行细粒度的上下文权限分类。通过静态分析构建控制流图（ICFG），结合图嵌入技术和监督学习模型，DroidGen能够准确分类权限是否被滥用。实验结果表明，该方法在89个应用上的分类精度和召回率高达95%，为提升用户隐私保护提供了有效工具。</x:t>
  </x:si>
  <x:si>
    <x:t xml:space="preserve">The paper presents DroidGen, an approach for fine-grained in-context permission classification in Android apps. It leverages static analysis to generate inter-procedural control-flow graphs (ICFGs), applies graph embedding techniques to convert graphs into numerical vectors, and uses supervised machine learning to classify permission misuses. Evaluated on 89 apps, DroidGen achieves up to 95% precision and recall, demonstrating its effectiveness in enhancing privacy protection.</x:t>
  </x:si>
  <x:si>
    <x:t xml:space="preserve">Android应用中的细粒度权限滥用检测</x:t>
  </x:si>
  <x:si>
    <x:t xml:space="preserve">论文使用了以下数据集：
49个良性应用：19个新加坡智慧国家应用 + 30个来自Androzoo的应用。
40个恶意应用：16个来自DeepIntent + 24个其他来源的应用。
总计89个应用，共2148个标记的控制流图（ICFG）。</x:t>
  </x:si>
  <x:si>
    <x:t xml:space="preserve">指标：精确率（Precision）、召回率（Recall）、F1分数（F1-Score）。
效果：
恶意权限滥用检测：精确率96%，召回率86%。
整体分类性能：F1分数达95%。</x:t>
  </x:si>
  <x:si>
    <x:t xml:space="preserve">论文提到，该方法可应用于应用商店审核（检测应用是否符合隐私政策）和用户预安装检查（帮助用户识别潜在权限滥用）。具体案例包括对新加坡智慧国家应用的分析（发现部分良性应用仍存在权限滥用行为）。此外，论文指出Facebook和Google等公司曾因未明确告知用户数据收集行为而引发争议，间接支持了研究的产业相关性。</x:t>
  </x:si>
  <x:si>
    <x:t xml:space="preserve">用户安全与伦理合规性检测</x:t>
  </x:si>
  <x:si>
    <x:t xml:space="preserve">How Android Apps Break the Data Minimization Principle: An Empirical Study</x:t>
  </x:si>
  <x:si>
    <x:t xml:space="preserve">这篇论文首次系统性地研究了Android应用中违反数据最小化原则的现象。数据最小化原则要求应用仅收集与功能直接相关的必要数据，但现有Android权限系统无法有效保障这一原则。为此，作者提出了一种基于强化学习的自动化工具GUIMind，用于检测应用中的隐私违规行为。GUIMind通过探索应用活动并监控敏感API调用来识别违规行为，实验表明其检测准确率达96.1%。通过对1876个真实应用的分析，研究发现83.5%的应用至少存在一次隐私违规，其中健康类应用问题最严重，电话信息是最常泄露的数据类型（71.1%）。此外，作者还向相关管理机构报告了60个违规应用，验证了工具的实际有效性。</x:t>
  </x:si>
  <x:si>
    <x:t xml:space="preserve">This paper presents the first systematic empirical study on violations of the Data Minimization Principle in Android apps. The principle mandates that apps should only collect data directly relevant to their functionality, but the current Android permission system fails to enforce it effectively. To address this, the authors developed GUIMind, an automated tool leveraging reinforcement learning to detect privacy violations by exploring app activities and monitoring sensitive API calls. GUIMind achieved a detection accuracy of 96.1%. The study analyzed 1,876 real-world apps, revealing that 83.5% had at least one privacy violation, with health apps being the worst offenders. Telephony information was the most frequently leaked data type (71.1%). The tool’s practicality was further validated by reporting 60 non-compliant apps to administrators, prompting corrective actions.</x:t>
  </x:si>
  <x:si>
    <x:t xml:space="preserve">Android应用中违反数据最小化原则的行为及其自动化检测方法</x:t>
  </x:si>
  <x:si>
    <x:t xml:space="preserve">数据集包含从小米应用商店（Xiaomi App Market）爬取的1,876个真实Android应用，涵盖14个类别（如健康、旅行、新闻等）。
工具性能评估使用了120个应用（训练集400个，测试集120个）。</x:t>
  </x:si>
  <x:si>
    <x:t xml:space="preserve">准确率（Accuracy）：96.1%
精确率（Precision）：97.0%
召回率（Recall）：97.9%
F1分数（F1 Score）：97.4%
效率提升：相比基线方法UniRLTest，GUIMind发现敏感API调用的数量多43%（平均2137次 vs. 1495次）。</x:t>
  </x:si>
  <x:si>
    <x:t xml:space="preserve">案例研究：作者向中国个人信息保护工作组（PIPTFoA）提交了60个违规应用，其中43个被确认违规（8个被下架），10个在后续版本中修复问题。
产业应用：GUIMind可帮助开发者识别隐私漏洞、辅助应用商店审核，并支持监管机构监控应用隐私合规性。工具已在GitHub开源。</x:t>
  </x:si>
  <x:si>
    <x:t xml:space="preserve">DeepScaler: Holistic Autoscaling for Microservices Based on Spatiotemporal GNN with Adaptive Graph Learning</x:t>
  </x:si>
  <x:si>
    <x:t xml:space="preserve">本文提出了一种名为DeepScaler的深度学习方法，用于微服务的全自动扩展。该方法通过时空图神经网络（GNN）和自适应图学习技术，捕捉微服务之间的复杂依赖关系，从而优化资源分配，确保服务质量（QoS）并降低成本。实验结果表明，DeepScaler能够显著减少服务级别协议（SLA）违规，并在资源成本上表现优异。</x:t>
  </x:si>
  <x:si>
    <x:t xml:space="preserve">This paper presents DeepScaler, a deep learning-based approach for holistic autoscaling of microservices. Utilizing spatiotemporal graph neural networks (GNN) and adaptive graph learning, DeepScaler captures complex service dependencies to optimize resource allocation, ensuring quality of service (QoS) while reducing costs. Experimental results demonstrate that DeepScaler significantly reduces SLA violations and achieves better cost efficiency.</x:t>
  </x:si>
  <x:si>
    <x:t xml:space="preserve">微服务的全自动扩展</x:t>
  </x:si>
  <x:si>
    <x:t xml:space="preserve">论文使用了以下三个微服务基准测试：
BookInfo
Online-Boutique
Train-Ticket</x:t>
  </x:si>
  <x:si>
    <x:t xml:space="preserve">量化指标：
SLA违规率（SLA violation rate）
资源成本（Resource cost）
累积绝对误差（Cumulative Absolute Errors, CAE）
预测精度指标（MAE, RMSE, MAPE）
效果：
平均减少SLA违规41%。
降低资源成本23%。
减少累积误差13%。</x:t>
  </x:si>
  <x:si>
    <x:t xml:space="preserve">未提及，但提到实验在公共云环境（如Kubernetes和Istio支持的集群）中进行，验证了方法的实用性。</x:t>
  </x:si>
  <x:si>
    <x:t xml:space="preserve">19</x:t>
  </x:si>
  <x:si>
    <x:t xml:space="preserve">Expediting Neural Network Verification via Network Reduction</x:t>
  </x:si>
  <x:si>
    <x:t xml:space="preserve">该论文提出了一种名为REDNet的神经网络简化技术，通过移除稳定的ReLU神经元和重构网络结构，显著减少了神经网络的规模和复杂度。REDNet能够在不改变网络功能的前提下，加速现有神经网络验证工具（如α,β-CROWN、VeriNet和PRIMA）的运行效率。实验结果表明，REDNet在多个基准测试中平均减少了10.6倍的神经元数量，并在验证任务中实现了最高1.99倍的加速效果。此外，REDNet还能帮助原本不支持某些网络架构的验证工具扩展其适用范围。</x:t>
  </x:si>
  <x:si>
    <x:t xml:space="preserve">The paper proposes a neural network reduction technique called REDNet, which simplifies networks by removing stable ReLU neurons and reconstructing the architecture. REDNet preserves the exact behavior of the original network while significantly reducing its size and complexity. Experiments demonstrate that REDNet achieves an average reduction of 10.6× in neuron count and speeds up state-of-the-art verification tools (e.g., α,β-CROWN, VeriNet, PRIMA) by up to 1.99×. Additionally, REDNet enables verification tools to handle previously unsupported network architectures.</x:t>
  </x:si>
  <x:si>
    <x:t xml:space="preserve">神经网络验证的加速技术</x:t>
  </x:si>
  <x:si>
    <x:t xml:space="preserve">数据集：MNIST、CIFAR10、CIFAR100。
网络模型：包括全连接网络、卷积网络和残差网络（如M_256x6、M_ConvBig、C_ResNet等），来自ERAN系统和VNNCOMP2021/2022竞赛。</x:t>
  </x:si>
  <x:si>
    <x:t xml:space="preserve">量化指标：
神经元减少比例（Reduction Ratio）：平均减少10.6倍，最高达95倍。
验证加速比（Speedup）：α,β-CROWN平均加速1.52倍，PRIMA平均加速1.99倍，VeriNet平均加速1.65倍。
验证成功率：α,β-CROWN验证更多属性（11个额外属性），PRIMA验证60.6%更多图像。
效果：REDNet显著提升了验证工具的效率和能力，同时扩展了其支持的网络架构范围。</x:t>
  </x:si>
  <x:si>
    <x:t xml:space="preserve">SMT Solver Validation Empowered by Large Pre-trained Language Models</x:t>
  </x:si>
  <x:si>
    <x:t xml:space="preserve">该论文提出了一种名为LAST的工具，利用大语言模型（如GPT-2）生成SMT公式来测试SMT求解器（如Z3、cvc5和Bitwuzla）。通过“预训练-微调”流程和数据增强技术，LAST能够生成多样且有效的测试公式，显著提升了SMT求解器的测试覆盖率。实验结果表明，LAST发现了65个真实存在的Bug，其中45个已被开发者修复。此外，LAST在代码覆盖率和Bug检测能力上优于现有工具，展示了LLM在形式化方法测试中的潜力。</x:t>
  </x:si>
  <x:si>
    <x:t xml:space="preserve">The paper introduces LAST, a tool that leverages large language models (LLMs) like GPT-2 to generate SMT formulas for fuzzing SMT solvers (e.g., Z3, cvc5, Bitwuzla). LAST employs a "retrain-finetune" pipeline and data augmentation techniques to produce diverse and effective test formulas. Experiments show that LAST detected 65 real bugs, 45 of which were fixed by developers. Additionally, LAST outperforms state-of-the-art fuzzers in code coverage and bug detection, demonstrating the potential of LLMs in formal method testing.</x:t>
  </x:si>
  <x:si>
    <x:t xml:space="preserve">基于大语言模型的SMT求解器模糊测试技术</x:t>
  </x:si>
  <x:si>
    <x:t xml:space="preserve">数据集：SMT-LIB官方基准测试集（包含标准SMT公式）和历史Bug触发公式（来自Z3和cvc5的Bug追踪系统）。
目标求解器：Z3、cvc5和Bitwuzla。</x:t>
  </x:si>
  <x:si>
    <x:t xml:space="preserve">量化指标：
Bug数量：发现65个Bug，其中45个被修复。
代码覆盖率：在Z3和cvc5上分别达到30.4%和27.5%的行覆盖率，优于基线工具。
Bug检测能力：在24小时内发现6个Bug，优于其他工具。
效果：LAST显著提升了测试覆盖率和Bug检测能力，并发现了长期潜伏的Bug。</x:t>
  </x:si>
  <x:si>
    <x:t xml:space="preserve">模型检测与符号执行</x:t>
  </x:si>
  <x:si>
    <x:t xml:space="preserve">HOBAT: Batch Verification for Homogeneous Structural Neural Networks</x:t>
  </x:si>
  <x:si>
    <x:t xml:space="preserve">本文提出了一种名为HOBAT的框架，用于解决同构结构神经网络的批量验证问题。通过抽象和细化技术，HOBAT能够高效验证多个网络版本，显著提升了验证效率。实验表明，该方法在ACAS Xu和Occupancy Detection等基准数据集上表现优异，适用于在线学习和终身学习等场景。</x:t>
  </x:si>
  <x:si>
    <x:t xml:space="preserve">This paper introduces HOBAT, a framework designed for batch verification of homogeneous structural neural networks. By leveraging abstraction and refinement techniques, HOBAT efficiently verifies multiple network versions, improving scalability. Experiments on benchmarks like ACAS Xu and Occupancy Detection demonstrate its effectiveness in continuous learning scenarios.</x:t>
  </x:si>
  <x:si>
    <x:t xml:space="preserve">同构结构神经网络的批量验证问题</x:t>
  </x:si>
  <x:si>
    <x:t xml:space="preserve">ACAS Xu：用于飞行控制系统的安全分析。
Occupancy Detection (OD)：基于环境因素的房间占用预测数据集。</x:t>
  </x:si>
  <x:si>
    <x:t xml:space="preserve">量化指标：验证时间、解决实例数量、加速比例。
效果：
在ACAS Xu上，HOBAT平均验证时间为3.88秒，优于基线方法的12.37秒。
在OD数据集上，HOBAT加速了60%以上的测试用例。</x:t>
  </x:si>
  <x:si>
    <x:t xml:space="preserve">产业界应用：在线推荐系统、航空避碰系统（ACAS Xu）。</x:t>
  </x:si>
  <x:si>
    <x:t xml:space="preserve">An Image is Worth a Thousand Toxic Words: A Metamorphic Testing Framework for Content Moderation Software</x:t>
  </x:si>
  <x:si>
    <x:t xml:space="preserve">本文提出了一个名为OASIS的蜕变测试框架，用于检测图像内容审核软件的缺陷。该框架通过模拟真实用户行为（如字符级、段落级和图像级扰动）生成有毒且逼真的测试用例，以验证审核软件的鲁棒性。实验表明，OASIS生成的测试用例毒性评分达4.46（满分5），逼真度评分达4.05，并能有效发现商业和学术模型的错误。此外，利用这些测试用例重新训练模型（如BERT）可显著提升其性能。</x:t>
  </x:si>
  <x:si>
    <x:t xml:space="preserve">The paper proposes OASIS, a metamorphic testing framework for image content moderation software. It generates toxic and realistic test cases by emulating real-user perturbations (e.g., character/paragraph/picture-level modifications) to expose flaws in moderation systems. Experiments show OASIS achieves toxicity and realness scores of 4.46 and 4.05 (out of 5), respectively, and effectively detects errors in commercial/academic models. Retraining models (e.g., BERT) with OASIS-generated cases improves robustness.</x:t>
  </x:si>
  <x:si>
    <x:t xml:space="preserve">通过蜕变测试验证和改进图像内容审核软件的鲁棒性</x:t>
  </x:si>
  <x:si>
    <x:t xml:space="preserve">数据集：HateOffensive、Dirty、SpamMessage、Sexting、Midu、SMS Spam Collection（涵盖中英文有毒内容）。
对比对象：商业内容审核软件及学术模型（如BERT）。</x:t>
  </x:si>
  <x:si>
    <x:t xml:space="preserve">指标：毒性评分（4.46/5）、逼真度评分（4.05/5）、错误检测量、模型改进效果。
效果：
生成210个测试用例，人工标注确认其毒性和逼真性。
发现大量商业/学术模型错误。
用1000个测试用例重新训练BERT，显著提升模型鲁棒性。</x:t>
  </x:si>
  <x:si>
    <x:t xml:space="preserve">CoMSA: A modeling driven sampling approach for configuration performance testing</x:t>
  </x:si>
  <x:si>
    <x:t xml:space="preserve">本文提出了一种名为CoMSA的建模驱动采样方法，用于优化可配置系统的性能测试。CoMSA通过主动选择预测不确定性高的配置样本进行测试，结合历史数据（冷启动和热启动场景），显著提升了性能模型的准确性。实验在LRZIP、LLVM、x264和SQLite四个开源系统上进行，结果显示CoMSA在减少测试样本量的同时，性能预测精度优于基线方法（如随机采样、遗传采样等），且热启动场景下能进一步降低测试成本。</x:t>
  </x:si>
  <x:si>
    <x:t xml:space="preserve">This paper introduces CoMSA, a modeling-driven sampling approach for performance testing of highly configurable systems. CoMSA selects configurations with high prediction uncertainty to improve model accuracy, addressing both cold-start (no historical data) and warm-start (with historical data) scenarios. Evaluated on LRZIP, LLVM, x264, and SQLite, CoMSA outperforms baselines (e.g., random sampling, genetic sampling) in reducing test samples while maintaining high prediction precision. Warm-start scenarios further cut testing costs by leveraging historical data.</x:t>
  </x:si>
  <x:si>
    <x:t xml:space="preserve">可配置系统的性能测试优化</x:t>
  </x:si>
  <x:si>
    <x:t xml:space="preserve">LRZIP（文件压缩工具）
LLVM（编译器框架）
x264（视频编码器）
SQLite（轻量级数据库）</x:t>
  </x:si>
  <x:si>
    <x:t xml:space="preserve">量化指标：
R²（决定系数）：衡量模型拟合度，值越高越好。
RMSE（均方根误差）：衡量预测误差，值越低越好。
效果：
冷启动场景：CoMSA的R²显著高于基线（如XGBoost在SQLite上R²≈1.0），RMSE降低50%以上（如LRZIP从123.71降至10.77）。
热启动场景：测试样本量减少90%（如LLVM仅需4个样本 vs. 冷启动40个），且模型稳定性提升。</x:t>
  </x:si>
  <x:si>
    <x:t xml:space="preserve">测试效率优化</x:t>
  </x:si>
  <x:si>
    <x:t xml:space="preserve">Effective Concurrency Testing for Go via Directional Primitive-constrained Interleaving Exploration</x:t>
  </x:si>
  <x:si>
    <x:t xml:space="preserve">该论文提出了一种名为GoPie的新型测试方法，用于检测Go语言中的并发错误。GoPie通过定向、通用且细粒度的调度策略，探索并发操作的执行顺序（interleaving），从而发现潜在的并发问题。该方法利用执行历史生成调度链（scheduling chain），并结合反馈机制优化调度策略。实验表明，GoPie在GoBench基准测试中显著优于现有工具，并在多个大型开源项目中发现了11个未知的并发错误，其中9个已被确认。</x:t>
  </x:si>
  <x:si>
    <x:t xml:space="preserve">This paper presents GoPie, a novel testing approach for detecting concurrency bugs in Go programs. GoPie employs directional, general, and fine-grained scheduling to explore interleavings of concurrent operations, guided by execution history and feedback mechanisms. It introduces the concept of scheduling chains to systematically control execution orders and utilizes primitive-constrained heuristics to optimize exploration. Evaluations on the GoBench benchmark and real-world projects demonstrate that GoPie outperforms state-of-the-art tools, uncovering 11 previously unknown bugs (9 confirmed). The tool is open-sourced for further research.</x:t>
  </x:si>
  <x:si>
    <x:t xml:space="preserve">Go语言并发程序的自动化测试与错误检测</x:t>
  </x:si>
  <x:si>
    <x:t xml:space="preserve">GoBench：包含68个Go并发错误内核（bug kernels），提取自9个开源项目（如Kubernetes、CockroachDB）。
大型开源项目：Kubernetes、etcd、gRPC-go等（见表VI）。</x:t>
  </x:si>
  <x:si>
    <x:t xml:space="preserve">检测率：在GoBench中检测到66/68个错误（98.51%），远超基线工具GFuzz（18/65）。
真实项目：发现19个阻塞实例，合并为11个唯一错误报告（9个确认，7个修复）。
覆盖率：CPOP1（同线程操作对）和CPOP2（跨线程操作对）覆盖率分别达16,483和18,367（见表IX）。</x:t>
  </x:si>
  <x:si>
    <x:t xml:space="preserve">在Kubernetes、etcd等项目中发现并修复了实际错误（如etcd_15675，见图4）。</x:t>
  </x:si>
  <x:si>
    <x:t xml:space="preserve">Fuzzing for CPS Mutation Testing</x:t>
  </x:si>
  <x:si>
    <x:t xml:space="preserve">本文提出了一种基于模糊测试的变异测试方法MOTIF，用于自动化生成测试数据以检测嵌入式软件中的缺陷。传统变异测试方法依赖符号执行，但受限于复杂约束和黑盒组件等问题。MOTIF通过模糊测试生成多样化输入，覆盖程序分支和状态，从而有效杀死变异体。实验表明，MOTIF在卫星系统软件中表现优于符号执行方法，杀死变异体的比例显著提高（最高提升47个百分点），且在符号执行不可行的情况下仍能有效工作（杀死41%的变异体）。</x:t>
  </x:si>
  <x:si>
    <x:t xml:space="preserve">The paper proposes MOTIF, a mutation testing approach leveraging fuzz testing to automate test data generation for embedded software in cyber-physical systems (CPS). Traditional symbolic execution-based methods face limitations like handling black-box components and floating-point operations. MOTIF uses grey-box fuzzing to generate diverse inputs, maximizing code coverage and mutant killing. Empirical evaluation on satellite software shows MOTIF outperforms symbolic execution by up to 47 percentage points in killing mutants and achieves 41% effectiveness where symbolic execution fails.</x:t>
  </x:si>
  <x:si>
    <x:t xml:space="preserve">结合模糊测试与变异测试，提出一种自动化测试数据生成方法（MOTIF）</x:t>
  </x:si>
  <x:si>
    <x:t xml:space="preserve">MLFS（数学库，ESA认证）
LIBU（纳米卫星工具库）
ASN1lib（ASN.1序列化/反序列化库）</x:t>
  </x:si>
  <x:si>
    <x:t xml:space="preserve">指标：变异分数（Mutation Score，被杀死的变异体比例）。
效果：
在符号执行可用的场景（ASN1lib和部分LIBU），MOTIF比符号执行方法多杀死46.86和10.52个百分点的变异体。
在符号执行不可用的场景（MLFS和部分LIBU），MOTIF分别杀死35.97%和41.38%的变异体。</x:t>
  </x:si>
  <x:si>
    <x:t xml:space="preserve">LIBU由工业界合作伙伴开发，用于欧洲航天局（ESA）的纳米卫星项目。
MLFS和ASN1lib是ESA支持的航天软件组件，已部署在轨卫星中。
实验发现并修复了LIBU中的4个实际缺陷（SEMuP修复了其中3个）。</x:t>
  </x:si>
  <x:si>
    <x:t xml:space="preserve">Mutation-based Fault Localization of Deep Neural Networks</x:t>
  </x:si>
  <x:si>
    <x:t xml:space="preserve">本文提出了一种基于变异测试的深度学习神经网络故障定位方法DeepMuFL，用于自动定位DNN模型中的缺陷。传统DNN故障定位方法依赖静态或动态分析，而DeepMuFL通过生成并测试变异体（mutants），利用变异分析技术计算各层的可疑度（suspiciousness），从而精确定位缺陷位置。实验表明，DeepMuFL在109个真实DNN缺陷数据集上，能够将53个缺陷的故障层排名在首位（top-1），显著优于现有的静态和动态故障定位工具。此外，通过变异选择（mutation selection），可将故障定位时间减半，仅损失7.55%的检测能力。</x:t>
  </x:si>
  <x:si>
    <x:t xml:space="preserve">The paper proposes DeepMuFL, a mutation-based fault localization technique for deep neural networks (DNNs). Unlike traditional static or dynamic approaches, DeepMuFL generates mutants by systematically perturbing pre-trained DNN models (e.g., altering activation functions or layer properties) and analyzes their impact on test cases to rank suspicious layers. Evaluated on 109 real-world DNN bugs, DeepMuFL outperforms state-of-the-art tools by ranking the buggy layer in the top-1 position for 53 bugs. Additionally, random mutation selection reduces fault localization time by 50% with only a 7.55% drop in effectiveness.</x:t>
  </x:si>
  <x:si>
    <x:t xml:space="preserve">结合变异测试与故障定位</x:t>
  </x:si>
  <x:si>
    <x:t xml:space="preserve">数据集：109个Keras模型缺陷，来自StackOverflow和DeepLocalize数据集，涵盖分类和回归任务，包括全连接DNN、CNN和RNN。
对比工具：Neuralint（静态）、DeepLocalize（动态）、DeepDiagnosis（动态）、UMLAUT（混合静态/动态）。</x:t>
  </x:si>
  <x:si>
    <x:t xml:space="preserve">指标：Top-1准确率（故障层排名首位的比例）。
效果：
DeepMuFL（MUSE配置）检测到53/109个缺陷（top-1），比最佳基线工具DeepDiagnosis（30/109）高77%。
变异选择（50%变异体）将时间减半，仅损失7.55%的检测能力（49/53 bugs retained）。</x:t>
  </x:si>
  <x:si>
    <x:t xml:space="preserve">10</x:t>
  </x:si>
  <x:si>
    <x:t xml:space="preserve">AutoConf : Automated Configuration of Unsupervised Learning Systems using Metamorphic Testing and Bayesian Optimization</x:t>
  </x:si>
  <x:si>
    <x:t xml:space="preserve">本文提出了一种名为 AutoConf 的自动化方法，用于配置基于聚类的无监督学习系统。该方法结合了蜕变测试（metamorphic testing）和贝叶斯优化（Bayesian optimization），通过动态输入变换验证系统配置的鲁棒性，并利用贝叶斯优化自动寻找最优配置。实验在三个领域的六个数据集上进行，结果表明 AutoConf 能够显著提升异常检测的召回率和精确率（平均召回率0.89，精确率0.84），优于基线方法。</x:t>
  </x:si>
  <x:si>
    <x:t xml:space="preserve">This paper introduces AutoConf, an automated approach for configuring clustering-based unsupervised learning systems. By leveraging metamorphic testing and Bayesian optimization, AutoConf dynamically validates system configurations through input transformations and efficiently identifies optimal settings. Evaluated on six datasets across three domains, the approach demonstrates superior performance in anomaly detection, achieving an average recall of 0.89 and precision of 0.84, outperforming baseline methods.</x:t>
  </x:si>
  <x:si>
    <x:t xml:space="preserve">无监督学习系统的自动化配置</x:t>
  </x:si>
  <x:si>
    <x:t xml:space="preserve">无人机（Drones）：DJI-Windy、DJI-VelFault、PX4-Vibrate、Ardu-GyroFault
心电图机（ECG）：Sleep-Apnea
数控机床（CNC）：Bosch-CNC</x:t>
  </x:si>
  <x:si>
    <x:t xml:space="preserve">量化指标：召回率（Recall）、精确率（Precision）、F1分数（F1-score）。
效果：
平均召回率：0.89
平均精确率：0.84
F1分数在多数数据集上超过0.7，部分达到1.0（如DJI-VelFault）。</x:t>
  </x:si>
  <x:si>
    <x:t xml:space="preserve">Bosch-CNC数据集：来自博世数控机床的真实传感器数据，用于检测异常振动。
无人机数据：模拟真实场景中的故障（如风速突变、传感器故障），与工业伙伴的实际需求相关。
此外，研究部分由欧洲委员会和新加坡国家研究基金会资助，体现了工业界与学术界的合作。</x:t>
  </x:si>
  <x:si>
    <x:t xml:space="preserve">An Intentional Forgetting-Driven Self-Healing Method For Deep Reinforcement Learning Systems</x:t>
  </x:si>
  <x:si>
    <x:t xml:space="preserve">本文提出了一种名为 Dr. DRL 的自修复方法，用于解决深度强化学习系统在环境漂移时的性能退化问题。该方法结合了有意遗忘（intentional forgetting）和持续学习（continual learning），通过识别并遗忘DRL代理的次要行为（minor behaviors），优先调整主要行为（major behaviors），从而加速系统适应新环境。实验在三个经典强化学习环境（MountainCar、CartPole、Acrobot）和三种DRL算法（DQN、SAC、PPO）上进行，结果表明 Dr. DRL 在修复时间、适应性和奖励表现上均优于传统持续学习方法。</x:t>
  </x:si>
  <x:si>
    <x:t xml:space="preserve">This paper proposes Dr. DRL, a self-healing approach for deep reinforcement learning (DRL) systems facing environmental drifts. By integrating intentional forgetting with continual learning, Dr. DRL identifies and erases minor behaviors of the DRL agent to prioritize the adaptation of critical problem-solving skills. Evaluated on three gym environments (MountainCar, CartPole, Acrobot) and three DRL algorithms (DQN, SAC, PPO), Dr. DRL demonstrates superior performance in reducing healing time (18.74% faster), expanding adaptability frontiers (19.63% more environments resolved), and improving rewards (up to 45% higher) compared to vanilla continual learning.</x:t>
  </x:si>
  <x:si>
    <x:t xml:space="preserve">深度强化学习系统的自修复方法</x:t>
  </x:si>
  <x:si>
    <x:t xml:space="preserve">环境：MountainCar、CartPole、Acrobot（来自OpenAI Gym）。
算法：DQN（Deep Q-Learning）、SAC（Soft Actor-Critic）、PPO（Proximal Policy Optimization）。</x:t>
  </x:si>
  <x:si>
    <x:t xml:space="preserve">量化指标：
修复时间（Healing Time）
微调次数（Fine-Tuning Episodes）
适应性比例（Adaptability Ratio, %AR）
平均奖励（Average Reward）
效果：
修复时间平均减少 18.74%。
微调次数平均减少 17.72%。
适应性比例提升 19.63%（解决传统CL无法适应的环境）。
平均奖励最高提升 45%。</x:t>
  </x:si>
  <x:si>
    <x:t xml:space="preserve">ReuNify: A Step Towards Whole Program Analysis for React Native Android App</x:t>
  </x:si>
  <x:si>
    <x:t xml:space="preserve">该论文提出了一种名为ReuNify的工具，用于解决React Native Android应用中JavaScript和Java代码之间的跨语言通信机制导致的静态分析不完整问题。ReuNify通过将JavaScript代码转换为Soot框架的中间语言Jimple，并结合对Java代码的分析，实现了对整个程序行为的全面建模。实验表明，ReuNify显著提升了静态分析的覆盖率，增加了Jimple代码的行数，并发现了更多潜在的隐私泄露问题。</x:t>
  </x:si>
  <x:si>
    <x:t xml:space="preserve">The paper introduces ReuNify, a tool designed to address the incomplete static analysis of React Native Android apps caused by the cross-language communication mechanism between JavaScript and Java. ReuNify transforms JavaScript code into Jimple, an intermediate language of the Soot framework, and integrates it with Java code analysis to model the app's behavior comprehensively. Experiments show that ReuNify enhances analysis coverage, increases Jimple code lines, and detects additional privacy leaks.</x:t>
  </x:si>
  <x:si>
    <x:t xml:space="preserve">React Native Android应用的跨语言静态分析</x:t>
  </x:si>
  <x:si>
    <x:t xml:space="preserve">从ANDROIDRANK和AndroZoo收集的14,874个流行Android应用。
从VirusShare和AndroZoo收集的60,618个恶意Android应用。
其中，1,068个流行应用和441个恶意应用是基于React Native开发的。</x:t>
  </x:si>
  <x:si>
    <x:t xml:space="preserve">Jimple代码行数：增加了70%。
调用图节点数：流行应用平均增加84%，恶意应用平均增加52%。
隐私泄露检测：平均每个应用多检测到2个隐私泄露。</x:t>
  </x:si>
  <x:si>
    <x:t xml:space="preserve">WeMinT: Tainting Sensitive Data Leaks in WeChat Mini-Programs</x:t>
  </x:si>
  <x:si>
    <x:t xml:space="preserve">该论文提出了一种名为WeMinT的工具，用于检测微信小程序中的敏感数据泄露问题。由于微信小程序的核心逻辑通常由JavaScript编写，其动态特性（如函数级作用域、异步编程和代码混淆）使得传统的污点分析技术难以直接应用。WeMinT通过构建基于上下文的污点传播模型和利用抽象语法树（AST）进行代码表示，有效解决了这些问题。实验表明，WeMinT能够高效检测敏感数据泄露，并在大规模数据集上验证了其有效性。</x:t>
  </x:si>
  <x:si>
    <x:t xml:space="preserve">The paper introduces WeMinT, a static taint analysis tool designed to detect sensitive data leaks in WeChat Mini-Programs. Due to the dynamic nature of JavaScript (e.g., function-level scoping, asynchronous programming, and code obfuscation), traditional taint analysis techniques are ineffective. WeMinT addresses these challenges by employing a context-based taint propagation model and AST-based code representation. Experimental results demonstrate that WeMinT effectively identifies data leaks and outperforms state-of-the-art tools.</x:t>
  </x:si>
  <x:si>
    <x:t xml:space="preserve">微信小程序中的敏感数据泄露检测</x:t>
  </x:si>
  <x:si>
    <x:t xml:space="preserve">论文使用了以下数据集：
从微信小程序市场爬取的115,392个小程序，其中20,766个被标记为可能存在敏感数据泄露的“可疑小程序”。
手动验证的100个小程序作为基准测试集，其中47个为确认存在App Secret泄露的正样本。</x:t>
  </x:si>
  <x:si>
    <x:t xml:space="preserve">精确度（Precision）：100%（42/42）。
召回率（Recall）：89%（42/47）。
准确率（Accuracy）：95%（(42+53)/100）。
检测时间：平均每个小程序3.11秒。
大规模检测结果：在20,766个可疑小程序中，确认7,585个（36.5%）存在敏感数据泄露。</x:t>
  </x:si>
  <x:si>
    <x:t xml:space="preserve">Vision-based Widget Mapping for Test Migration across Mobile Platforms: Are We There Yet?</x:t>
  </x:si>
  <x:si>
    <x:t xml:space="preserve">该论文首次系统研究了基于视觉的控件映射方法在跨平台移动应用GUI测试迁移中的应用。作者构建了一个包含6,730对iOS和Android控件映射关系的真实数据集，评估了89种配置的五类视觉映射方法（如SIFT、ORB等）。实验发现：28.1%的控件存在视觉不一致性；最优配置的F1值达85.17%，比现有方法提升5.78%-56.92%；同时揭示了视觉特征组合、比较算法和匹配方法的优化方向。研究为跨平台测试复用提供了数据和方法支持。</x:t>
  </x:si>
  <x:si>
    <x:t xml:space="preserve">This paper presents the first comprehensive study on vision-based widget mapping for cross-platform GUI test migration. The authors construct a real-world dataset with 6,730 iOS-Android widget pairs and evaluate 89 configurations derived from five vision-based approaches (e.g., SIFT, ORB). Key findings include: 28.1% of widgets exhibit visual inconsistencies; the best configuration achieves an F1-score of 85.17%, outperforming state-of-the-art by 5.78%-56.92%; and optimal feature combinations (e.g., text + location) and algorithms are identified. The study provides empirical foundations for improving cross-platform test reuse.</x:t>
  </x:si>
  <x:si>
    <x:t xml:space="preserve">跨平台移动应用GUI测试迁移中的视觉控件映射技术</x:t>
  </x:si>
  <x:si>
    <x:t xml:space="preserve">自建数据集：包含50款流行应用（覆盖10个类别）的6,730对iOS-Android控件映射关系，每对控件附带截图和布局文件（参考文献[13]）。
对比方法：包括MAPIT、METER、LIRAT、WebEvo、FMA五类基线方法及其变体</x:t>
  </x:si>
  <x:si>
    <x:t xml:space="preserve">指标：精确度（Precision）、召回率（Recall）、F1值（F1-score）。
效果：
最优配置：F1=85.17%（Precision=78.18%，Recall=93.54%），比基线最高提升56.92%。
平均表现：均值F1=66.75%，中位数F1=68.75%。
视觉不一致性：28.1%的控件存在文本或图形内容不一致（如颜色、形状差异）。</x:t>
  </x:si>
  <x:si>
    <x:t xml:space="preserve">0</x:t>
  </x:si>
  <x:si>
    <x:t xml:space="preserve">Detecting Memory Errors in Python Native Code by Tracking Object Lifecycle with Reference Count</x:t>
  </x:si>
  <x:si>
    <x:t xml:space="preserve">该论文提出了一种名为PyRefcon的静态分析工具，用于检测Python本地代码（C/C++扩展）中的内存错误，特别是由于引用计数不当导致的内存泄漏和释放后使用问题。通过设计PyObject状态转换模型（PSTM），并结合符号执行技术，工具能够跟踪PyObject的生命周期状态和引用计数变化。实验表明，PyRefcon在12个开源项目中检测出259个真实问题，提交的168个问题中有106个被开发者确认或修复。</x:t>
  </x:si>
  <x:si>
    <x:t xml:space="preserve">The paper presents PyRefcon, a static analysis tool designed to detect memory errors in Python native code (C/C++ extensions), particularly those caused by improper reference counting, such as memory leaks and use-after-free issues. By introducing the PyObject State Transition Model (PSTM) and leveraging symbolic execution, the tool tracks the lifecycle states and reference count changes of PyObjects. Experiments on 12 open-source projects revealed 259 real bugs, with 106 out of 168 submitted issues confirmed or fixed by developers.</x:t>
  </x:si>
  <x:si>
    <x:t xml:space="preserve">检测Python本地代码中的内存错误</x:t>
  </x:si>
  <x:si>
    <x:t xml:space="preserve">论文使用了12个开源Python二进制扩展模块作为benchmark，包括：
pyaudio
pycrypto
pyxattr
rrdtool
dbus
duplicity
NumPy
SciPy
Numba
Pillow
TensorFlow
PyTorch</x:t>
  </x:si>
  <x:si>
    <x:t xml:space="preserve">量化指标：真实bug数量（True Positives, TP）、误报数量（False Positives, FP）、冗余报告数量（Redu.）、开发者确认或修复的bug数量。
效果：
检测出259个真实bug（280个报告中）。
提交168个bug，106个被确认或修复。
误报率较低（20个误报）。
工具性能：平均每千行代码分析时间为81.29秒，内存消耗为2.00 GB。</x:t>
  </x:si>
  <x:si>
    <x:t xml:space="preserve">论文提到在12个开源项目（如NumPy、PyTorch等）中检测到的bug被提交给开发者，其中106个被确认或修复。这表明工具在产业界具有实际应用价值。</x:t>
  </x:si>
  <x:si>
    <x:t xml:space="preserve">PERFCE: Performance Debugging on Databases with Chaos Engineering-Enhanced Causality Analysis</x:t>
  </x:si>
  <x:si>
    <x:t xml:space="preserve">该论文提出了PerfCE框架，用于诊断数据库性能异常。PerfCE结合混沌工程和因果分析技术，通过主动注入故障（如网络延迟、CPU负载等）生成异常数据，构建高质量的因果图和结构方程模型（SEM），从而在线上实时诊断性能问题的根本原因。实验表明，PerfCE在MySQL和TiDB等真实数据库上表现优异，能够准确识别性能瓶颈，并支持定量反事实分析。问题的根本原因。实验表明，PerfCE在MySQL和TiDB等真实数据库上表现优异，能够准确识别性能瓶颈，并支持定量反事实分析。</x:t>
  </x:si>
  <x:si>
    <x:t xml:space="preserve">The paper presents PerfCE, a framework for diagnosing performance anomalies in databases. By integrating Chaos Engineering (CE) and causality analysis, PerfCE actively injects faults (e.g., network slowdowns, CPU stress) to generate abnormal data, enabling the construction of high-quality causal graphs and Structural Equation Models (SEMs). This allows real-time root cause analysis of performance issues. Evaluations on real-world databases like MySQL and TiDB demonstrate PerfCE's effectiveness in accurately identifying performance bottlenecks and supporting quantitative counterfactual analysis.</x:t>
  </x:si>
  <x:si>
    <x:t xml:space="preserve">数据库性能异常的诊断</x:t>
  </x:si>
  <x:si>
    <x:t xml:space="preserve">论文使用的benchmark：
真实数据库：MySQL、TiDB（分布式数据库）。
合成数据集：基于DGP（Data Generating Process）模型生成的300组数据，用于验证反事实分析的准确性。
性能异常场景：包括I/O饱和、网络延迟、CPU负载等13种异常（见表II）。</x:t>
  </x:si>
  <x:si>
    <x:t xml:space="preserve">指标：
Top-1/3/5平均得分（AS）：衡量推荐根因KPIs的准确性。
MAP@R（Mean Average Precision）：评估排名列表的精确性。
NDCG（Normalized Discounted Cumulative Gain）：衡量推荐列表的质量。
MSE（均方误差）和R²：评估反事实分析的定量准确性。
效果：
PerfCE在MySQL上NDCG达0.80，显著优于基线方法（如CauseInfer+CE的0.42）。
在合成数据上，PerfCE的MSE低至0.0003，R²接近1.0，表现最优（见表VIII）。</x:t>
  </x:si>
  <x:si>
    <x:t xml:space="preserve">案例研究：
TiDB故障诊断：成功定位TiDB Pod故障和网络丢包导致的性能问题（见表V、VI）。
MySQL性能分析：识别I/O、CPU等资源异常对查询延迟的影响（见表III）</x:t>
  </x:si>
  <x:si>
    <x:t xml:space="preserve">The MAP metric in Information Retrieval Fault Localization</x:t>
  </x:si>
  <x:si>
    <x:t xml:space="preserve">该论文探讨了信息检索故障定位（IRFL）中常用的性能指标MAP（Mean Average Precision）的实现问题。研究发现，许多研究中使用的MAP指标与教科书定义存在偏差，导致性能被高估，尤其在结果截断或多文件真实标签的情况下。作者通过Bench4BL基准和五种IRFL工具验证了这一现象，并提出应严格遵循教科书定义的MAP指标以提高结果的可比性和准确性。</x:t>
  </x:si>
  <x:si>
    <x:t xml:space="preserve">The paper addresses implementation issues of the MAP (Mean Average Precision) metric in Information Retrieval-based Fault Localization (IRFL). It highlights deviations from textbook definitions in existing research, which lead to performance overestimation, especially when retrieval results are truncated or ground truths span multiple files. Using the Bench4BL benchmark and five IRFL tools, the authors demonstrate the impact of flawed implementations and advocate for strict adherence to standard MAP definitions to ensure comparability and validity in IRFL studies.</x:t>
  </x:si>
  <x:si>
    <x:t xml:space="preserve">信息检索故障定位（IRFL）中MAP指标的正确实现及其对性能评估的影响</x:t>
  </x:si>
  <x:si>
    <x:t xml:space="preserve">论文使用Bench4BL基准数据集，包含来自51个开源Java项目的10,017个缺陷报告，并整合了五种IRFL工具（BugLocator、BRTracer、BLIA、BLUiR、AmaLgam）的输出结果。</x:t>
  </x:si>
  <x:si>
    <x:t xml:space="preserve">指标：MAP（Mean Average Precision），包括标准实现（APmb​ ）和问题实现（APasnl）。
效果：研究发现，问题实现（APasnl）在结果截断时会导致性能高估，极端情况下可达70%。例如，在Bench4BL数据集上，截断至10%时
MAPasnl​
 高估5.3%，而截断至前10项时高估18.53%。</x:t>
  </x:si>
  <x:si>
    <x:t xml:space="preserve">Eiffel: Inferring Input Ranges of Significant Floating-point Errors via Polynomial Extrapolation</x:t>
  </x:si>
  <x:si>
    <x:t xml:space="preserve">该论文提出了一种名为EIFFEL的工具，用于推断导致显著浮点误差的输入范围，而非通过传统搜索方法定位。EIFFEL通过在小范围内采样构建误差数据集，利用聚类和多项式外推技术推断全局误差范围，并报告最大误差。实验表明，EIFFEL在70个基准测试中均成功检测到误差，而基线工具（ATOMU和S³FP）仅能覆盖部分测试。此外，EIFFEL推断的输入范围能显著提升程序重写工具（如Herbie）的精度，平均提升3.35比特，最高达53.3比特。</x:t>
  </x:si>
  <x:si>
    <x:t xml:space="preserve">The paper introduces EIFFEL, a tool designed to infer input ranges that trigger significant floating-point (FP) errors via polynomial extrapolation, replacing traditional search-based methods. EIFFEL constructs an error dataset by sampling a small domain, clusters high-error data points, and extrapolates polynomial curves to predict error ranges in the full domain. Experiments on 70 benchmarks show that EIFFEL detects errors in all cases, outperforming baseline tools (ATOMU and S³FP). Additionally, feeding EIFFEL's inferred ranges to Herbie improves accuracy by an average of 3.35 bits (up to 53.3 bits). The tool combines data analysis techniques with software engineering, offering broader applicability and simpler implementation.</x:t>
  </x:si>
  <x:si>
    <x:t xml:space="preserve">通过多项式外推技术推断浮点程序中的显著误差输入范围</x:t>
  </x:si>
  <x:si>
    <x:t xml:space="preserve">FPBench：包含66个单变量和多变量浮点表达式。
真实程序提取的4个基准：来自POV-Ray（渲染工具）和多项式支持向量分类器。
总计70个基准测试，覆盖不同数值计算场景。</x:t>
  </x:si>
  <x:si>
    <x:t xml:space="preserve">指标：
最大相对误差（Maximal Relative Error）。
检测成功率（EIFFEL在70个基准中全部成功，而ATOMU和S³FP仅覆盖部分）。
时间开销（EIFFEL平均160.88秒/基准，比S³FP快22.38倍）。
效果：
EIFFEL检测到所有基准的误差，而基线工具部分失败。
与Herbie结合后，平均精度提升3.35比特，最高提升53.3比特。</x:t>
  </x:si>
  <x:si>
    <x:t xml:space="preserve">Information Retrieval-based Fault Localization for Concurrent Programs</x:t>
  </x:si>
  <x:si>
    <x:t xml:space="preserve">该论文提出了一种名为BLCoiR的新方法，用于定位并发程序中的故障。传统的信息检索故障定位（IRFL）技术未针对并发程序的特性进行优化，导致定位效果不佳。BLCoiR通过构建知识图谱（KG）来建模并发程序中的领域实体及其语义关系，从而改进查询的准确性。实验基于692个真实世界的并发错误报告，结果表明BLCoiR在Top 10准确率、MRR和MAP等指标上显著优于现有技术。此外，结合外部资源（如堆栈跟踪分析）的BLCoiR+进一步提升了性能。</x:t>
  </x:si>
  <x:si>
    <x:t xml:space="preserve">This paper introduces BLCoiR, a novel approach for fault localization in concurrent programs using information retrieval (IR). Traditional IR-based fault localization techniques often fail to address the unique challenges of concurrency bugs. BLCoiR leverages a knowledge graph (KG) to model domain-specific entities and their semantic relationships from bug reports, improving query formulation. Evaluated on 692 real-world concurrency bug reports, BLCoiR outperforms state-of-the-art techniques in Top 10 accuracy, MRR, and MAP. The enhanced version, BLCoiR+, further improves performance by integrating external resources like stack trace analysis.</x:t>
  </x:si>
  <x:si>
    <x:t xml:space="preserve">基于信息检索的并发程序故障定位</x:t>
  </x:si>
  <x:si>
    <x:t xml:space="preserve">论文使用了四个开源数据集：
Dataset_Bli（来自BLIZZARD研究，6个项目，170个并发错误报告）
Dataset_LR（来自Ye的研究，4个项目，50个并发错误报告）
Dataset_Ben（来自Lee的研究，26个项目，278个并发错误报告）
Dataset_Git（作者从GitHub收集的8个项目，201个并发错误报告）
总计44个项目，692个并发错误报告。</x:t>
  </x:si>
  <x:si>
    <x:t xml:space="preserve">Top@K：BLCoiR在Top 1、Top 5、Top 10上的准确率分别为44.48%、63.49%、69.02%，比基线（BR）分别提升65.72%、46.59%、37.19%。
MRR（Mean Reciprocal Rank）：BLCoiR为0.5267，比基线提升55.87%。
MAP（Mean Average Precision）：BLCoiR为0.3797，比基线提升57.42%。
BLCoiR+（结合外部资源）进一步提升了性能，MRR和MAP分别比最优基线（BRTracer）高11%和14%。</x:t>
  </x:si>
  <x:si>
    <x:t xml:space="preserve">MLIRSmith: Random Program Generation for Fuzzing MLIR Compiler Infrastructure</x:t>
  </x:si>
  <x:si>
    <x:t xml:space="preserve">该论文提出了MLIRSmith，一种针对MLIR编译器基础设施的模糊测试技术。MLIRSmith通过两阶段策略生成有效且多样化的MLIR程序：首先构建程序模板以覆盖不同方言（Dialect）和操作的组合，然后通过上下文敏感的语法规则实例化模板以确保语义有效性。实验表明，MLIRSmith在MLIR编译器基础设施中检测到53个未知错误，其中49个被开发者确认，38个已修复。此外，MLIRSmith在测试覆盖率和错误检测能力上显著优于间接测试方法（如通过前端转换生成MLIR程序）。</x:t>
  </x:si>
  <x:si>
    <x:t xml:space="preserve">The paper introduces MLIRSmith, a fuzzing technique specifically designed for the MLIR compiler infrastructure. MLIRSmith employs a two-phase strategy to generate valid and diverse MLIR programs: first constructing program templates to cover combinations of dialects and operations, and then instantiating these templates using context-sensitive grammar rules to ensure semantic validity. Evaluations revealed that MLIRSmith detected 53 previously unknown bugs in MLIR, with 49 confirmed and 38 fixed by developers. Additionally, MLIRSmith significantly outperformed indirect fuzzing methods (e.g., transforming high-level programs to MLIR) in terms of code coverage and bug detection.</x:t>
  </x:si>
  <x:si>
    <x:t xml:space="preserve">MLIR编译器基础设施的模糊测试</x:t>
  </x:si>
  <x:si>
    <x:t xml:space="preserve">目标系统：MLIR编译器基础设施（最新版本，提交哈希fdbc55a）。
对比基线：NNSmith（通过IREE和ONNX-MLIR前端将ONNX计算图转换为MLIR程序）。
测试场景：包括缓冲区化（Bufferization）、转换（Conversion）、通用变换（General Transformation）和方言特定（Dialect-Specific）等类型的编译器Pass。</x:t>
  </x:si>
  <x:si>
    <x:t xml:space="preserve">量化指标：
检测到的错误数量（53个，其中49个确认，38个修复）。
代码覆盖率（行覆盖率、分支覆盖率）。
覆盖的方言和操作数量（12种方言，125种操作）。
效果：
MLIRSmith检测到的错误数量是基线的3-4倍（23 vs. 6/7）。
行覆盖率和分支覆盖率分别比基线高1.95-2.36倍和2.26-2.78倍。
覆盖的方言和操作组合数量显著多于基线（如方言对控制依赖覆盖62 vs. 3/2）。</x:t>
  </x:si>
  <x:si>
    <x:t xml:space="preserve">MLIRSmith检测到的错误涉及MLIR编译器基础设施的核心功能（如缓冲区化、方言转换等），并被开发者确认和修复（如Bug #59496、#59136等）。</x:t>
  </x:si>
  <x:si>
    <x:t xml:space="preserve">Thunderkaller: Profiling and Improving the Performance of Syzkaller</x:t>
  </x:si>
  <x:si>
    <x:t xml:space="preserve">该论文提出了Thunderkaller，一种针对Syzkaller（流行的内核模糊测试工具）的性能优化方案。通过分析Syzkaller的性能瓶颈（如程序隔离、内核插桩等），作者提出了内核镜像复制（KID）和三项优化技术：跳过阻塞系统调用、去冗余内核覆盖率跟踪（KCOV）、去冗余内核地址检查（KASAN）。实验表明，Thunderkaller在24小时内比原生Syzkaller提速2.8倍，增加25.8%的基础块覆盖率，多发现21个独特漏洞，并获得了1个CVE编号。</x:t>
  </x:si>
  <x:si>
    <x:t xml:space="preserve">This paper introduces Thunderkaller, a performance optimization framework for Syzkaller, a state-of-the-art kernel fuzzer. By profiling Syzkaller's bottlenecks (e.g., program isolation and kernel instrumentation), the authors propose Kernel Image Duplication (KID) and three optimizations: skipping blocking syscalls, debloating KCOV coverage tracking, and reducing KASAN checks. Evaluations show Thunderkaller achieves 2.8× speedup, 25.8% higher basic block coverage, 21 more unique bugs, and a CVE within 24 hours compared to vanilla Syzkaller.</x:t>
  </x:si>
  <x:si>
    <x:t xml:space="preserve">提升内核模糊测试工具Syzkaller的性能</x:t>
  </x:si>
  <x:si>
    <x:t xml:space="preserve">测试内核版本：Linux 5.10和5.15。
数据集：
Moonshine Corpus：383个测试程序（来自Open Posix Tests等）。
24-hour Corpus：原生Syzkaller运行24小时生成的17,348个测试程序。
Syzkaller默认配置：启用所有系统调用和KCOV/KASAN插桩。</x:t>
  </x:si>
  <x:si>
    <x:t xml:space="preserve">吞吐量（Throughput）：Thunderkaller提速2.8×（最高3.0×）。
基础块覆盖率（Basic Block Coverage）：提升25.8%（Linux 5.15达35.8%）。
漏洞检测：多发现21个独特漏洞，触发相同漏洞的速度快6.3倍。
实际成果：发现6个未知内核漏洞，获得1个CVE</x:t>
  </x:si>
  <x:si>
    <x:t xml:space="preserve">PHYFU: Fuzzing Modern Physics Simulation Engines</x:t>
  </x:si>
  <x:si>
    <x:t xml:space="preserve">本文提出了PhyFU，一个针对现代物理模拟引擎（PSEs）的模糊测试框架。PSEs广泛应用于游戏、虚拟现实、机器人控制等领域，但其复杂性可能导致模拟错误，甚至引发安全事故。PhyFU通过生成和变异初始状态，结合基于物理定律的测试预言（oracle），检测PSEs在前向模拟和反向梯度计算中的逻辑错误。实验在四个主流PSEs（如Google的Brax、NVIDIA的Warp）上进行，发现了5,932个错误触发输入，覆盖了PSEs的整个软件栈。PhyFU还采用反馈驱动的种子调度策略，显著提升了错误发现的效率。</x:t>
  </x:si>
  <x:si>
    <x:t xml:space="preserve">This paper presents PhyFU, a fuzzing framework designed to uncover logic bugs in modern Physics Simulation Engines (PSEs). PSEs are widely used in industries like gaming, robotics, and virtual reality, but their complexity can lead to incorrect simulations with severe consequences. PhyFU mutates initial states and validates simulation outputs against Physics Laws (PLs) as oracles, targeting both forward simulation and backward gradient computation. The framework employs feedback-driven seed scheduling to prioritize error-prone inputs. Evaluated on four state-of-the-art PSEs (e.g., Brax, Warp), PhyFU detected 5,932 error-triggering inputs, revealing bugs across the entire software stack of PSEs. Two bugs were confirmed and fixed by developers.</x:t>
  </x:si>
  <x:si>
    <x:t xml:space="preserve">物理模拟引擎（PSEs）的自动化测试方法</x:t>
  </x:si>
  <x:si>
    <x:t xml:space="preserve">Brax（Google）：UR5机器人臂（URSE）和球体碰撞（Balls）。
Nimble（Stanford）：弹射器（Catapult）和球体碰撞。
Warp（NVIDIA）：蛇形机器人（Snake）和球体碰撞。
Taichi（Taichi Graphics）：可变形物体（DiffMPM）和球体碰撞。</x:t>
  </x:si>
  <x:si>
    <x:t xml:space="preserve">量化指标：
错误触发输入数量（#Errors）。
测试时间（Time (hr)）。
种子调度开销（SS (min)）。
效果：
总计发现5,932个错误触发输入（表II）。
种子调度策略将错误发现率提升13%-195%（图4）。
调度开销仅占总测试时间的&lt;3%（表II）。</x:t>
  </x:si>
  <x:si>
    <x:t xml:space="preserve">工业界PSEs：测试了Google（Brax）、NVIDIA（Warp）、Taichi Graphics（Taichi）的产品。
实际影响：发现Brax的接触建模错误导致机器人训练失败（用户反馈[51]），NVIDIA Warp的GPU内核缓存问题等。
开发者反馈：两个错误被确认并修复。</x:t>
  </x:si>
  <x:si>
    <x:t xml:space="preserve">11</x:t>
  </x:si>
  <x:si>
    <x:t xml:space="preserve">NaturalFuzz: Natural Input Generation for Big Data Analytics</x:t>
  </x:si>
  <x:si>
    <x:t xml:space="preserve">本文提出了NaturalFuzz，一种面向大数据分析应用的自然输入生成模糊测试工具。传统模糊测试生成的输入缺乏真实性，难以支持实际调试。NaturalFuzz通过细粒度数据溯源和交错突变策略，从现有数据中生成既自然（符合真实数据分布）又能覆盖新代码路径的测试输入。实验基于TPC-DS商业基准测试，结果显示NaturalFuzz的输入覆盖率达77.6%，比基线工具（如Jazzer和BigFuzz）高出19.9%-46.5%，同时检测到更多语义错误（如逻辑运算符错误）。此外，其生成的输入自然性接近原始数据（困惑度仅2.0），显著优于基线工具（如Jazzer的困惑度为3327）。</x:t>
  </x:si>
  <x:si>
    <x:t xml:space="preserve">This paper presents NaturalFuzz, a fuzzing tool for generating natural yet coverage-enhancing test inputs for Data-Intensive Scalable Computing (DISC) applications. Traditional fuzzers prioritize coverage but produce synthetic inputs that are unrealistic and hard to debug. NaturalFuzz addresses this by:
Interleaving mutations: Combining parts of existing data rows to create novel but realistic inputs.
Fine-grained provenance: Tracking how input columns influence branch predicates to guide mutations.
Evaluated on TPC-DS benchmarks, NaturalFuzz achieves 77.6% statement coverage (19.9% higher than baselines) and detects 1.9× more faults, while maintaining low perplexity scores (2.0 vs. 3327 for Jazzer), proving its effectiveness in generating natural, debuggable test cases.</x:t>
  </x:si>
  <x:si>
    <x:t xml:space="preserve">大数据分析应用的测试输入生成</x:t>
  </x:si>
  <x:si>
    <x:t xml:space="preserve">业决策支持基准测试，包含8个复杂查询（如多表连接、聚合操作），每个查询至少涉及3个数据集（表I）。
对比工具：
Jazzer（通用Java模糊测试工具）
BigFuzz（面向Spark的模糊测试工具）
SDV（基于GAN的合成数据生成器）</x:t>
  </x:si>
  <x:si>
    <x:t xml:space="preserve">代码覆盖率：
NaturalFuzz平均达77.6%，比BigFuzz（57.7%）和Jazzer（31.1%）分别高19.9%和46.5%（图6）。
错误检测：
通过变异测试注入64个错误，NaturalFuzz检测到20.4个，远超BigFuzz（12.0）和Jazzer（1.8）（表II）。
自然性：
困惑度（DistilGPT2）仅2.0，接近原始数据（1.6），远低于Jazzer（3327）和BigFuzz（164）（表IV）。
效率：
生成每个测试用例仅需1.7行数据，而SDV需25K行才能达到类似覆盖率（表III）。</x:t>
  </x:si>
  <x:si>
    <x:t xml:space="preserve">Improving code extraction from coding screencasts using a code-aware encoder-decoder model</x:t>
  </x:si>
  <x:si>
    <x:t xml:space="preserve">该论文提出了一种名为CodeT5-OCRfix的方法，旨在通过使用预训练的代码感知大语言模型CodeT5来提高从编程视频和截图中提取代码的准确性。当前基于光学字符识别（OCR）的方法由于代码复杂性和视频格式的多样性，提取结果往往不准确。为了解决这一问题，作者构建了一个包含58.5万对OCR提取代码和真实代码的数据集，并利用该数据集对CodeT5进行微调。实验结果表明，CodeT5-OCRfix在代码提取任务中显著优于现有基线方法，同时具有更高的时间效率。</x:t>
  </x:si>
  <x:si>
    <x:t xml:space="preserve">The paper introduces CodeT5-OCRfix, an approach that leverages the pre-trained code-aware large language model CodeT5 to enhance the accuracy of code extraction from programming screencasts and screenshots. Current methods relying on Optical Character Recognition (OCR) often produce inaccurate results due to code complexity and variations in screencast formats. To address this, the authors collected a large dataset of 585K pairs of OCRed code and ground truth code from Java projects, fine-tuned CodeT5 on this dataset, and developed CodeT5-OCRfix. Empirical evaluations show that CodeT5-OCRfix outperforms baseline methods in accuracy and efficiency.</x:t>
  </x:si>
  <x:si>
    <x:t xml:space="preserve">从编程视频和截图中自动提取并校正代码</x:t>
  </x:si>
  <x:si>
    <x:t xml:space="preserve">从Java项目中提取的代码截图数据集（639个代码片段）。
从100个Java编程视频中提取的帧数据集（1,065对OCR代码和真实代码）。
基线方法是ACE（Yadid和Yahav提出的基于统计语言模型的代码校正方法）。</x:t>
  </x:si>
  <x:si>
    <x:t xml:space="preserve">量化指标：
字符级归一化Levenshtein距离（Char-based NLD）。
令牌级归一化Levenshtein距离（Token-based NLD）。
效果：
在截图数据集上，CodeT5-OCRfix的Token-based NLD达到0.98，Char-based NLD达到0.99。
在视频数据集上，CodeT5-base-OCRfix的Token-based NLD为0.81，Char-based NLD为0.77，显著优于ACE（Token-based NLD为0.69，Char-based NLD为0.72）。
处理时间上，CodeT5-small-OCRfix仅需2.74秒/代码片段，而ACE需要1,648秒/代码片段。</x:t>
  </x:si>
  <x:si>
    <x:t xml:space="preserve">InfeRE: Step-by-Step Regex Generation via Chain of Inference</x:t>
  </x:si>
  <x:si>
    <x:t xml:space="preserve">该论文提出了一种名为InfeRE的新方法，通过“推理链”（chain of inference）逐步生成正则表达式，而非传统的自回归生成方式。InfeRE将复杂的正则表达式生成任务分解为多个子步骤，模拟人类逐步推理的过程，并结合自一致性解码机制（self-consistency decoding）提升生成结果的准确性和鲁棒性。实验表明，InfeRE在NL-RX-Turk和KB13两个数据集上显著优于现有方法，DFA@5准确率分别提升了16.3%和14.7%。</x:t>
  </x:si>
  <x:si>
    <x:t xml:space="preserve">The paper introduces InfeRE, a novel approach for generating regular expressions (regex) from natural language descriptions by decomposing the task into step-by-step inference chains. Unlike traditional autoregressive methods, InfeRE mimics human reasoning by building sub-regexes incrementally and employs self-consistency decoding to enhance robustness. Evaluated on NL-RX-Turk and KB13 datasets, InfeRE outperforms state-of-the-art methods, achieving 16.3% and 14.7% improvement in DFA@5 accuracy, respectively.</x:t>
  </x:si>
  <x:si>
    <x:t xml:space="preserve">从自然语言描述自动生成正则表达式</x:t>
  </x:si>
  <x:si>
    <x:t xml:space="preserve">NL-RX-Turk：包含10,000对自然语言描述与正则表达式的数据。
KB13：包含824对数据，通过众包收集。</x:t>
  </x:si>
  <x:si>
    <x:t xml:space="preserve">量化指标：
DFA-EQ@m：衡量生成的正则表达式与真实值在语义上的等价性（基于确定性有限自动机比较），m=1或5。
EM（Exact Match）：严格匹配生成结果与真实值的比例。
效果：
InfeRE在NL-RX-Turk上：DFA-EQ@1=69.2%，DFA-EQ@5=89.3%，EM=55.5%。
InfeRE在KB13上：DFA-EQ@1=82.5%，DFA-EQ@5=91.3%，EM=69.4%。
相比基线方法S₂RE，DFA@5准确率分别提升16.3%和14.7%。</x:t>
  </x:si>
  <x:si>
    <x:t xml:space="preserve">MELT: Mining Effective Lightweight Transformations from Pull Requests</x:t>
  </x:si>
  <x:si>
    <x:t xml:space="preserve">该论文提出了一种名为MELT的方法，通过分析开源库的Pull Request（PR）来自动生成轻量级的API迁移规则。MELT利用PR中的代码变更和自然语言描述，结合大型语言模型（如GPT-4）生成额外的代码示例，并通过Comby语言表达可解释的代码转换规则。实验表明，MELT从四个流行Python库（pandas、scipy、numpy、sklearn）的PR中成功提取了461条规则，并通过规则泛化将匹配次数提升了9倍。最终，这些规则在客户端项目中有效减少了警告和测试失败。</x:t>
  </x:si>
  <x:si>
    <x:t xml:space="preserve">The paper introduces MELT, a novel approach to automatically generate lightweight API migration rules by analyzing pull requests in open-source libraries. MELT leverages code changes and natural language descriptions in PRs, augmented with LLM-generated examples, to infer transformation rules in Comby, a structural code search-and-replace language. Evaluated on four Python libraries (pandas, scipy, numpy, sklearn), MELT mined 461 correct rules from PRs and demonstrated a 9× increase in rule applicability through generalization. The rules effectively reduced warnings and test failures in client projects.</x:t>
  </x:si>
  <x:si>
    <x:t xml:space="preserve">从开源库的Pull Request中自动挖掘API迁移规则</x:t>
  </x:si>
  <x:si>
    <x:t xml:space="preserve">论文评估基于四个Python库的Pull Request数据集：
pandas: 722个PR
scipy: 130个PR
numpy: 186个PR
sklearn: 141个PR</x:t>
  </x:si>
  <x:si>
    <x:t xml:space="preserve">量化指标：
规则正确性：通过人工验证规则是否准确反映API变更。
规则泛化效果：比较泛化前后规则在客户端项目中的匹配次数。
客户端测试影响：统计规则应用后警告、测试通过/失败的变化。
效果：
从1179个PR中提取461条正确规则（正确率67.5%）。
泛化后规则匹配次数提升9.07倍（从162次增至1469次）。
在客户端项目中，应用规则解决了908条警告和8个测试失败。</x:t>
  </x:si>
  <x:si>
    <x:t xml:space="preserve">代码审查自动化</x:t>
  </x:si>
  <x:si>
    <x:t xml:space="preserve">On the Evaluation of Neural Code Translation: Taxonomy and Benchmark</x:t>
  </x:si>
  <x:si>
    <x:t xml:space="preserve">本文聚焦于神经代码翻译模型的评估问题，指出当前基准测试的局限性——仅关注整体准确性而忽略了模型在不同翻译类型和复杂度下的表现。作者提出了一个四层分类法（标记级、语法级、库级和算法级），并构建了新基准测试G-TransEval，包含高质量测试样本和单元测试。实验表明，现有模型在简单翻译（如标记映射）上表现优异，但在依赖外部知识的复杂翻译（如库和算法）上表现不佳。研究还发现，无监督模型在低级翻译中表现更好，而有监督模型在高级翻译中更优。此外，语言特性和训练数据规模对翻译效果有显著影响。本文为代码翻译模型的评估和改进提供了新方向。</x:t>
  </x:si>
  <x:si>
    <x:t xml:space="preserve">This paper addresses the evaluation of neural code translation models, highlighting the limitations of current benchmarks that focus solely on holistic accuracy while ignoring model performance across different translation types and complexities. The authors propose a four-level taxonomy (token, syntactic, library, and algorithm levels) and introduce G-TransEval, a new benchmark with curated test samples and unit tests. Experiments reveal that state-of-the-art models excel in simple translations (e.g., token mapping) but struggle with knowledge-dependent tasks (e.g., library and algorithm translations). Key findings include the superiority of unsupervised models in low-level translations and supervised models in high-level tasks, as well as the impact of language features and training data size. The study provides insights for future research and model development in code translation.</x:t>
  </x:si>
  <x:si>
    <x:t xml:space="preserve">神经代码翻译模型的评估方法</x:t>
  </x:si>
  <x:si>
    <x:t xml:space="preserve">现有基准测试：
TransCoder-test
CodeXGLUE
XLCoST
新提出的基准测试：
G-TransEval（包含手动标注的类型3和类型4翻译样本及单元测试）</x:t>
  </x:si>
  <x:si>
    <x:t xml:space="preserve">量化指标：
BLEU：衡量生成代码与参考代码的n-gram匹配度。
CodeBLEU：结合语法树和数据流的代码生成评估指标。
CA（Computational Accuracy）：通过单元测试通过率衡量功能正确性。
效果：
在类型1（标记级）翻译中，模型表现优异（BLEU &gt;90，CA &gt;90%）。
在类型4（算法级）翻译中，模型表现最差（CA接近0%）。
G-TransEval显著降低了简单翻译的偏差，凸显了模型在复杂任务上的不足（如类型3翻译的CA下降至40%-50%）。</x:t>
  </x:si>
  <x:si>
    <x:t xml:space="preserve">代码翻译与迁移</x:t>
  </x:si>
  <x:si>
    <x:t xml:space="preserve">Pluggable Type Inference for Free</x:t>
  </x:si>
  <x:si>
    <x:t xml:space="preserve">本文提出了一种名为“可插拔类型推断”的新算法，旨在为任何流敏感的可插拔类型系统自动推断类型限定符，而无需为每种类型系统编写特定的推断代码。作者通过迭代利用现有的局部类型推断能力，将其扩展为全局推断，从而显著减少了开发者手动编写类型限定符的工作量。实验表明，该算法在11种不同的可插拔类型系统和12个项目中平均减少了45%的警告数量，并成功推断出39%的人工编写类型限定符。该研究为类型系统的实际应用提供了更高效的解决方案。</x:t>
  </x:si>
  <x:si>
    <x:t xml:space="preserve">This paper introduces a novel algorithm called "pluggable type inference," which automatically infers type qualifiers for any flow-sensitive pluggable type system without requiring type-system-specific code. By iteratively leveraging existing local type inference capabilities and extending them to global inference, the algorithm significantly reduces the manual effort needed to write type qualifiers. Experiments demonstrate that the approach reduces warning counts by 45% on average across 11 pluggable type systems and 12 projects, while successfully inferring 39% of human-written type qualifiers. This research provides a more efficient solution for practical type system applications.</x:t>
  </x:si>
  <x:si>
    <x:t xml:space="preserve">可插拔类型系统的全局类型推断</x:t>
  </x:si>
  <x:si>
    <x:t xml:space="preserve">实验对象：12个开源Java项目（如cache2k、RxNormExplorer等），总计88,680行非注释、非空代码。
类型系统：11种不同的可插拔类型系统（如空指针检查、数组边界检查等）。</x:t>
  </x:si>
  <x:si>
    <x:t xml:space="preserve">量化指标：
推断的类型限定符数量：实验中共推断出17,940个类型限定符。
与人工编写限定符的匹配率：平均匹配率为39%。
警告减少率：警告数量平均减少45%。
效果：
在部分项目中（如Numbers-Java-API），警告减少率高达91%。
对于无调用者的方法或涉及泛型的场景，推断效果较差（如reflection-util项目中仅匹配9%的人工限定符）。</x:t>
  </x:si>
  <x:si>
    <x:t xml:space="preserve">论文指出该技术已在亚马逊、Google、Meta和Uber等公司的可插拔类型系统中得到应用（如亚马逊的代码验证工具）。此外，作者在开源项目Checker Framework中实现了该算法，并已集成到其正式版本中。</x:t>
  </x:si>
  <x:si>
    <x:t xml:space="preserve">A Large-Scale Empirical Study on Semantic Versioning in Golang Ecosystem</x:t>
  </x:si>
  <x:si>
    <x:t xml:space="preserve">该论文首次针对Go生态系统中语义版本（SemVer）的合规性进行了大规模实证研究。作者开发了工具GoSVI，用于检测Go模块中的破坏性变更（breaking changes），并分析了这些变更对客户端程序的影响。研究基于从GitHub收集的124K第三方库和532K客户端程序数据集，发现86.3%的库升级遵循SemVer合规性，但28.6%的非主版本升级引入了破坏性变更。此外，研究还表明，尽管只有3.1%的破坏性变更被客户端程序使用，但33.3%的客户端程序可能受到影响。论文为开发者在版本管理和依赖升级方面提供了实用建议。</x:t>
  </x:si>
  <x:si>
    <x:t xml:space="preserve">This paper presents the first large-scale empirical study on Semantic Versioning (SemVer) compliance in the Go ecosystem. The authors developed GoSVI, a tool to detect breaking changes in Go modules and analyze their impact on client programs. Based on a dataset of 124K third-party libraries and 532K client programs collected from GitHub, the study found that 86.3% of library upgrades adhere to SemVer compliance, while 28.6% of non-major upgrades introduce breaking changes. Despite only 3.1% of breaking changes being used by clients, 33.3% of client programs may be affected. The findings offer valuable insights for developers in managing versioning and dependency upgrades.</x:t>
  </x:si>
  <x:si>
    <x:t xml:space="preserve">Go生态系统中语义版本（SemVer）的合规性分析。
破坏性变更的检测及其对客户端程序的影响。
时间趋势上SemVer合规性的变化。</x:t>
  </x:si>
  <x:si>
    <x:t xml:space="preserve">论文未提及使用标准benchmark，但作者通过验证100个随机选择的破坏性变更案例，评估了工具GoSVI的精确度（91%）</x:t>
  </x:si>
  <x:si>
    <x:t xml:space="preserve">SemVer合规性比例：86.3%的库升级遵循SemVer。
非主版本升级中破坏性变更比例：28.6%。
破坏性变更对客户端程序的影响：3.1%的破坏性变更被使用，但33.3%的客户端程序可能受影响。
时间趋势：SemVer合规性从2018年的63.7%提升到2023年的92.2%</x:t>
  </x:si>
  <x:si>
    <x:t xml:space="preserve">论文中提到了一个产业界案例：流行的Go Web框架gin在次版本升级中引入了破坏性变更，导致开发者困惑（见第1页和第2页）。此外，作者建议开发者使用GoSVI工具辅助版本管理决策。</x:t>
  </x:si>
  <x:si>
    <x:t xml:space="preserve">4</x:t>
  </x:si>
  <x:si>
    <x:t xml:space="preserve">Where to Go Now? Finding Alternatives for Declining Packages in the npm Ecosystem</x:t>
  </x:si>
  <x:si>
    <x:t xml:space="preserve">该论文提出了一种自动化方法，用于识别npm生态系统中衰退的第三方包，并基于社区迁移趋势推荐替代包。作者通过分析依赖变更事件和包的中心性趋势，提取高频迁移模式，并结合实际开源项目的迁移案例验证推荐准确性。研究结果显示，96%的替代推荐是有效的，且67%的受访开发者表示会在未来项目中使用推荐的替代包。论文还探讨了开发者迁移依赖的动机（如维护问题、兼容性）和时机（如依赖更新、功能添加），为工具化支持依赖迁移提供了实践依据。</x:t>
  </x:si>
  <x:si>
    <x:t xml:space="preserve">This paper proposes an automated approach to identify declining packages in the npm ecosystem and recommend alternatives based on community migration patterns. By analyzing dependency change events and centrality trends, the authors extract frequent migration patterns and validate recommendations with real-world examples. Results show 96% accuracy in suggested alternatives, and 67% of surveyed developers would adopt them in future projects. The study also examines migration motivations (e.g., maintenance issues, compatibility) and contexts (e.g., dependency updates, feature additions), providing insights for tool-supported dependency management.</x:t>
  </x:si>
  <x:si>
    <x:t xml:space="preserve">研究主题包括：
npm生态系统中衰退包的自动化识别与替代推荐。
依赖迁移模式的特征分析（动机与时机）。
开发者对替代推荐工具的实用性与接受度评估。</x:t>
  </x:si>
  <x:si>
    <x:t xml:space="preserve">论文未使用标准benchmark，但通过以下方式验证推荐准确性：
手动评估152个依赖迁移建议（96%有效）。
开发者调查（52名JavaScript开发者参与）。</x:t>
  </x:si>
  <x:si>
    <x:t xml:space="preserve">推荐准确性：96%的替代建议被验证为有效（146/152）。
开发者接受度：67%的开发者表示会在未来项目中使用推荐替代包。
迁移动机分布：74%为维护问题，15%为兼容性，8%为性能优化。
迁移时机分布：42%发生在依赖更新时，27%为专项迁移任务。</x:t>
  </x:si>
  <x:si>
    <x:t xml:space="preserve">论文提及了实际开源项目的迁移案例，例如：
从isomorphic-fetch迁移到cross-fetch以解决React Native兼容性问题（GitHub PR示例）。
从moment迁移到dayjs以减少打包体积（性能优化案例）。
此外，开发者调查中涉及的52名参与者均来自产业界项目（GitHub高星仓库维护者）。</x:t>
  </x:si>
  <x:si>
    <x:t xml:space="preserve">ESRO: Experience Assisted Service Reliability against Outages</x:t>
  </x:si>
  <x:si>
    <x:t xml:space="preserve">该论文提出了一种名为ESRO的系统，用于在云服务故障发生时推荐根因和修复措施。ESRO通过构建因果图（基于实时警报）和知识图（基于历史故障报告），并将两者融合为统一的CK图，利用检索机制匹配当前故障与历史相似案例。实验基于一家大型SaaS企业两年的真实故障数据，结果显示ESRO在根因推荐和修复措施推荐的Rouge分数上分别比现有基线方法提高了16%和38%。此外，论文通过实际故障案例验证了ESRO的实用性。</x:t>
  </x:si>
  <x:si>
    <x:t xml:space="preserve">This paper introduces ESRO, a system designed to recommend root causes and remediation steps during cloud service outages. ESRO integrates structured real-time alerts and semi-structured historical outage reports by constructing a causal graph (from alerts) and a knowledge graph (from reports), merging them into a unified CK graph. A retrieval-based mechanism then matches ongoing outages with historical cases. Evaluated on two years of real outage data from a large SaaS enterprise, ESRO achieves a 16% improvement in root cause prediction (Rouge-1) and 38% in remediation recommendation over state-of-the-art baselines. Qualitative analysis further demonstrates its effectiveness in production scenarios.</x:t>
  </x:si>
  <x:si>
    <x:t xml:space="preserve">研究主题包括：
云服务故障诊断中结构化警报与非结构化故障报告的协同利用。
因果图与知识图的构建与融合方法（CK图）。
基于检索机制的根因与修复措施推荐系统（ESRO）。</x:t>
  </x:si>
  <x:si>
    <x:t xml:space="preserve">未使用标准benchmark，但基于以下基线方法进行对比：
Incident Search (IS)：基于RoBERTa嵌入的故障症状相似性搜索。
GCN：基于图卷积网络的知识图节点嵌入方法。</x:t>
  </x:si>
  <x:si>
    <x:t xml:space="preserve">Rouge-1：衡量预测文本与真实文本的单词重叠率。ESRO在根因推荐上得分为0.242（比基线提升16%），修复措施推荐得分为0.219（提升38%）。
Rouge-L：基于最长公共子序列的句子相似性。ESRO在根因和修复推荐上分别得分为0.227和0.205，平均提升26%-41%。
Top-K精度：故障聚类预测模型的Top-5精度为72.7%。</x:t>
  </x:si>
  <x:si>
    <x:t xml:space="preserve">论文基于大型SaaS企业的真实生产数据（182份故障报告和44,000条警报），并展示了三个实际故障案例：
案例1：邮件模板服务因配置问题引发的故障，ESRO匹配到一年前同服务的类似部署问题。
案例2：数据库高负载故障，ESRO关联到9个月前同服务的数据库资源竞争问题。
案例3：版本不匹配导致的服务不可用，ESRO准确匹配到两年前的同类故障。</x:t>
  </x:si>
  <x:si>
    <x:t xml:space="preserve">Fixing Privilege Escalations in Cloud Access Control with MaxSAT and Graph Neural Networks</x:t>
  </x:si>
  <x:si>
    <x:t xml:space="preserve">本文提出了一种名为IAMPERE的新方法，用于修复云访问控制中因IAM（Identity and Access Management）配置错误导致的权限提升问题。IAM配置错误可能被攻击者利用，导致严重的安全后果。现有的修复工具IAM-Deescalate功能有限，无法处理复杂的权限流问题。IAMPERE通过结合MaxSAT（最大可满足性问题求解）和图神经网络（GNN），首先生成一个中间修复补丁，再通过MaxSAT求解器优化为近似最小补丁。实验表明，IAMPERE在合成和真实数据集上均显著优于基线工具，修复率更高且补丁更小。</x:t>
  </x:si>
  <x:si>
    <x:t xml:space="preserve">This paper introduces IAMPERE, a novel approach to repair privilege escalations (PEs) in cloud access control caused by IAM misconfigurations. Existing tools like IAM-Deescalate have limited capabilities in handling complex permission flows. IAMPERE formulates the repair problem as a MaxSAT problem and leverages Graph Neural Networks (GNNs) to generate an intermediate patch, which is then refined by a MaxSAT solver into an approximately minimal patch. Experiments on both synthetic and real-world datasets demonstrate that IAMPERE outperforms baselines in repair rate and patch size efficiency.</x:t>
  </x:si>
  <x:si>
    <x:t xml:space="preserve">云访问控制中IAM配置错误的自动化修复</x:t>
  </x:si>
  <x:si>
    <x:t xml:space="preserve">Test-A: 1,000个合成的IAM错误配置（通过IAMVulGen生成）。
Test-B: 2个真实世界的IAM错误配置（来自美国云安全初创公司）。
Test-C: 31个公开的IAM错误配置（来自IAM-Vulnerable基准集）</x:t>
  </x:si>
  <x:si>
    <x:t xml:space="preserve">修复率（Repair Rate）: IAMPERE在Test-A上修复率为57.6%，显著高于IAM-Deescalate的21.6%。
补丁大小（Patch Size）: IAMPERE生成的补丁更小（相对大小&lt;0.2的补丁比基线多145个）。
时间效率: IAMPERE在时间限制内修复更多配置，且GNN推理速度快（如Test-B中Real-2的修复时间从3,963秒降至1,190秒）。</x:t>
  </x:si>
  <x:si>
    <x:t xml:space="preserve">案例1: 2019年美国金融机构因IAM配置错误导致1亿条信用卡数据泄露（Capital One事件），论文中的示例基于此。
案例2: 两个真实配置（Real-1和Real-2）来自云安全初创公司，修复了包含10+个PEs的复杂配置。</x:t>
  </x:si>
  <x:si>
    <x:t xml:space="preserve">Merge Conflict Resolution: Classification or Generation?</x:t>
  </x:si>
  <x:si>
    <x:t xml:space="preserve">本文提出了一种名为MergeGen的新方法，用于解决协作开发中的代码合并冲突问题。传统方法（如基于分类的MergeBERT）只能组合输入中的现有代码片段，无法生成新内容或灵活组合。MergeGen首次将合并冲突问题转化为生成任务，利用编码器-解码器模型（基于CodeT5）逐词生成冲突解决方案。此外，论文设计了结构化且细粒度的冲突表示方法，显式标记冲突区域并对齐不同版本的代码片段。实验表明，MergeGen在Java、C#和JavaScript上的准确率（67.7%、73.8%、68.3%）和精确率（69.2%、75.4%、70.9%）均显著优于现有技术（如MergeBERT），并能生成新令牌（如新函数调用）。</x:t>
  </x:si>
  <x:si>
    <x:t xml:space="preserve">This paper introduces MergeGen, a novel approach to automatically resolve merge conflicts in collaborative software development. Unlike existing classification-based methods (e.g., MergeBERT) that merely combine existing code snippets, MergeGen formulates conflict resolution as a generation task, leveraging an encoder-decoder model (based on CodeT5) to autoregressively generate resolutions. It proposes a structural and fine-grained conflict representation to explicitly mark conflict regions and align code snippets across versions. Experiments show MergeGen outperforms state-of-the-art tools (e.g., 67.7% accuracy on Java) and can generate new tokens (e.g., function calls). The approach is language-agnostic and validated on Java, C#, and JavaScript.</x:t>
  </x:si>
  <x:si>
    <x:t xml:space="preserve">代码合并冲突的自动修复</x:t>
  </x:si>
  <x:si>
    <x:t xml:space="preserve">数据集：来自MergeBERT的多语言基准数据集，包含Java、C#和JavaScript的合并冲突案例，数据来自100,000+开源仓库。
划分方式：按8:1:1随机分为训练集、验证集和测试集。</x:t>
  </x:si>
  <x:si>
    <x:t xml:space="preserve">精确率（Precision）：生成结果中语法正确且与人工解决方案完全匹配的比例。
Java: 69.2%（比MergeBERT提升8.3%）
C#: 75.4%（提升9.8%）
JavaScript: 70.9%（提升6.0%）
准确率（Accuracy）：所有冲突中生成完全正确解决方案的比例。
Java: 67.7%（提升7.1%）
C#: 73.8%（提升9.7%）
JavaScript: 68.3%（提升4.1%）
新令牌生成：在包含新令牌的案例中，平均精确率34.5%（传统方法无法实现）。</x:t>
  </x:si>
  <x:si>
    <x:t xml:space="preserve">Repeated Builds During Code Review: An Empirical Study of the OpenStack Community</x:t>
  </x:si>
  <x:si>
    <x:t xml:space="preserve">本文对OpenStack社区中代码审查过程中的重复构建（recheck）行为进行了实证研究。通过分析66,932个代码审查案例，研究发现：55%的审查在构建失败后会触发recheck命令，但仅42%的recheck能改变构建结果（从失败转为成功），且多次recheck会显著增加资源浪费（如计算时间累计达187.4年，等待时间增加2,200%）。论文揭示了开发者过度依赖recheck的现象，并提出了优化建议（如限制recheck次数、优先检查集成测试）。通过开发者调研，验证了社区对资源浪费的认知与实际行为的不一致性。</x:t>
  </x:si>
  <x:si>
    <x:t xml:space="preserve">This paper presents an empirical study of repeated builds (recheck) during code review in the OpenStack community. Analyzing 66,932 code reviews, we find that 55% of failed builds trigger rechecks, but only 42% of rechecks change the outcome (from failure to success). Unnecessary rechecks generate significant waste: 187.4 compute-years and 2,200% longer review waiting time. We highlight developers' over-reliance on recheck despite awareness of its costs, and propose optimizations (e.g., limiting rechecks, prioritizing integration tests). Survey results confirm a gap between developers' perception and actual behavior.</x:t>
  </x:si>
  <x:si>
    <x:t xml:space="preserve">代码审查中重复构建（recheck）的资源浪费问题</x:t>
  </x:si>
  <x:si>
    <x:t xml:space="preserve">数据集：66,932个OpenStack社区的代码审查（来自Nova、Cinder、Ironic、Neutron子项目），时间跨度为2012年8月至2022年6月。
数据来源：通过Gerrit代码审查工具的RESTful API收集，包含267,239个补丁集和898,706条审查评论。</x:t>
  </x:si>
  <x:si>
    <x:t xml:space="preserve">recheck频率：55%的审查在构建失败后触发recheck，平均每个补丁集触发2次。
构建结果改变率：仅42%的recheck能改变构建结果（失败→成功），其中仅24%为合理recheck（单次触发即成功）。
资源浪费：
计算时间：累计187.4年（其中170.6年为不合理recheck）。
等待时间：累计16.81年（其中15.15年为不合理recheck）。
效率对比：触发recheck的审查耗时增加2,200%（等待时间）和700%（计算时间）。</x:t>
  </x:si>
  <x:si>
    <x:t xml:space="preserve">案例：OpenStack社区的代码审查流程（如Gerrit工具集成CI机器人）。
产业建议：通过开发者调研（24位OpenStack开发者）验证了资源浪费问题的普遍性，并提出优化方向（如限制recheck次数、优先检查集成测试）。</x:t>
  </x:si>
  <x:si>
    <x:t xml:space="preserve">Automated Software Entity Matching Between Successive Versions</x:t>
  </x:si>
  <x:si>
    <x:t xml:space="preserve">本文提出了一种名为ReMapper的自动化迭代算法，用于匹配连续版本之间的软件实体。该算法通过结合实体的全限定名、实现和引用信息，显著提高了匹配的准确性。实验结果表明，ReMapper在215个提交的基准测试中，将错误率降低了85.8%。此外，ReMapper还被应用于重构发现任务，显著提升了召回率并减少了误报。研究为软件演化的理解和自动化工具提供了重要支持。</x:t>
  </x:si>
  <x:si>
    <x:t xml:space="preserve">This paper proposes an automated iterative algorithm called ReMapper for matching software entities between successive versions. By leveraging qualified names, implementations, and references of entities, ReMapper significantly improves matching accuracy. Evaluation on a benchmark of 215 commits from 21 projects shows an 85.8% reduction in errors. Furthermore, ReMapper enhances refactoring discovery, increasing recall by 6.9% and reducing false positives by 72.6%. The study provides valuable support for understanding software evolution and developing automated tools.</x:t>
  </x:si>
  <x:si>
    <x:t xml:space="preserve">软件实体匹配（Software Entity Matching）及其在软件演化和重构发现中的应用</x:t>
  </x:si>
  <x:si>
    <x:t xml:space="preserve">论文使用了名为em-Dataset的基准测试，包含215个提交（commits），来自21个真实项目（20个开源项目和1个闭源项目）。这些项目覆盖了多个领域，如代码分析、单元测试、搜索引擎等。</x:t>
  </x:si>
  <x:si>
    <x:t xml:space="preserve">量化指标：
错误数（#MST = #FP + #FN）：假阳性（FP）和假阴性（FN）的总和。
精确度（Precision）：真阳性与报告匹配总数的比例。
召回率（Recall）：真阳性与实际匹配总数的比例。
效果：
错误数减少85.8%（从579降至82）。
在重构发现任务中，召回率提升6.9%，误报减少72.6%。</x:t>
  </x:si>
  <x:si>
    <x:t xml:space="preserve">论文中提及了一个闭源项目的案例研究，该项目是华为开发的软件重构引擎。实验结果显示，ReMapper在该项目中显著提升了匹配和重构发现的性能。</x:t>
  </x:si>
  <x:si>
    <x:t xml:space="preserve">软件架构恢复与重构</x:t>
  </x:si>
  <x:si>
    <x:t xml:space="preserve">DeFiWarder: Protecting DeFi Apps from Token Leaking Vulnerabilities</x:t>
  </x:si>
  <x:si>
    <x:t xml:space="preserve">本文提出了一种名为DeFiWarder的工具，用于检测和保护DeFi（去中心化金融）应用中的Token Leaking漏洞。该漏洞允许攻击者异常提取远超其存款的资金，导致严重的经济损失。DeFiWarder通过追踪链上交易、分析资金流动和角色挖掘，结合异常检测技术，能够高效识别Token Leaking漏洞。实验结果表明，DeFiWarder在30个DeFi应用的基准测试中成功检测出25个漏洞，并支持实时检测。此外，论文还总结了导致Token Leaking漏洞的五大原因，为DeFi应用的安全防护提供了指导。</x:t>
  </x:si>
  <x:si>
    <x:t xml:space="preserve">This paper introduces DeFiWarder, a tool designed to detect and protect DeFi (Decentralized Finance) applications from Token Leaking vulnerabilities, which allow attackers to withdraw funds far exceeding their deposits. DeFiWarder traces on-chain transactions, analyzes fund flows, and employs role mining and anomaly detection to identify vulnerabilities. Evaluated on a benchmark of 30 DeFi apps, DeFiWarder successfully detected 25 vulnerabilities and demonstrated real-time detection capabilities. The paper also summarizes five major causes of Token Leaking vulnerabilities, offering insights for enhancing DeFi security.</x:t>
  </x:si>
  <x:si>
    <x:t xml:space="preserve">DeFi应用中的Token Leaking漏洞检测与防护</x:t>
  </x:si>
  <x:si>
    <x:t xml:space="preserve">论文使用了包含30个DeFi应用的基准测试集，这些应用均因Token Leaking漏洞遭受过攻击。数据来源于Slowmist和Rekt等区块链安全事件库，覆盖了2020年5月至2022年6月的安全事件。</x:t>
  </x:si>
  <x:si>
    <x:t xml:space="preserve">量化指标：
检测率（True Positives, TP）：成功检测出的漏洞数量。
误报率（False Positives, FP）：错误报告的漏洞数量。
效率（Execution Time）：单笔交易的平均处理时间。
效果：
在30个DeFi应用中检测出25个漏洞（TP=25），误报7个（FP=7）。
平均每笔交易处理时间为3.26毫秒，支持实时检测（TPS=183.2）。</x:t>
  </x:si>
  <x:si>
    <x:t xml:space="preserve">论文中提及了DeFiWarder在产业界的应用案例，例如检测到Akropolis应用在15分钟内遭受的多次攻击，帮助防止进一步的经济损失。此外，工具还成功应用于其他多个DeFi项目。</x:t>
  </x:si>
  <x:si>
    <x:t xml:space="preserve">12</x:t>
  </x:si>
  <x:si>
    <x:t xml:space="preserve">VD-Guard: DMA Guided Fuzzing for Hypervisor Virtual Device</x:t>
  </x:si>
  <x:si>
    <x:t xml:space="preserve">论文的简要介绍（中文）
本文提出了一种名为VD-Guard的混合方法，用于检测虚拟设备中的DMA（直接内存访问）相关漏洞。VD-Guard结合静态分析和动态模糊测试技术，通过静态分析提取潜在漏洞调用链，生成初始种子，并利用DMA引导的模糊测试高效发现漏洞。实验表明，VD-Guard在QEMU和VirtualBox中成功检测到10个已知漏洞和4个新漏洞（其中3个获得CVE编号），性能优于当前最先进的虚拟设备模糊测试工具Morphiuzz。</x:t>
  </x:si>
  <x:si>
    <x:t xml:space="preserve">This paper proposes VD-Guard, a hybrid method for detecting DMA-related vulnerabilities in virtual devices. VD-Guard combines static analysis and dynamic fuzzing to extract potential vulnerability call chains, generate initial seeds, and guide fuzzing with DMA operations. Experiments demonstrate that VD-Guard successfully detected 10 known vulnerabilities and 4 new vulnerabilities (3 assigned CVE IDs) in QEMU and VirtualBox, outperforming the state-of-the-art hypervisor fuzzer Morphiuzz.</x:t>
  </x:si>
  <x:si>
    <x:t xml:space="preserve">虚拟化环境中虚拟设备的DMA相关漏洞检测</x:t>
  </x:si>
  <x:si>
    <x:t xml:space="preserve">论文构建了一个包含10个QEMU已知漏洞的数据集，并额外测试了QEMU和VirtualBox的最新版本以发现新漏洞。</x:t>
  </x:si>
  <x:si>
    <x:t xml:space="preserve">量化指标：
漏洞检测数量（True Positives, TP）：VD-Guard检测到10个已知漏洞和4个新漏洞，而Morphiuzz仅检测到3个已知漏洞。
DMA路径覆盖率：VD-Guard的平均DMA路径覆盖率是Morphiuzz的2.1倍。
时间效率：VD-Guard平均在120分钟内发现漏洞，远快于Morphiuzz。
效果：
VD-Guard在24小时内检测到所有目标漏洞，而Morphiuzz仅检测到部分漏洞。
新发现的4个漏洞已全部被开发者确认并修复（3个获得CVE编号）。</x:t>
  </x:si>
  <x:si>
    <x:t xml:space="preserve">论文中提及VD-Guard在QEMU和VirtualBox中的应用案例，成功检测到4个新漏洞（如CVE-2022-2962、CVE-2022-3872等），并被开发者修复。</x:t>
  </x:si>
  <x:si>
    <x:t xml:space="preserve">FAST: Boosting Uncertainty-based Test Prioritization Methods for Neural Networks via Feature Selection</x:t>
  </x:si>
  <x:si>
    <x:t xml:space="preserve">本文提出了一种名为FAST的新方法，通过特征选择（FeAture Selection）提升基于不确定性的神经网络测试用例优先级排序技术。FAST的核心思想是：某些特征可能引入噪声，导致模型对错误预测产生高置信度（即过自信问题）。FAST通过量化每个特征对模型正确预测的重要性，动态剪枝噪声特征，生成新的概率向量以优化不确定性估计。实验表明，FAST在多个基准数据集和模型结构上显著优于现有方法，平均APFD（故障检测平均百分比）提升3.19%，且在小规模测试预算下能多暴露13.63%的错误。此外，FAST还能提升模型增强的效果，仅需5%的测试预算即可使模型准确率平均提高3.47%。</x:t>
  </x:si>
  <x:si>
    <x:t xml:space="preserve">This paper proposes FAST, a novel method to boost uncertainty-based test prioritization techniques for deep neural networks (DNNs) via guided feature selection. FAST addresses the overconfidence problem in DNNs, where models produce high-confidence predictions for incorrect outputs. By quantifying the contribution of each feature to correct predictions and dynamically pruning noisy features during inference, FAST derives a calibrated probability vector that improves the distinguishability between high-confidence errors and correct predictions. Extensive experiments on diverse benchmarks (e.g., MNIST, CIFAR-10) and model architectures (e.g., CNN, RNN) demonstrate FAST’s superiority, achieving 3.19% higher APFD than uncertainty-based methods and 1.78% higher than state-of-the-art techniques like NNS. FAST also enhances model retraining efficiency, with a 3.47% average accuracy improvement.</x:t>
  </x:si>
  <x:si>
    <x:t xml:space="preserve">深度学习神经网络的测试用例优先级排序</x:t>
  </x:si>
  <x:si>
    <x:t xml:space="preserve">ASE-24</x:t>
  </x:si>
  <x:si>
    <x:t xml:space="preserve">实验使用的基准数据集和模型包括：
数据集：MNIST、FASHION、CIFAR-10、SVHN、Imagenette（高维图像）、GSCmd（音频）、IMDb（文本）。
模型结构：LeNet、ResNet、VGG、Conv-6/8、WRN-28、LSTM。
噪声数据：MNIST-C、FASHION-C、CIFAR-C、SVHN-C（人工生成的噪声版本）。</x:t>
  </x:si>
  <x:si>
    <x:t xml:space="preserve">APFD（Average Percentage of Fault Detection）：
FAST平均提升3.19% vs. 不确定性方法，1.78% vs. NNS。
小预算下（如1%测试用例），多暴露13.63%错误（vs. 不确定性方法）。
TRC（Test Relative Coverage）：
FAST在低预算下TRC值显著高于基线（如12.92%~17.58%提升）。
模型增强效果：
使用5%测试预算重新训练模型，准确率平均提升3.47%（比NNS高13.36%）。</x:t>
  </x:si>
  <x:si>
    <x:t xml:space="preserve">Hybrid Regression Test Selection by Integrating File and Method Dependences</x:t>
  </x:si>
  <x:si>
    <x:t xml:space="preserve">本文提出了一种名为JegEks的混合回归测试选择方法，通过结合动态文件级分析（FRTS）和静态方法级分析（MRTS），解决了现有RTS技术在外部库回调（如反射和动态绑定）场景下的安全性问题。JegEks利用动态分析补偿静态分析的不足，并通过增量式调用图构建优化测试选择精度。实验表明，JegEks在20个开源项目的1000个版本中，平均减少29%的测试类选择和30.9%的端到端测试时间，同时确保安全性（无漏选）。此外，论文提出了一种新的安全性度量指标ALR（平均漏选率）及检查工具Checker，验证了现有工具（如FineEkstazi）的不安全性。</x:t>
  </x:si>
  <x:si>
    <x:t xml:space="preserve">This paper introduces JegEks, a hybrid regression test selection (RTS) method that integrates dynamic file-level analysis (FRTS) with static method-level analysis (MRTS) to address safety issues in handling external library callbacks (e.g., reflection and dynamic binding). JegEks synergizes dynamic and static analyses by incrementally building call graphs and refining test selection precision. Experiments on 1,000 revisions across 20 open-source projects show that JegEks reduces selected test classes by 29% and end-to-end testing time by 30.9% compared to Ekstazi, while ensuring safety (zero missed tests). The paper also proposes a safety metric (ALR) and a tool Checker to evaluate RTS tools, revealing unsafety in state-of-the-art tools like FineEkstazi.</x:t>
  </x:si>
  <x:si>
    <x:t xml:space="preserve">研究主题为：混合回归测试选择（Hybrid RTS），重点解决以下问题：
多粒度分析协同：结合动态文件级和静态方法级分析的优点。
安全性提升：处理外部库回调（如反射、动态绑定）导致的漏选问题。
效率优化：通过增量式静态分析减少端到端测试时间。</x:t>
  </x:si>
  <x:si>
    <x:t xml:space="preserve">数据集：20个开源Java项目（如Gerrit、Apache Commons等）的1,000个连续版本（CI revisions）。
对比工具：Ekstazi（动态FRTS）、FineEkstazi（混合RTS）、STARTS（静态FRTS）、HyRTS（混合RTS）。
环境：Oracle JDK 8/11，80核服务器，Ubuntu Linux 20.04。</x:t>
  </x:si>
  <x:si>
    <x:t xml:space="preserve">测试类选择比例：JegEks平均选择18.0%的测试类，比Ekstazi（25.4%）减少29%。
端到端时间：JegEks仅需33.8%的RetestAll时间，比Ekstazi（48.9%）减少30.9%。
安全性（ALR）：JegEks和Ekstazi的ALR为0%（无漏选），而FineEkstazi漏选率高达16.03%。</x:t>
  </x:si>
  <x:si>
    <x:t xml:space="preserve">https://github.com/zbchen/JcgEks</x:t>
  </x:si>
  <x:si>
    <x:t xml:space="preserve">Getting Inspiration for Feature Elicitation: App Store- vs. LLM-based Approach</x:t>
  </x:si>
  <x:si>
    <x:t xml:space="preserve">这篇论文比较了两种获取功能灵感的途径：基于应用商店（AppStore）和基于大语言模型（LLM）。研究通过手动分析1200个子功能，发现两种方法均能生成高度相关的子功能，但LLM在创新性和未见过的新应用场景中表现更优。同时，论文指出某些生成的功能可能存在可行性不明确的问题，强调了人类分析师在需求获取中的重要性。研究还提供了一个集成两种方法的工具，并探讨了它们在实践中的应用。</x:t>
  </x:si>
  <x:si>
    <x:t xml:space="preserve">This paper presents a comparative study between AppStore-inspired and LLM-inspired approaches for feature elicitation in software engineering. By analyzing 1,200 sub-features generated from both methods, the study highlights their benefits, challenges, and key differences. Results show that while both approaches produce relevant and clearly described sub-features, LLMs excel in generating novel ideas for unseen app domains. However, some LLM-generated features may lack feasibility, underscoring the need for human oversight. The paper also introduces a tool integrating both approaches and discusses practical implications for developers.</x:t>
  </x:si>
  <x:si>
    <x:t xml:space="preserve">比较基于应用商店（AppStore）和基于大语言模型（LLM）的功能灵感获取方法，分析它们在需求细化任务中的效果、差异及适用场景。</x:t>
  </x:si>
  <x:si>
    <x:t xml:space="preserve">20个根功能（10个现有功能和10个新颖功能），用于生成两层的功能树。
1,200个子功能（每个根功能生成30个子功能），通过人工评估其相关性、清晰性、可行性和可追溯性。</x:t>
  </x:si>
  <x:si>
    <x:t xml:space="preserve">相关性（Relevance）：LLM和AppStore方法在现有功能上得分分别为4.97和4.95，在新颖功能上分别为4.95和3.90。
清晰性（Clarity）：LLM方法在所有功能上得分为5.0，AppStore方法为4.87-4.90。
可行性（Feasibility）：LLM方法在新颖功能上得分为4.69，部分功能存在可行性问题。
可追溯性（Traceability）：AppStore方法得分为4.96-4.97，表明子功能可追溯到原始应用描述。</x:t>
  </x:si>
  <x:si>
    <x:t xml:space="preserve">需求获取与分析</x:t>
  </x:si>
  <x:si>
    <x:t xml:space="preserve">Efficient Slicing of Feature Models via Projected d-DNNF Compilation</x:t>
  </x:si>
  <x:si>
    <x:t xml:space="preserve">这篇论文提出了一种名为“投影d-DNNF编译”（Projected d-DNNF Compilation）的新方法，用于高效地对特征模型进行切片（Slicing）。特征模型切片是指从原始模型中提取与特定利益相关者相关的子集，同时保留被移除特征的传递依赖关系。传统切片方法计算成本高，且后续分析（如SAT或#SAT）复杂。论文通过将切片与知识编译（Knowledge Compilation）结合，直接生成投影d-DNNF格式，显著提升了效率和可扩展性。实验表明，该方法在真实工业模型和公开数据集上均优于现有技术。</x:t>
  </x:si>
  <x:si>
    <x:t xml:space="preserve">This paper introduces projected d-DNNF compilation, a novel approach for efficiently slicing feature models in configurable systems. Traditional slicing methods are computationally expensive and require complex analyses (e.g., SAT or #SAT). By integrating slicing with knowledge compilation, the proposed method directly generates a projected d-DNNF, preserving dependencies while enabling linear-time analyses. Empirical evaluations on real-world industrial models and public benchmarks demonstrate significant runtime improvements and scalability compared to state-of-the-art techniques, making it a promising solution for practical applications.</x:t>
  </x:si>
  <x:si>
    <x:t xml:space="preserve">特征模型的高效切片与知识编译</x:t>
  </x:si>
  <x:si>
    <x:t xml:space="preserve">工业模型：12个真实特征模型（来自汽车领域），每个模型包含4个实际使用的切片。
文献模型：49个公开特征模型，随机生成100个切片（移除10%-80%变量）。
模型计数竞赛实例：来自2022年Model Counting Competition的200个实例。</x:t>
  </x:si>
  <x:si>
    <x:t xml:space="preserve">量化指标：
运行时（Runtime）：比较不同工具完成切片的时间。
d-DNNF节点数：衡量生成模型的复杂度。
可扩展性：成功处理的实例数量（超时限制为10分钟）。
效果：
工业模型：pd4（论文工具）比传统切片快4.05倍，解决47/48实例。
文献模型：pd4解决4,516实例，比传统方法快9.25倍。
竞赛实例：pd4解决159实例，比传统方法快22倍。
d-DNNF大小：pd4生成的d-DNNF平均比传统方法小25.1%。</x:t>
  </x:si>
  <x:si>
    <x:t xml:space="preserve">提及。论文合作方提供了汽车领域的12个真实特征模型及其切片，用于验证方法的实用性。例如，软件工程师可通过切片仅分析与软件相关的特征，忽略硬件或客户需求部分。</x:t>
  </x:si>
  <x:si>
    <x:t xml:space="preserve">Blackbox Observability of Features and Feature Interactions</x:t>
  </x:si>
  <x:si>
    <x:t xml:space="preserve">该论文提出了一种黑盒可观测性的决策方法，用于验证在可配置软件系统中，特定特征或特征交互的效果是否能够通过系统配置的外部观察被隔离。作者引入了直接可观测性和广义可观测性的概念，并设计了一个决策流程来验证这些概念。实验表明，该方法在实际应用中可行，且约束条件会显著限制可观测性。此外，研究发现现有的黑盒性能模型中许多特征交互实际上不可观测，影响了模型的解释性。</x:t>
  </x:si>
  <x:si>
    <x:t xml:space="preserve">This paper addresses the problem of blackbox observability in configurable software systems, determining whether the effects of individual features or feature interactions can be isolated through external observations. The authors formalize direct and general observability and devise a decision procedure to verify observability. Experiments on benchmarks and real-world systems show that (1) observability is tractable, (2) constraints often limit observability, and (3) many effects in blackbox performance models are not observable, impacting interpretability.</x:t>
  </x:si>
  <x:si>
    <x:t xml:space="preserve">可配置软件系统中特征和特征交互的黑盒可观测性</x:t>
  </x:si>
  <x:si>
    <x:t xml:space="preserve">社区基准：Minepump、Elevator、CFDP、Apache、Curl、Email、h264、LinkedList、PKJab、Prevayler、ZipMe。
真实系统：LLVM、Lrzip、BSN、VCL、Brotli、FastDownward、HSQLDB等。</x:t>
  </x:si>
  <x:si>
    <x:t xml:space="preserve">量化指标：
可观测性计算时间（Time）。
可观测部分配置的比例（直接可观测性 
∣
D
O
∣
∣D 
O
​
 ∣、间接可观测性 
∣
I
O
∣
∣I 
O
​
 ∣、不可观测 
∣
¬
O
∣
∣¬O∣）。
效果：
可观测性计算在实际系统中可行（如VCL仅需1.8秒完成3-wise配置分析）。
约束显著降低可观测性（如PKJab的2-wise配置中仅28%可直接观测）。
现有性能模型中许多特征交互不可观测（如Brotli模型中所有166个交互均不可观测）</x:t>
  </x:si>
  <x:si>
    <x:t xml:space="preserve">AVIATE: Exploiting Translation Variants of Artifacts to Improve IR-based Traceability Recovery in Bilingual Software Projects</x:t>
  </x:si>
  <x:si>
    <x:t xml:space="preserve">该论文提出了一种名为AVIATE的方法，用于解决双语软件项目中因多语言混合（如中英混杂）导致的追溯性恢复问题。传统IR方法因翻译不一致（如“属性”可能被译为“attribute”或“property”）而性能受限。AVIATE通过以下步骤改进：
多翻译变体生成：使用四种主流翻译工具（如Google Translate、Tencent Translate）生成同一文本的多个翻译版本。
共识双词提取：从翻译变体中提取同时出现在不同工件（如issue和commit）中的双词，作为功能描述的一致性标识。
文本增强与权重调整：基于共识双词增强工件文本，并通过TF-IDF类指标调整关键部分的权重。
实验表明，AVIATE在17个双语项目上平均提升AP（Average Precision）16.67（31.43%），MAP（Mean Average Precision）8.38（11.22%），显著优于现有方法。</x:t>
  </x:si>
  <x:si>
    <x:t xml:space="preserve">This paper proposes AVIATE, an enhancement strategy for IR-based traceability recovery in bilingual software projects. It addresses translation inconsistency (e.g., "属性" → "attribute" vs. "property") by:
Generating translation variants via multiple translators (NLLB, Google Translate, etc.).
Extracting consensual biterms (word pairs shared across artifacts) to capture consistent functionality descriptions.
Enriching artifact texts and adjusting term weights based on distinctiveness.
Experiments on 17 projects show AVIATE improves AP by 16.67 (31.43%) and MAP by 8.38 (11.22%) over state-of-the-art translation-based IR approaches, demonstrating its effectiveness in multilingual traceability recovery.</x:t>
  </x:si>
  <x:si>
    <x:t xml:space="preserve">双语软件项目中的追溯性恢复</x:t>
  </x:si>
  <x:si>
    <x:t xml:space="preserve">数据集：17个双语开源项目（14个中英项目，1个英韩、1个英日、1个英德项目），如Alibaba的Canal、Tencent的bk-cmdb等（详见表1）。
对比方法：单翻译IR（VSM+Tencent Translate）、TAROT（现有共识双词增强方法）。</x:t>
  </x:si>
  <x:si>
    <x:t xml:space="preserve">指标：
AP（Average Precision）：衡量排序质量。
MAP（Mean Average Precision）：多查询的平均AP。
效果：
AVIATE vs. 单翻译IR：平均AP提升16.67（31.43%），最大提升30.36（Canal项目）；MAP提升8.38（11.22%）。
AVIATE vs. TAROT：AP提升8.46（13.81%），MAP提升3.17（3.96%）。</x:t>
  </x:si>
  <x:si>
    <x:t xml:space="preserve">Shoot Yourself in the Foot — Efficient Code Causes Inefficiency in Compiler Optimizations</x:t>
  </x:si>
  <x:si>
    <x:t xml:space="preserve">本文提出了一种新颖的编译器优化评估方法，探讨开发者手动优化的代码是否真的能帮助编译器生成更高效的机器代码。通过“反优化”（Deoptimization）技术，作者将高效代码转换为低效版本，并比较编译器对两者的优化效果。研究发现，开发者手动优化的代码有时反而会阻碍编译器生成最优代码。基于此，作者开发了工具dc3，用于检测此类编译器缺陷，并在GCC和LLVM中发现了71个缺陷（53个LLVM缺陷和18个GCC缺陷），其中54个已确认或修复。该研究为编译器优化提供了新的评估视角，并可能影响未来的编译器设计原则。</x:t>
  </x:si>
  <x:si>
    <x:t xml:space="preserve">This paper introduces a novel approach to evaluate compiler optimizations by examining whether manually optimized source code helps compilers generate more efficient machine code. The authors propose "deoptimization," a technique to transform efficient code into less efficient variants, and compare the compiler’s output for both versions. Surprisingly, they find that human optimizations can sometimes hinder compiler optimizations, leading to suboptimal machine code. The tool dc3 is developed to detect such compiler defects, identifying 71 issues (53 in LLVM and 18 in GCC), with 54 confirmed or fixed. This work pioneers a new direction for compiler testing and inspires potential redesigns of optimization pipelines.</x:t>
  </x:si>
  <x:si>
    <x:t xml:space="preserve">编译器优化缺陷检测</x:t>
  </x:si>
  <x:si>
    <x:t xml:space="preserve">AnghaBench：包含100万个可编译的C程序。
llvm-opt-benchmark：来自真实项目的代码（如Linux、OpenSSL、NumPy等）。
15个开源项目（如QEMU、Redis、PHP、z3等）的30,000个源文件。</x:t>
  </x:si>
  <x:si>
    <x:t xml:space="preserve">量化指标：
指令总数（#instructions）：生成的机器代码指令数量。
指令总成本（Cost Model）：基于LLVM成本模型的静态性能估计。
效果：
在LLVM和GCC中分别发现53和18个缺陷，其中37（LLVM）和17（GCC）个被确认或修复。
部分案例中，反优化后的代码编译结果比原始优化代码性能提升高达15%以上。</x:t>
  </x:si>
  <x:si>
    <x:t xml:space="preserve">提及：
在真实项目（如jemalloc、Redis、abseil-cpp）中发现的优化缺陷被提交给LLVM/GCC开发者，部分已修复（如LLVM Issue #76128）。
开发者根据反优化代码提出了5个性能补丁，其中2个被接受。</x:t>
  </x:si>
  <x:si>
    <x:t xml:space="preserve">Rust-twins: Automatic Rust Compiler Testing through Program Mutation and Dual Macros Generation</x:t>
  </x:si>
  <x:si>
    <x:t xml:space="preserve">本文提出了一种名为Rust-twins的新型自动化测试工具，用于检测Rust编译器（rustc）的崩溃和错误编译问题。由于Rust的内存安全机制严格，传统测试方法难以生成多样化的有效程序，且缺乏多编译器实现作为测试预言（oracle）。Rust-twins通过以下方法解决这些问题：
程序变异：设计18种变异策略（4种Rust特有，14种通用），利用大语言模型（如GPT-4）生成语法和语义有效的Rust程序。
双宏生成：将Rust程序重写为行为等效的两种宏（MBE和PCD），通过比较它们的扩展结果差异来检测编译器错误。
实验表明，Rust-twins在24小时内覆盖的代码行数是基线工具（如RustSmith）的2倍，发现10次崩溃和229次差异，报告了12个未知bug（8个已确认或修复）。</x:t>
  </x:si>
  <x:si>
    <x:t xml:space="preserve">This paper introduces Rust-twins, an automated testing tool for detecting crashes and miscompilations in the Rust compiler (rustc). Traditional compiler testing faces challenges due to Rust’s strict memory safety rules and the lack of multiple compiler implementations for differential testing. Rust-twins addresses these by:
Program Mutation: Leveraging 18 mutators (4 Rust-specific, 14 general) with LLM assistance (e.g., GPT-4) to generate valid Rust programs.
Dual Macros Generation: Rewriting Rust programs into equivalent macros (MBE and PCD) and comparing their expansion results to identify compiler bugs.
Evaluation shows Rust-twins achieves 2x higher code coverage than RustSmith, triggering 10 crashes and 229 differences, with 12 bugs reported (8 confirmed/fixed).</x:t>
  </x:si>
  <x:si>
    <x:t xml:space="preserve">Rust编译器的自动化测试</x:t>
  </x:si>
  <x:si>
    <x:t xml:space="preserve">初始种子：来自rustc的单元测试用例（单文件程序）。
基线工具：
RustSmith：基于语法的Rust程序生成工具。
libFuzzer：字节级变异的模糊测试工具。</x:t>
  </x:si>
  <x:si>
    <x:t xml:space="preserve">量化指标：
Stillborn Rate (SR)：无效生成比例（越低越好）。
代码多样性：生成的AST节点类型数量。
代码覆盖率：行覆盖率（整体和模块级）。
缺陷检测：崩溃次数、差异次数、确认的bug数。
效果：
SR：变异组件73.5%，宏生成组件49%。
覆盖率：整体覆盖198,470行（比RustSmith高98,183行）。
缺陷：发现12个bug（8个已确认/修复）。</x:t>
  </x:si>
  <x:si>
    <x:t xml:space="preserve">提及：
发现的bug已通过GitHub Issue提交给Rust开发团队（如Issue #126106和#116502）。
工具在真实Rust编译器（rustc）上测试，覆盖其前端、中端和后端模块。</x:t>
  </x:si>
  <x:si>
    <x:t xml:space="preserve">Compiler Bug Isolation via Enhanced Test Program Mutation</x:t>
  </x:si>
  <x:si>
    <x:t xml:space="preserve">本文提出了一种名为 ETEM（Enhanced Test program Mutation）的编译器缺陷隔离技术，通过增强的测试程序变异和强化学习搜索方法，提高编译器缺陷定位的效率。ETEM 包含三个核心步骤：
优化配置简化：减少编译器选项以缩小覆盖范围。
基于变异的测试生成：设计全面的变异算子，并结合强化学习动态选择变异操作和位置。
可疑值计算：通过基于排名的文件聚合方法定位缺陷文件。
实验基于 120 个 GCC 和 LLVM 的真实缺陷，结果显示 ETEM 在 Top-1/5/10/20 的缺陷定位效果上分别比现有技术（如 ODFL）提升了 64.7%/35.7%/20.3%/15.0%。</x:t>
  </x:si>
  <x:si>
    <x:t xml:space="preserve">This paper proposes ETEM (Enhanced Test program Mutation), a novel compiler bug isolation technique that leverages enhanced mutation operators and reinforcement learning to generate high-quality test programs. ETEM consists of three key steps:
Optimization Configuration Simplification: Minimizes compiler options to narrow coverage.
Mutation-based Test Generation: Employs feature-aware mutation operators and a joint RL-based search to explore mutation spaces.
Suspicion Calculation: Uses rank-based file aggregation to identify buggy files.
Evaluated on 120 real bugs from GCC and LLVM, ETEM outperforms state-of-the-art techniques (e.g., ODFL) with improvements of 64.7%/35.7%/20.3%/15.0% in Top-1/5/10/20 localization.</x:t>
  </x:si>
  <x:si>
    <x:t xml:space="preserve">编译器缺陷隔离</x:t>
  </x:si>
  <x:si>
    <x:t xml:space="preserve">数据集：120 个真实编译器缺陷（60 个来自 GCC，60 个来自 LLVM）。
对比技术：DiWi、RecBi、ODFL。</x:t>
  </x:si>
  <x:si>
    <x:t xml:space="preserve">指标：
Top-n：缺陷排名前 n 位的成功数量（n=1,5,10,20）。
MFR/MAR：平均首次/所有缺陷文件的排名。
效果：
ETEM 在 Top-1/5/10/20 分别定位了 27/58/73/91 个缺陷，显著优于基线（如 Top-1 提升 64.7%）。
MFR 和 MAR 分别为 23.50 和 29.58，优于其他技术。</x:t>
  </x:si>
  <x:si>
    <x:t xml:space="preserve">Incremental Context-free Grammar Inference in Black Box Settings</x:t>
  </x:si>
  <x:si>
    <x:t xml:space="preserve">本文提出了一种名为 Kedavra 的黑盒上下文无关文法（CFG）推断方法，旨在解决现有技术（如Arvada和Treevada）因处理完整示例字符串导致的低质量、低可读性和低效率问题。Kedavra通过以下创新改进：
数据分解：将复杂示例字符串拆分为更小的单元，保留语法结构。
增量推断：从简单到复杂逐步构建文法，避免冗余学习。
强化泛化能力：通过动态评估合并操作的潜在泛化效果，减少过泛化。
实验基于11种语法数据集（如JSON、TinyC等），结果显示Kedavra在精确率（平均1.0）、召回率（0.97）和F1分数（0.99）上显著优于基线，同时运行时间降低至平均1.2千秒，内存占用减少50%以上。</x:t>
  </x:si>
  <x:si>
    <x:t xml:space="preserve">This paper introduces Kedavra, a novel black-box context-free grammar (CFG) inference method that addresses limitations of state-of-the-art tools (e.g., Arvada and Treevada) by:
Decomposing complex example strings into simpler units to preserve grammatical structures.
Incrementally inferring grammars from the simplest to the most complex structures.
Enhancing generalization through dynamic evaluation of merge operations.
Evaluated on 11 grammar datasets (e.g., JSON, TinyC), Kedavra achieves superior precision (1.0±0.0), recall (0.97), and F1 score (0.99), with 60% faster runtime (1.2 ks on average) and 50% lower memory usage compared to baselines.</x:t>
  </x:si>
  <x:si>
    <x:t xml:space="preserve">黑盒环境下的上下文无关文法增量推断</x:t>
  </x:si>
  <x:si>
    <x:t xml:space="preserve">数据集：11种语法（如JSON、Lisp、TinyC、Minic等），包含25个训练数据集（表1）。
对比工具：Arvada、Treevada。
实验环境：Linux服务器（Intel Xeon 4210R CPU, 128GB RAM）</x:t>
  </x:si>
  <x:si>
    <x:t xml:space="preserve">指标：
精确率（Precision）：推断文法的正确性（1.0±0.0）。
召回率（Recall）：覆盖真实文法的能力（0.97）。
F1分数：平衡精确率与召回率（0.99）。
运行时（Runtime）：平均1.2千秒（比基线快60%）。
内存占用（Memory）：峰值0.1 GB（降低50%）。
效果：
在9/11数据集上F1分数优于基线（如TinyC达1.0）。
文法大小（非终结符数量）减少38%，解析时间降低50%（表4）。</x:t>
  </x:si>
  <x:si>
    <x:t xml:space="preserve">Typed and Confused: Studying the Unexpected Dangers of Gradual Typing</x:t>
  </x:si>
  <x:si>
    <x:t xml:space="preserve">这篇论文研究了渐进类型（如TypeScript和Python的类型提示）在实际开发中的安全风险。尽管渐进类型结合了静态和动态类型的优点，但当前实现往往不健全（unsound），导致开发者可能误以为类型提示会在运行时被强制执行，从而忽略显式类型检查。通过对30,000个开源仓库的静态分析，论文发现：
渐进类型使用广泛，但代码中仅小部分被标注类型。
开发者很少在类型提示处添加显式运行时检查，尤其是原始类型（如字符串）。
攻击者可利用类型混淆绕过输入验证，触发未预期行为（如远程代码执行）。
论文呼吁改进渐进类型系统，自动生成运行时检查以提升安全性。</x:t>
  </x:si>
  <x:si>
    <x:t xml:space="preserve">This paper investigates the security implications of gradual typing (e.g., TypeScript and Python type hints) in practice. While gradual typing combines static and dynamic typing benefits, current implementations are unsound, leading developers to mistakenly believe type hints are enforced at runtime, thus omitting explicit type checks. Through static analysis of 30,000 open-source repositories, the study reveals:
Gradual typing is widely adopted but sparsely used within codebases.
Developers rarely add runtime checks for type hints, especially for primitive types.
Attackers can exploit type confusion to bypass validation (e.g., triggering remote code execution).
The paper advocates for enhancing gradual typing systems to automatically enforce type checks.</x:t>
  </x:si>
  <x:si>
    <x:t xml:space="preserve">研究主题为：渐进类型系统的安全风险，具体包括：
类型提示（Type Hints）对开发者行为的影响。
类型混淆漏洞的实证分析与攻击可行性。
渐进类型系统在实践中的局限性及改进方向。</x:t>
  </x:si>
  <x:si>
    <x:t xml:space="preserve">数据集：30,000个GitHub开源仓库（JavaScript、TypeScript、Python）。
工具：CodeQL（静态分析）、SEART-GitHub Search API（仓库采样）</x:t>
  </x:si>
  <x:si>
    <x:t xml:space="preserve">指标                 	                    结果
类型检查频率	                              仅2.5%（JS/TS）和1.5%（Python）的参数被显式检查。
原始类型检查频率	                            仅0.72%的原始类型参数被检查，70%项目完全未检查。
过渡函数（Transition Functions）       检查频率	7.6%（JS/TS）和9.8%（Python）被检查。
远程流接收点（RFS）检查频率	   5.6%（JS/TS）和2%（Python）被检查。
漏洞案例	                                 发现33个未检查用户输入的注解函数，其中6个可触发类型混淆（如绕过验证）。</x:t>
  </x:si>
  <x:si>
    <x:t xml:space="preserve">案例：npm包immer的CVE-2020-28477漏洞（原型污染），因缺失类型检查导致修复无效。
应用建议：编译器应自动生成运行时类型检查（如对过渡函数或用户输入点）。</x:t>
  </x:si>
  <x:si>
    <x:t xml:space="preserve">Refinement Types for Visualization</x:t>
  </x:si>
  <x:si>
    <x:t xml:space="preserve">这篇论文提出了一种基于细化类型的可视化合成新方法，通过工具Calico自动生成符合用户意图的数据转换和可视化程序。用户可以通过输入-输出示例和细化类型注解（如约束值范围或组件交互）来指定需求，而无需手动计算具体值。Calico采用双向类型检查算法显著提升了合成效率，实验表明其在40个基准任务中解决了98%的问题，平均耗时1.56秒，比现有工具Viser快50倍。</x:t>
  </x:si>
  <x:si>
    <x:t xml:space="preserve">This paper introduces a novel approach to visualization synthesis using refinement types, implemented in the tool Calico. Users can specify requirements via input-output examples and refinement-type annotations (e.g., value ranges or component interactions) without manual calculations. Calico employs a lightweight bidirectional type-checking algorithm to prune the search space efficiently. Experiments show that Calico solves 98% of 40 benchmark tasks, with an average synthesis time of 1.56 seconds—50x faster than the state-of-the-art tool Viser.</x:t>
  </x:si>
  <x:si>
    <x:t xml:space="preserve">基于细化类型的可视化程序合成</x:t>
  </x:si>
  <x:si>
    <x:t xml:space="preserve">数据集：40个可视化任务，来源包括：
现有研究工具Viser的基准任务。
在线技术论坛（如StackOverflow）的真实问题。
任务类型：涵盖数据转换（投影、聚合、过滤等）和多种图表（柱状图、饼图、折线图等）。</x:t>
  </x:si>
  <x:si>
    <x:t xml:space="preserve">指标	效果
任务解决率	98%（39/40），优于Viser（73%）和LLM基线（68%）。
平均合成时间	1.56秒，比Viser（78.55秒）快50倍。
搜索空间剪枝效率	双向类型检查显著减少候选程序数量，加速合成过程。
用户学习成本	用户评分1.8/5（1为非常容易），表明细化类型注解易用。</x:t>
  </x:si>
  <x:si>
    <x:t xml:space="preserve">人机交互与开发者工具</x:t>
  </x:si>
  <x:si>
    <x:t xml:space="preserve">软件工程中的可视化与认知辅助</x:t>
  </x:si>
  <x:si>
    <x:t xml:space="preserve">REACT: IR-Level Patch Presence Test for Binary</x:t>
  </x:si>
  <x:si>
    <x:t xml:space="preserve">本文提出了一种名为REACT的新方法，用于检测二进制文件中是否应用了特定补丁。REACT通过将源代码和二进制文件提升到中间表示（IR）级别，提取并匹配四种特征（返回值、条件、函数调用和内存存储），利用符号执行和SMT求解器进行语义级等价性验证。实验表明，REACT在F1分数上优于现有方法BinXray和PS3，分别提高了39%和12%，且检测速度更快。该方法在跨架构和编译器优化场景下表现出较强的鲁棒性。</x:t>
  </x:si>
  <x:si>
    <x:t xml:space="preserve">This paper introduces REACT, a novel approach for patch presence testing in binary files. By lifting both source code and binaries to Intermediate Representation (IR), REACT extracts four types of features (return value, condition, function call, and memory store) through symbolic execution, refines and ranks these features, and matches them using an SMT solver for semantic equivalence verification. Experiments show that REACT outperforms state-of-the-art tools BinXray and PS3 by 39% and 12% in F1-score, respectively, while being significantly faster. The method demonstrates robustness across architectures and compiler optimizations.</x:t>
  </x:si>
  <x:si>
    <x:t xml:space="preserve">二进制级别的补丁存在性测试</x:t>
  </x:si>
  <x:si>
    <x:t xml:space="preserve">数据集基于四个开源项目（OpenSSL、FFmpeg、LibXML2、tcpdump），包含70个CVE漏洞和4,156个测试用例，覆盖不同编译器（GCC/Clang）和优化级别（O0-O3）。数据集扩展自PS3的原始数据集。</x:t>
  </x:si>
  <x:si>
    <x:t xml:space="preserve">指标：精确度（Precision）、召回率（Recall）、F1分数（F1-score）、测试速度（Time Cost）。
效果：
F1-score：0.93（比BinXray高39%，比PS3高12%）。
速度：平均0.025秒/测试（比PS3快100倍，比BinXray快2倍）。
消融实验显示SMT求解器和特征优化分别贡献16%和10%的F1提升。</x:t>
  </x:si>
  <x:si>
    <x:t xml:space="preserve">Snopy: Bridging Sample Denoising with Causal Graph Learning for Effective Vulnerability Detection</x:t>
  </x:si>
  <x:si>
    <x:t xml:space="preserve">本文提出了一种名为SnoPy的新型深度学习方法，通过结合样本去噪和因果图学习，有效检测代码中的漏洞。SnoPy首先利用漏洞修复提交（VFCs）自动去除漏洞无关代码（噪声），保留关键漏洞特征；随后设计了一种因果感知的图注意力网络（CA-GAT），通过特征缓存方案（FCS）学习因果漏洞特征，避免模型依赖虚假相关性。实验在三个公开数据集（FFmpeg+QEMU、Big-Vul、DiverseVul）上显示，SnoPy的F1分数平均比现有最优方法提升27.22%、85.89%和75.50%，并能准确定位漏洞触发代码位置。</x:t>
  </x:si>
  <x:si>
    <x:t xml:space="preserve">This paper proposes SnoPy, a novel DL-based approach that bridges sample denoising with causal graph learning for effective vulnerability detection. SnoPy first leverages Vulnerability-Fixing Commits (VFCs) to automatically filter out vulnerability-irrelevant code (noise) while preserving causal features. It then designs a Causality-Aware Graph Attention Network (CA-GAT) with a Feature Caching Scheme (FCS) to learn invariant vulnerability patterns by suppressing spurious correlations. Experiments on three benchmarks (FFmpeg+QEMU, Big-Vul, DiverseVul) show SnoPy outperforms state-of-the-art baselines by an average of 27.22%, 85.89%, and 75.50% in F1-score, while providing interpretable vulnerability localization.</x:t>
  </x:si>
  <x:si>
    <x:t xml:space="preserve">基于深度学习的软件漏洞检测</x:t>
  </x:si>
  <x:si>
    <x:t xml:space="preserve">FFmpeg+QEMU：12,460个漏洞函数，14,858个非漏洞函数。
Big-Vul：10,900个漏洞函数，177,736个非漏洞函数。
DiverseVul：18,945个漏洞函数，311,547个非漏洞函数。
数据集均基于真实漏洞修复提交（VFCs）构建，覆盖多种CWE漏洞类型（如CWE-119缓冲区溢出、CWE-476空指针解引用）。</x:t>
  </x:si>
  <x:si>
    <x:t xml:space="preserve">指标：准确率（Accuracy）、精确度（Precision）、召回率（Recall）、F1分数（F1-score）。
效果：
FFmpeg+QEMU：F1=67.86%（比最优基线SVuID提升2.35%）。
Big-Vul：F1=41.85%（比SVuID提升13.20%）。
DiverseVul：F1=37.64%（比SVuID提升6.72%）。
在特定漏洞类型（如CWE-476）上F1提升最高达75.23%。</x:t>
  </x:si>
  <x:si>
    <x:t xml:space="preserve">Unveiling the Characteristics and Impact of Security Patch Evolution</x:t>
  </x:si>
  <x:si>
    <x:t xml:space="preserve">本文首次系统性地研究了开源项目中安全补丁的演化现象。通过分析来自10个大型开源项目的1,046个CVE漏洞和2,633个补丁，论文揭示了补丁演化的频率、特征及其对下游漏洞分析工具的影响。研究发现，81.1%的补丁会演化，且29.6%的补丁在发布后90天内即发生首次演化。补丁演化主要涉及条件语句和关系结构的修改，且93.2%的补丁作者会发生变化。此外，演化会显著增加现有漏洞检测工具的误报率（如SAFE从0.15升至0.28）。研究还发现，补丁演化可能引入新的安全漏洞。论文开源了补丁数据集，并提出了未来工具改进的建议。</x:t>
  </x:si>
  <x:si>
    <x:t xml:space="preserve">This paper presents the first systematic study on the evolution of security patches in open-source projects. Analyzing 1,046 CVEs and 2,633 patches from 10 large-scale projects, it reveals that 81.1% of patches evolve, with 29.6% undergoing their first evolution within 90 days. Key findings include frequent modifications to condition/relational code (93.2% by non-original authors) and significant increases in false positives for vulnerability detection tools (e.g., SAFE’s FPR rising from 0.15 to 0.28). The study also demonstrates that patch evolution may introduce new vulnerabilities. The dataset is open-sourced, and actionable suggestions for tool enhancement are provided.</x:t>
  </x:si>
  <x:si>
    <x:t xml:space="preserve">安全补丁演化</x:t>
  </x:si>
  <x:si>
    <x:t xml:space="preserve">数据集：1,046个CVE漏洞和2,633个补丁，来自10个开源项目（如Linux、FFmpeg、OpenSSL）。
工具评估基准：
函数级漏洞检测工具：SAFE、jTrans。
补丁存在性测试工具：PMatch、BinXray。</x:t>
  </x:si>
  <x:si>
    <x:t xml:space="preserve">指标：
补丁演化频率（81.1% CVEs演化，29.6%在90天内首次演化）。
作者变更比例（93.2%补丁作者变化）。
代码特征修改统计（如条件/关系结构修改最多）。
工具误报率（FPR）：
SAFE：0.15 → 0.28。
jTrans：0.09 → 0.19。
PMatch：0.29 → 0.35。
BinXray：无法生成结果的比例随演化增加。</x:t>
  </x:si>
  <x:si>
    <x:t xml:space="preserve">Compositional Security Analysis of Dynamic Component-based Systems</x:t>
  </x:si>
  <x:si>
    <x:t xml:space="preserve">本文提出了一种针对动态架构组件化系统的自动化安全分析方法。通过结合形式化抽象和增量分析技术，构建了一个双层概率安全模型（高层抽象模型和底层详细模型），以降低运行时分析的复杂度。该方法利用模型检测工具PRISM和概率计算时序逻辑（PCTL）进行威胁分析，并在ZNN（一个自适应性系统示例）上进行了实验验证。实验表明，该方法能有效解决状态空间爆炸问题，提升分析的可扩展性，同时保证结果的正确性。论文还开源了实现代码和实验数据。</x:t>
  </x:si>
  <x:si>
    <x:t xml:space="preserve">This paper proposes an automated formal approach for security analysis of component-based systems with dynamic architectures. By leveraging a two-layer probabilistic security model (abstract high-level and concrete low-level layers) and incremental verification techniques, the method reduces runtime analysis complexity. The approach uses PRISM model checker and PCTL for threat analysis, and is evaluated on ZNN, a self-adaptive system exemplar. Results demonstrate scalability improvements by mitigating state space explosion while maintaining soundness. The implementation and datasets are open-sourced.</x:t>
  </x:si>
  <x:si>
    <x:t xml:space="preserve">研究主题为动态组件化系统的组合式安全分析（Compositional Security Analysis of Dynamic Component-based Systems），重点解决动态架构下的安全威胁建模、概率化形式验证及运行时增量分析的可扩展性问题。</x:t>
  </x:si>
  <x:si>
    <x:t xml:space="preserve">案例系统：ZNN（一个自适应性新闻服务系统，GitHub仓库：cmu-able/znn）。
漏洞扫描工具：Progplot和OpenVAS，用于识别ZNN的54个漏洞。
模型检测工具：PRISM（版本4.7），用于概率模型验证。</x:t>
  </x:si>
  <x:si>
    <x:t xml:space="preserve">状态空间规模：
高层模型状态数从
2
×
10
3
2×10 
3
 （8组件）降至
4.5
×
10
8
4.5×10 
8
 （低层模型），抽象显著减少复杂度。
分析时间：
增量分析（Incremental）在小型变更时优于模块化分析（Modular），如4-A2实验耗时0.39秒 vs 3.60秒。
大型系统（16组件）中，模块化分析避免内存溢出（OOM），而顺序分析（Sequential）失败。
正确性：通过定理证明（Theorem 3）验证高层模型与低层模型在PCTL逻辑下的等价性。</x:t>
  </x:si>
  <x:si>
    <x:t xml:space="preserve">架构设计与分析</x:t>
  </x:si>
  <x:si>
    <x:t xml:space="preserve">Vision: Identifying Affected Library Versions for Open Source Software Vulnerabilities</x:t>
  </x:si>
  <x:si>
    <x:t xml:space="preserve">本文提出了一种名为 Vision 的新方法，用于准确识别开源软件漏洞的受影响库版本（ALVs）。现有方法存在两个主要问题：一是依赖代码托管平台（如 GitHub）的版本信息，与包注册表（如 Maven）的版本不一致；二是未能区分漏洞修复中不同方法和语句的重要性。Vision 通过以下方式解决这些问题：
输入来源：直接分析包注册表中的库版本。
关键方法与语句选择：利用 HITS 算法选择关键方法，并通过污点分析识别关键语句。
签名生成与匹配：生成加权的跨过程程序依赖图（IPDG）作为漏洞签名，通过相似性比较识别受影响版本。
实验表明，Vision 在 102 个 CVE 和 12,073 个版本对上的精确度（0.91）和召回率（0.94）显著优于现有方法，并在实际漏洞数据库中纠正了错误的受影响版本。</x:t>
  </x:si>
  <x:si>
    <x:t xml:space="preserve">This paper proposes Vision, a novel approach to accurately identify Affected Library Versions (ALVs) for open-source software vulnerabilities. Existing methods face limitations: (1) they rely on versions from repository-hosting platforms (e.g., GitHub), which may mismatch package registries (e.g., Maven); (2) they treat all patched methods and statements equally, ignoring their varying importance. Vision addresses these by:
Input: Analyzing library versions directly from package registries.
Critical Method/Statement Selection: Using the HITS algorithm to prioritize critical methods and taint analysis to identify critical statements.
Signature Matching: Representing vulnerabilities via weighted Inter-procedural Program Dependency Graphs (IPDGs) and detecting ALVs through similarity comparison.
Evaluation on 102 CVEs and 12,073 version pairs shows Vision achieves a precision of 0.91 and recall of 0.94, outperforming state-of-the-art tools. It also demonstrates practical utility by correcting inaccurate ALVs in vulnerability databases.</x:t>
  </x:si>
  <x:si>
    <x:t xml:space="preserve">开源软件漏洞的受影响库版本识别</x:t>
  </x:si>
  <x:si>
    <x:t xml:space="preserve">数据集：102 个 Java 相关的 CVE，覆盖 79 个库和 12,073 个版本对。
构建方法：通过 PoC 测试和手动验证确定真实受影响版本（Ground Truth）。
对比工具：
Patch-based: V-SZZ、VerJava。
Clone-based: VOfinder、VUDDY、MVP。</x:t>
  </x:si>
  <x:si>
    <x:t xml:space="preserve">指标	Vision (C.)	最佳基线 (C.)	提升幅度
Precision	0.91	VOfinder (0.81)	+12.3%
Recall	0.94	VerJava* (0.37)	+154.1%
False Positives	418	VOfinder (267)	-56.6% (相对减少)
False Negatives	258	VOfinder (3,523)	-92.7% (相对减少)</x:t>
  </x:si>
  <x:si>
    <x:t xml:space="preserve">纠正漏洞数据库：向 NVD、GitHub Advisory、GitLab Advisory 等报告错误的受影响版本，已推动修复 39（GitHub）、42（GitLab）、8（NVD）个漏洞。
工具实用性：GitLab 表示对 Vision 的 ALV 检测功能感兴趣。</x:t>
  </x:si>
  <x:si>
    <x:t xml:space="preserve">Evaluating Terminology Translation in Machine Translation Systems via Metamorphic Testing</x:t>
  </x:si>
  <x:si>
    <x:t xml:space="preserve">本文提出了一种名为 TermMT 的新方法，用于评估机器翻译（MT）系统中的术语翻译准确性。传统方法依赖参考翻译或双语词典，难以实现大规模自动化测试。TermMT 通过设计两种变异操作（意义插入和术语部分替换）和三种蜕变关系（MR），生成变异句子并检测翻译错误。实验在 Google Translate、Bing Microsoft Translator 和 mBART 上进行，使用 UM-Corpus 数据集的英文部分，结果显示 TermMT 能高效检测术语翻译错误（如 Google Translate 的 3,765 个错误，精确率达 82.33%）。该方法无需参考翻译，解决了“测试预言缺失”问题，并显著优于现有方法（如 CAT）。</x:t>
  </x:si>
  <x:si>
    <x:t xml:space="preserve">This paper proposes TermMT, a metamorphic testing method to evaluate terminology translation in machine translation (MT) systems. Traditional approaches rely on reference translations or bilingual dictionaries, limiting large-scale automated testing. TermMT designs two mutation operators (meaning insertion and term partial replacement) and three metamorphic relations (MRs) to generate mutated sentences and detect translation errors. Experiments on Google Translate, Bing Microsoft Translator, and mBART using the English portion of UM-Corpus demonstrate TermMT’s effectiveness, detecting 3,765 errors in Google Translate with 82.33% precision. TermMT addresses the "no test oracle" problem and outperforms state-of-the-art methods (e.g., CAT) without requiring reference translations.</x:t>
  </x:si>
  <x:si>
    <x:t xml:space="preserve">机器翻译系统的术语翻译评估</x:t>
  </x:si>
  <x:si>
    <x:t xml:space="preserve">数据集：UM-Corpus 的英文部分（覆盖字幕、科学、法律、新闻、论文五个领域），从中筛选 117,929 条含单术语的句子。
对比方法：CAT（Contextual Consistency Testing）作为基线。
测试系统：Google Translate、Bing Microsoft Translator、mBART（开源模型）。</x:t>
  </x:si>
  <x:si>
    <x:t xml:space="preserve">指标	Google Translate	Bing MT	mBART
检测错误数	3,765	2,351	6,011
平均精确度	82.33%	83.00%	86.33%
MR1/MR2/MR3 精确度	83%/95%/71%	84%/96%/67%	93%/98%/68%</x:t>
  </x:si>
  <x:si>
    <x:t xml:space="preserve">应用：
实际错误检测：在 Google Translate 中发现术语误译（如将 "part of speech" 译为 "part of pronunciation"）。
漏洞报告：论文未明确提及向厂商提交错误，但实验结果表明 TermMT 可用于改进商业翻译系统（如 Bing MT 在论文翻译中错误率较高）。</x:t>
  </x:si>
  <x:si>
    <x:t xml:space="preserve">Mutual Learning-Based Framework for Enhancing Robustness of Code Models via Adversarial Training</x:t>
  </x:si>
  <x:si>
    <x:t xml:space="preserve">本文提出了一种名为MARVEL的框架，旨在通过对抗训练和相互学习（Mutual Learning）提升深度代码模型（DCMs）的鲁棒性。MARVEL通过两个相同的模型分别处理干净数据和添加噪声的数据，并通过相互学习机制平衡模型的准确性和鲁棒性。实验表明，MARVEL在45个任务中显著降低了对抗攻击的成功率（平均提升15.33%-31.88%），同时保持了原始模型的准确性（误差在±2.43%以内）。该框架具有通用性，可应用于多种代码模型和下游任务。</x:t>
  </x:si>
  <x:si>
    <x:t xml:space="preserve">This paper proposes MARVEL, a mutual learning-based framework to enhance the robustness of Deep Code Models (DCMs) via adversarial training. MARVEL initializes two identical models: one trained on clean data and the other on noisy data, enabling mutual learning to balance robustness and accuracy. Experiments on three DCMs (CodeBERT, GraphCodeBERT, UniXCoder) and five datasets demonstrate that MARVEL reduces attack success rates by 15.33%-31.88% on average across 45 tasks while maintaining original accuracy within ±2.43%. The framework is model-agnostic and defends against multiple adversarial attacks.</x:t>
  </x:si>
  <x:si>
    <x:t xml:space="preserve">提升深度代码模型（DCMs）的鲁棒性</x:t>
  </x:si>
  <x:si>
    <x:t xml:space="preserve">数据集：
Google Code Jam (GCJ)
Zhou et al.的漏洞检测数据集（C语言）
CodeChef（缺陷预测，C/C++）
CodeNet的子集（Java250和Python800，功能分类）
模型：CodeBERT、GraphCodeBERT、UniXCoder
攻击方法：ALERT、MHM、CODA</x:t>
  </x:si>
  <x:si>
    <x:t xml:space="preserve">指标：
攻击成功率（ASR，Attack Success Rate）
模型准确性（Accuracy）
效果：
平均降低ASR 15.33%-31.88%（优于基线CREAM和SPACE）。
准确性误差控制在±2.43%以内，部分任务性能提升（如缺陷预测任务提升0.77%-2.25%）。</x:t>
  </x:si>
  <x:si>
    <x:t xml:space="preserve">How Effective Do Code Language Models Understand Poor-Readability Code?</x:t>
  </x:si>
  <x:si>
    <x:t xml:space="preserve">本文研究了当前代码语言模型（如CodeT5、CodeLlama等）在低可读性代码上的表现，发现现有评估基准主要关注高可读性代码，而忽略了模型在低可读性代码上的鲁棒性。为此，作者通过七种代码混淆规则（如标识符替换、分支注入等）生成了低可读性数据集，并评估了模型的性能。实验结果表明，现有模型严重依赖代码的语义特征（如变量名），而忽略语法特征（如操作符和分支结构）。基于此，作者提出了PoorCodeSumEval，一个包含多维度可读性特征的评估基准，用于更全面地测试代码摘要模型的鲁棒性。研究还提出了未来改进方向，如构建多可读性基准和数据标准化方法。</x:t>
  </x:si>
  <x:si>
    <x:t xml:space="preserve">This paper investigates the performance of code language models (e.g., CodeT5, CodeLlama) on poor-readability code, revealing that existing benchmarks primarily focus on high-readability code and overlook model robustness. By generating low-readability datasets through seven obfuscation rules (e.g., identifier replacement, dead branch injection), the authors evaluate model performance and find that current models heavily rely on semantic features (e.g., variable names) while neglecting syntactic features (e.g., operators). To address this, they propose PoorCodeSumEval, a benchmark incorporating multi-dimensional readability features for comprehensive evaluation. The study also suggests future improvements, such as multi-readability benchmarks and data normalization techniques.</x:t>
  </x:si>
  <x:si>
    <x:t xml:space="preserve">评估代码语言模型在低可读性代码上的鲁棒性</x:t>
  </x:si>
  <x:si>
    <x:t xml:space="preserve">原始基准数据集：
TL-CodeSum
DeepCom
CodeSearchNet（Java、Python、Go子集）
生成的混淆数据集：通过七种混淆规则（如IOE、IHR、IS、FNE、OOS、DBI、HVI）生成低可读性数据集。
新提出的基准：PoorCodeSumEval，结合语义和语法混淆规则。</x:t>
  </x:si>
  <x:si>
    <x:t xml:space="preserve">指标：
BLEU-4（衡量生成摘要与参考摘要的n-gram匹配度）
BERTScore（基于BERT嵌入的语义相似度评估）
效果：
模型在低可读性代码上的BLEU和BERTScore显著下降（如CodeT5在IOE扰动下BLEU下降5.15-6.48）。
语义扰动（如标识符替换）对模型性能影响最大，而语法扰动（如操作符交换）影响较小。</x:t>
  </x:si>
  <x:si>
    <x:t xml:space="preserve">An Empirical Study to Evaluate AIGC Detectors on Code Content</x:t>
  </x:si>
  <x:si>
    <x:t xml:space="preserve">本文首次对AI生成内容（AIGC）检测工具在软件领域的性能进行了实证研究。研究选取了三种先进的大语言模型（GPT-3.5、WizardCoder和CodeLlama）生成代码相关数据（如代码生成、代码总结、编程问答），构建了包含223万样本的数据集（CCD和NLCD），并评估了13种检测工具（7种开源和6种商业工具）。实验结果表明，现有检测工具对代码数据的检测效果显著低于自然语言数据，且微调虽能提升性能但泛化能力有限。研究揭示了当前AIGC检测技术在代码领域的局限性，为未来研究提供了基准。</x:t>
  </x:si>
  <x:si>
    <x:t xml:space="preserve">This paper presents the first empirical study evaluating the performance of AI-generated content (AIGC) detectors in the software domain. Using three state-of-the-art LLMs (GPT-3.5, WizardCoder, and CodeLlama), the authors generated code-related content (e.g., code generation, summarization, Q&amp;A) and constructed a dataset of 2.23M samples (CCD and NLCD). They assessed 13 detectors (7 open-source and 6 commercial tools). Results show that current detectors perform poorly on code-related data compared to natural language, and fine-tuning improves performance but struggles with generalization. The study highlights critical gaps in AIGC detection for code and provides a benchmark for future research.</x:t>
  </x:si>
  <x:si>
    <x:t xml:space="preserve">评估现有AIGC检测工具在代码生成内容上的有效性</x:t>
  </x:si>
  <x:si>
    <x:t xml:space="preserve">数据集：
CCD（Code-Related Content Dataset）：1.08M代码样本（APPS、CONCODE、Doc2CodeLLM）。
NLCD（Natural Language-Related Content Dataset）：1.16M自然语言样本（Stack Overflow Q&amp;A、CodeSearchNet代码总结）。
模型：GPT-3.5-Turbo、WizardCoder-15B、CodeLlama-34B-Instruct。</x:t>
  </x:si>
  <x:si>
    <x:t xml:space="preserve">指标：
AUC（Area Under Curve）：检测器区分AI/人类内容的能力（0.5为随机，1为完美）。
FPR（False Positive Rate）：人类内容被误判为AI的比例。
FNR（False Negative Rate）：AI内容被误判为人类的比例。
效果：
自然语言数据（NLCD）：平均AUC=61.44，FPR=36.58，FNR=31.82。
代码数据（CCD）：平均AUC=49.62，FPR=53.08，FNR=36.74（性能显著更低）。
微调后：RoBERTa-QA的AUC提升至0.93（NLCD）和0.78（CCD），但泛化能力有限。</x:t>
  </x:si>
  <x:si>
    <x:t xml:space="preserve">Stack Overflow因ChatGPT生成答案的低准确率而暂时禁用其内容。
教育领域：学生可能利用LLM作弊，需检测工具保障学术诚信。
代码质量：产业界需确保AI生成代码的安全性（如避免漏洞或低质量代码）。</x:t>
  </x:si>
  <x:si>
    <x:t xml:space="preserve">AI生成内容的检测评估与改进</x:t>
  </x:si>
  <x:si>
    <x:t xml:space="preserve">Leveraging Large Language Model to Assist Detecting Rust Code Comment Inconsistency</x:t>
  </x:si>
  <x:si>
    <x:t xml:space="preserve">本文提出了一种名为RustC
4
4
 的工具，结合大语言模型（LLM）和程序分析技术，用于检测Rust代码与注释之间的不一致性。Rust因其内存安全性而备受关注，但其严格的语法规则使得代码注释的准确性尤为重要。然而，随着软件频繁更新，注释与代码的一致性维护成为一项繁重任务。RustC
4
4
 通过LLM解析注释中的约束条件，并通过程序分析验证代码是否满足这些约束，从而识别不一致性。实验基于12个大型Rust项目构建的数据集，结果显示RustC
4
4
 能够有效检测176个真实不一致案例，其中23个已被开发者确认并修复。该工具在代码质量保障和文档维护中具有重要应用价值。</x:t>
  </x:si>
  <x:si>
    <x:t xml:space="preserve">This paper introduces RustC
4
4
 , a tool that leverages large language models (LLMs) and program analysis to detect inconsistencies between Rust code and comments. Rust is renowned for its memory safety features, but its strict syntax rules make accurate code comments critical. However, maintaining consistency between comments and code during frequent updates is labor-intensive. RustC
4
4
  uses LLMs to parse constraints from comments and verifies their implementation in code through program analysis. Evaluated on a dataset from 12 large-scale Rust projects, RustC
4
4
  detected 176 real inconsistencies, with 23 confirmed and fixed by developers. The tool demonstrates significant potential in ensuring code quality and documentation accuracy.</x:t>
  </x:si>
  <x:si>
    <x:t xml:space="preserve">利用大语言模型和程序分析技术检测Rust代码与注释的不一致性</x:t>
  </x:si>
  <x:si>
    <x:t xml:space="preserve">数据集：从12个大型Rust开源项目（如arrow-rs、polars、databend等）中提取的代码-注释对，包含176个不一致样本和267个一致样本。
工具：基于GPT-4的约束提取模块和Rust的syn库构建的轻量级程序分析模块。</x:t>
  </x:si>
  <x:si>
    <x:t xml:space="preserve">指标：
准确率（Accuracy）：98.7%（平均）。
精确率（Precision）：98.32%。
召回率（Recall）：98.32%。
假阳性（FP）：3例，假阴性（FN）：3例。
效果：
在小型和中型项目中准确率接近100%，大型项目中为95.92%。
检测到176个真实不一致案例，23个被开发者修复。</x:t>
  </x:si>
  <x:si>
    <x:t xml:space="preserve">实际项目修复：在pgrx等项目中检测到注释与代码不一致的问题，开发者确认并修复了部分案例（如注释中的比较符错误）。
Rust官方实践：工具符合Rust官方推荐的注释规范（如使用assert!避免数组越界），推动了代码安全性和文档质量的提升。</x:t>
  </x:si>
  <x:si>
    <x:t xml:space="preserve">Beyond Manual Modeling: Automating GUI Model Generation Using Design Documents</x:t>
  </x:si>
  <x:si>
    <x:t xml:space="preserve">本文提出了一种名为DemGen的新方法，用于从UI/UX设计文档中自动生成GUI模型，以支持模型驱动的测试（MBT）。传统方法依赖于逆向工程（如从代码或截图生成模型），但无法检测设计与实现之间的功能差异。DemGen利用计算机视觉预训练模型（如SAM）结合基于规则的修正机制，从设计文档中识别GUI元素及其交互行为，并转换为标准的IFML模型。实验表明，DemGen在GUI元素识别和模型生成效率上优于现有方法（如UIED），生成的模型在MBT任务中表现优异。此外，研究还探讨了手动、自动和混合建模方式的优劣，并通过工业合作验证了其实际应用价值。</x:t>
  </x:si>
  <x:si>
    <x:t xml:space="preserve">This paper proposes DemGen, a novel approach for automating GUI model generation from UI/UX design documents to facilitate Model-Based Testing (MBT). Unlike traditional reverse-engineering methods (e.g., extracting models from code or screenshots), DemGen leverages computer vision pre-trained models (e.g., SAM) and rule-based correction to identify GUI elements and their intended behaviors from design documents, then transforms them into IFML models. Evaluations on commercial smart TV applications demonstrate that DemGen outperforms state-of-the-art tools (e.g., UIED) in GUI element recognition and model generation efficiency. The generated models also achieve superior performance in MBT tasks. The study further compares manual, automated, and hybrid modeling approaches, with industrial case studies validating its practicality.</x:t>
  </x:si>
  <x:si>
    <x:t xml:space="preserve">从UI/UX设计文档自动生成GUI模型，以支持模型驱动的测试（MBT</x:t>
  </x:si>
  <x:si>
    <x:t xml:space="preserve">基线方法：UIED（基于传统CV的GUI元素识别工具）。
实验数据：来自工业合作伙伴（三星电子）的四个商业智能电视应用的设计文档和代码。</x:t>
  </x:si>
  <x:si>
    <x:t xml:space="preserve">指标	DemGen结果	对比基线（UIED）	提升效果
Precision	0.91	0.76	+0.15 (19.7%)
Recall	0.93	0.84	+0.09 (10.7%)
F1-score	0.92	0.80	+0.12 (15.0%)
FP减少	77	220	减少65%
FN减少	60	133	减少54%
MBT覆盖率	优于手动模型	低于自动模型	混合模型最优</x:t>
  </x:si>
  <x:si>
    <x:t xml:space="preserve">产业合作案例：
合作伙伴：三星电子（Samsung Electronics）中国研发中心。
应用场景：四款商业智能电视应用的GUI模型生成与测试。
成果：
DemGen集成到公司的MBT工作流中，提升了测试效率。
混合建模（自动生成+人工修正）在测试覆盖率和时间成本上取得最优平衡。
反馈：工业界参与者认为自动化建模显著减少了对复杂建模规则的依赖，但部分仍倾向于混合方法以确保准确性。</x:t>
  </x:si>
  <x:si>
    <x:t xml:space="preserve">Navigating Mobile Testing Evaluation: A Comprehensive Statistical Analysis of Android GUI Testing Metrics</x:t>
  </x:si>
  <x:si>
    <x:t xml:space="preserve">本文针对Android GUI测试中评估指标的可靠性和鲁棒性问题，首次提出了全面的统计分析研究。通过实验对比8种主流测试工具在42款开源应用上的表现，研究聚焦于代码覆盖率和故障检测两大核心指标，分析了不同粒度指标的一致性、相关性以及测试随机性和收敛性的影响。研究发现：
代码覆盖率的细粒度指标（指令、ELOC、方法）具有高度一致性，而Activity覆盖率在小规模应用中易产生偏差。
故障检测中，严重错误（F/V级）与普通错误（E+/E级）的评估结果存在显著差异。
代码覆盖率的评估稳定性显著高于故障检测，后者即使在最大测试轮次（10轮）下仍表现出高波动性。
适中的测试时长（如2小时）足以初步评估工具的整体有效性。
基于此，论文提出了一个自动化评估框架，为工业界和学术界提供了更可靠的测试工具比较方法。</x:t>
  </x:si>
  <x:si>
    <x:t xml:space="preserve">This paper presents the first comprehensive statistical analysis of evaluation metrics in Android GUI testing, addressing the unreliability and conflicts in existing practices. Through experiments with 8 state-of-the-art testing tools on 42 diverse open-source apps, the study examines code coverage and fault detection metrics, analyzing their granularity consistency, correlation, and the impact of test randomness and convergence. Key findings include:
Fine-grained code coverage metrics (instruction, ELOC, method) show near-perfect consistency, while Activity coverage is biased in small-scale apps.
Fatal errors (F/V-level) and general errors (E+/E-level) yield divergent evaluation results.
Code coverage exhibits higher stability than fault detection, which remains highly volatile even with maximum test rounds (10).
Moderate test duration (e.g., 2 hours) suffices for preliminary effectiveness assessment.
An automated evaluation framework is proposed to enhance future testing tool comparisons, with data and tools publicly released.</x:t>
  </x:si>
  <x:si>
    <x:t xml:space="preserve">核心主题：Android GUI测试评估指标的统计分析与优化。
关键技术：
独立t检验（Independent t-Test）评估指标显著性。
皮尔逊相关系数（Pearson Correlation）分析指标相关性。
变异系数（Coefficient of Variation）量化随机性影响。
应用场景：移动应用测试工具的开发、选择和优化。</x:t>
  </x:si>
  <x:si>
    <x:t xml:space="preserve">测试工具：8种主流工具（如Monkey、Stoat、APE、DQT等）。
应用基准：AndroTest24，包含42款开源Android应用（如Signal、Firefox），覆盖19个类别，代码规模从4K到904K指令不等。
数据来源：整合了多个现有基准（如AndroTest），排除过时应用以保证代表性。</x:t>
  </x:si>
  <x:si>
    <x:t xml:space="preserve">指标	主要发现
代码覆盖率	指令/ELOC/方法覆盖率高度一致（相关系数≥0.98），Activity覆盖率在小应用中偏差显著。
故障检测	F/V级与E+/E级错误评估结果差异大（相关系数0.66 vs. 0.97）。
稳定性（CV）	代码覆盖率CV&lt;30%，故障检测CV高达97.8%，且随测试轮次增加持续波动。
测试时长相关性	2小时结果与最终3小时结果的相关系数达0.969–0.979，支持适度时长评估。</x:t>
  </x:si>
  <x:si>
    <x:t xml:space="preserve">Can Cooperative Multi-Agent Reinforcement Learning Boost Automatic Web Testing? An Exploratory Study</x:t>
  </x:si>
  <x:si>
    <x:t xml:space="preserve">本文提出了一种名为MARG的多智能体强化学习系统，用于提升自动化Web GUI测试的效率和覆盖率。传统基于单智能体强化学习的方法在探索大规模网站时存在状态空间覆盖不足的问题。MARG通过协调多个Q-learning智能体协作测试，设计了两种数据共享方案（集中式和分布式），以减少冗余操作并优化测试性能。实验结果表明，MARG在9个真实商业网站上的测试中，相比现有最优方法（如WebExplor和QExplore），状态覆盖率和故障检测数量分别提升了4.34倍和4.03倍，且比非协作多智能体方法多探索36.42%的独特状态。</x:t>
  </x:si>
  <x:si>
    <x:t xml:space="preserve">This paper introduces MARG, a Multi-Agent Reinforcement Learning (MARL) system for automated web GUI testing, addressing the limitations of single-agent approaches in exploring large-scale websites. MARG coordinates multiple Q-learning agents with two data-sharing schemes (centralized and distributed) to enhance exploration efficiency and reduce redundancy. Evaluated on nine real-world websites, MARG outperformed state-of-the-art tools (WebExplor and QExplore) by 4.34× in state coverage and 4.03× in failure detection, while achieving 36.42% more unique states than non-cooperative multi-agent baselines.</x:t>
  </x:si>
  <x:si>
    <x:t xml:space="preserve">基于协作多智能体强化学习的自动化Web GUI测试技术</x:t>
  </x:si>
  <x:si>
    <x:t xml:space="preserve">YouTube、GitHub、IKEA、GameSpot、EatingWell、Toppr、Smadex、Vuestic
以及一个匿名网站（WUT_A）。</x:t>
  </x:si>
  <x:si>
    <x:t xml:space="preserve">指标：
探索能力：已探索状态数（Explored States）、检测到的动作数（Detected Actions）、执行的唯一动作数（Executed Unique Actions）。
测试有效性：检测到的故障数（Detected Failures）。
效果（以5智能体配置的MARG_D为例）：
相比WebExplor：状态覆盖率提升4.34倍（661.5 vs. 152.4），故障检测提升4.03倍（39.5 vs. 9.8）。
相比非协作多智能体（IQL⁵）：多探索36.42%的状态（661.5 vs. 484.9）。</x:t>
  </x:si>
  <x:si>
    <x:t xml:space="preserve">Root Cause Analysis for Microservice System based on Causal Inference: How Far Are We?</x:t>
  </x:si>
  <x:si>
    <x:t xml:space="preserve">本文对基于因果推理的微服务系统根因分析方法进行了全面评估，涵盖了9种因果发现方法和21种RCA方法。研究通过合成数据集和真实微服务基准系统（如Sock Shop、Train Ticket）的实验发现，现有方法在大型微服务系统中效果有限，且对故障发生时间的敏感性较高。表现较好的方法包括CausalRCA、RCD和BARO，但其效率或鲁棒性仍有不足。论文指出合成数据可能无法准确反映真实系统性能，并提出了未来改进方向，如优化大规模系统处理、提升效率、开发更准确的异常检测模块等。</x:t>
  </x:si>
  <x:si>
    <x:t xml:space="preserve">This paper conducts a comprehensive evaluation of causal inference-based root cause analysis (RCA) methods for microservice systems, assessing 9 causal discovery techniques and 21 RCA approaches. Experiments on synthetic datasets and benchmark systems (e.g., Sock Shop, Train Ticket) reveal limitations in handling large-scale microservices and sensitivity to failure timing. Top-performing methods like CausalRCA, RCD, and BARO exhibit trade-offs between accuracy and efficiency. The study highlights discrepancies between synthetic and real-world data performance and suggests future directions, including scalability improvements and integrated anomaly detection pipelines.</x:t>
  </x:si>
  <x:si>
    <x:t xml:space="preserve">基于因果推理的微服务系统根因分析技术</x:t>
  </x:si>
  <x:si>
    <x:t xml:space="preserve">合成数据集：CIRCA10/50、RCD10/50、CausIL10/50（模拟不同规模微服务系统的指标数据）。
真实微服务系统：
Sock Shop（2个版本，38-46指标）
Online Boutique（49指标）
Train Ticket（212指标，大规模复杂系统）。</x:t>
  </x:si>
  <x:si>
    <x:t xml:space="preserve">指标：
因果图构建：F1-score（边和方向准确性）、F1-S（边准确性）、SHD（结构汉明距离）。
根因分析：AC@k（前k结果包含根因的概率）、Avg@k（平均AC@k）。
效果（部分关键结果）：
CausalRCA：在Sock Shop上Avg@5达0.82，但在合成数据集表现较差。
BARO：对故障时间偏移鲁棒性最佳（Avg@5在时间偏移60秒时仍保持0.81）。
RCD：输入数据量增加时性能显著提升（Online Boutique上Avg@5从0.13升至0.79）。
效率：NSigma和BARO最快（&lt;1秒/案例），CausalRCA和RUN最慢（&gt;1000秒/案例）。</x:t>
  </x:si>
  <x:si>
    <x:t xml:space="preserve">60</x:t>
  </x:si>
  <x:si>
    <x:t xml:space="preserve">The Potential of One-Shot Failure Root Cause Analysis: Collaboration of the Large Language Model and Small Classifier</x:t>
  </x:si>
  <x:si>
    <x:t xml:space="preserve">本文提出了一种名为LasRCA的框架，用于在云原生系统中进行单样本故障根因分析（RCA）。该框架结合了大型语言模型（LLM）和小型分类器的优势，通过LLM提供故障类型标注和反馈，迭代训练小型分类器，从而在故障标签稀缺的情况下实现高效的故障定位和分类。实验结果表明，LasRCA在公开数据集上表现优异，能够显著降低人工分析的成本，同时提供可解释的故障分析结果。</x:t>
  </x:si>
  <x:si>
    <x:t xml:space="preserve">The paper proposes LasRCA, a framework for one-shot root cause analysis (RCA) in cloud-native systems. It leverages the collaboration between a large language model (LLM) and a small classifier to address the challenge of limited fault labels. The LLM provides fault type feedback for high-confusion samples, which are used to iteratively train the small classifier. Experiments on public datasets demonstrate that LasRCA effectively balances cost and performance, offering accurate fault localization and classification with minimal labeled data.</x:t>
  </x:si>
  <x:si>
    <x:t xml:space="preserve">云原生系统中的单样本故障根因分析</x:t>
  </x:si>
  <x:si>
    <x:t xml:space="preserve">论文使用了公开数据集Hipstershop，包含三种资源实体类型（service、pod、node）的观测数据（traces、metrics、logs），并模拟了多种常见故障类型。</x:t>
  </x:si>
  <x:si>
    <x:t xml:space="preserve">资源实体定位（RCL）：使用Top-u准确率（AC@1, AC@3, AC@5），LasRCA在数据集A上分别达到79.54%、89.77%、94.54%。
故障类型分类（FTC）：使用Micro/Macro Precision、Recall、F1-score，例如在数据集B上，LasRCA的MicroF1为0.4973，MacroF1为0.5694，显著优于基线方法（如DiagFusion、LightGBM）。</x:t>
  </x:si>
  <x:si>
    <x:t xml:space="preserve">MRCA: Metric-level Root Cause Analysis for Microservices via Multi-Modal Data</x:t>
  </x:si>
  <x:si>
    <x:t xml:space="preserve">本文提出了一种名为MRCA的基于多模态数据的细粒度故障根因分析方法，用于解决微服务系统中现有RCA方法的局限性。MRCA通过整合日志、追踪和指标数据，利用变分自编码器（VAE）进行异常检测，并通过Granger因果分析和强化学习动态终止因果图扩展，实现高效的故障定位。实验结果表明，MRCA在异常检测和根因定位的准确性与效率上显著优于现有方法。</x:t>
  </x:si>
  <x:si>
    <x:t xml:space="preserve">The paper proposes MRCA, a fine-grained root cause analysis (RCA) approach for microservice systems using multi-modal data. MRCA integrates logs, traces, and metrics to detect anomalies via a Variational Autoencoder (VAE), then employs Granger causality and reinforcement learning to dynamically terminate causal graph expansion for efficient fault localization. Experiments demonstrate MRCA's superior accuracy and efficiency compared to state-of-the-art methods.</x:t>
  </x:si>
  <x:si>
    <x:t xml:space="preserve">基于多模态数据的微服务系统细粒度故障根因分析</x:t>
  </x:si>
  <x:si>
    <x:t xml:space="preserve">论文使用了公开数据集OnlineBoutique和TrainTicket，模拟了CPU竞争、网络拥塞和代码缺陷等常见故障类型。</x:t>
  </x:si>
  <x:si>
    <x:t xml:space="preserve">异常检测：F1-score（0.893）、Precision（0.875）、Recall（0.913），较基线提升56.4%~115.7%。
根因定位：
服务级：PR@1（60.1%）、PR@3（81.3%）、PR@5（88.2%）。
指标级：PR@1（71.9%）、PR@3（85.4%）、PR@5（90.3%），较基线提升23.8%~73.8%。</x:t>
  </x:si>
  <x:si>
    <x:t xml:space="preserve">Giving Every Modality a Voice in Microservice Failure Diagnosis via Multimodal Adaptive Optimization</x:t>
  </x:si>
  <x:si>
    <x:t xml:space="preserve">微服务系统因复杂性高而易发生故障，现有基于单一模态数据（如日志、指标、追踪）的诊断方法难以全面捕捉故障模式，而多模态方法中主导模态可能掩盖其他模态的特征。为此，论文提出了一种基于多模态自适应优化的模态无关微服务故障诊断框架 Medicine。该框架通过单独编码不同模态以保留其独特特征，并利用自适应优化调整模态间的学习节奏，从而提升整体诊断性能。实验结果表明，在三个公开数据集上，Medicine 的 F1 分数较现有单模态和多模态方法提升了 15.72% 至 70.84%，且在部分模态数据缺失或质量较低时仍能保持较高诊断精度。</x:t>
  </x:si>
  <x:si>
    <x:t xml:space="preserve">Microservice systems are highly complex and prone to failures, and existing diagnostic methods based on single-modal data (such as logs, metrics, traces) cannot comprehensively capture failure patterns. In multimodal methods, dominant modalities may overshadow the characteristics of other modalities. This paper proposes Medicine, a modal-independent microservice failure diagnosis framework based on multimodal adaptive optimization. It encodes different modalities separately to retain their unique features and uses adaptive optimization to adjust the learning pace between modalities, thereby improving overall diagnostic performance. Experimental results show that Medicine outperforms existing single-modal and multimodal methods on three public datasets, with F1-score improved by 15.72% to 70.84%. It also maintains high diagnostic accuracy even when individual modal data is missing or of low quality.</x:t>
  </x:si>
  <x:si>
    <x:t xml:space="preserve">基于多模态自适应优化的微服务故障诊断框架</x:t>
  </x:si>
  <x:si>
    <x:t xml:space="preserve">数据集	来源	描述
Dataset 1（D1）	某全球顶级商业银行的大规模模拟电子商务应用系统	包含动态服务拓扑、实时追踪、指标和日志，注入了多种真实故障
Dataset 2（D2）	CloudWise 的 Generic AIOps Atlas（GAIA）数据集	来自 CloudWise 的业务模拟系统，包含所有注入故障的记录及相关实体、追踪、日志和指标数据
Dataset 3（D3）	微服务基准测试 MicroServo	基于 Google Cloud Platform 的开源 Online Boutique 部署，通过混沌工程技术模拟真实故障，收集指标、日志和追踪数据</x:t>
  </x:si>
  <x:si>
    <x:t xml:space="preserve">量化指标：采用加权精确率（Precision）、加权召回率（Recall）和加权 F1 分数（F1-score）作为评估指标。
取得的效果：在三个数据集上，Medicine 的性能均优于现有单模态和多模态方法，具体表现如下：
在 D1 上，F1-score 达到 0.9508，较最佳多模态基线 DiagFusion（0.7015）提升 35.54%。
在 D2 上，F1-score 达到 0.9136，较 DiagFusion（0.7895）提升 15.72%。
在 D3 上，F1-score 达到 0.8260，显著优于其他基线（如 MicroCBR 的 0.4835）。
即使在部分模态数据缺失或质量较低的情况下，Medicine 仍能保持高诊断精度。</x:t>
  </x:si>
  <x:si>
    <x:t xml:space="preserve">论文提及了在产业界的应用案例：在全球顶级商业银行的数据集 D1 中，应用 Medicine 诊断网络丢包故障。案例中，Medicine 通过分析 k8s 容器的网络和 CPU 相关指标的异常下降以及服务调用异常增加，准确诊断出 “k8s 容器网络丢包” 的根本原因（DNS 配置错误），操作人员依据诊断结果修正配置后，系统恢复正常运行。该案例表明 Medicine 能够有效识别单模态方法可能遗漏的故障，在实际产业环境中具有实用价值。</x:t>
  </x:si>
  <x:si>
    <x:t xml:space="preserve">Spotting Code Mutation for Predictive Mutation Testing</x:t>
  </x:si>
  <x:si>
    <x:t xml:space="preserve">该论文提出了一种名为SODA的新模型，用于预测性变异测试（PMT）。传统的变异测试虽然能有效评估测试集的充分性，但计算成本高昂。为了解决这一问题，论文提出了一种基于对比学习的模型SODA，通过学习代码变异的语义及其对测试行为的影响，显著提升了预测的准确性。实验结果表明，SODA在跨项目和跨版本场景中均优于现有方法，且在分类性能和变异分数误差方面达到了最优水平。</x:t>
  </x:si>
  <x:si>
    <x:t xml:space="preserve">The paper introduces SODA, a novel model for Predictive Mutation Testing (PMT). Traditional mutation testing, while effective for assessing test adequacy, is computationally expensive. To address this, SODA employs a contrastive learning strategy called Mutational Semantic Learning to capture the impact of code mutations on test behavior. Experiments demonstrate that SODA outperforms state-of-the-art baselines in both cross-project and cross-version scenarios, achieving superior classification performance and the lowest mutation score error.</x:t>
  </x:si>
  <x:si>
    <x:t xml:space="preserve">预测性变异测试（Predictive Mutation Testing, PMT</x:t>
  </x:si>
  <x:si>
    <x:t xml:space="preserve">论文使用了Defects4J v2.0.0数据集中的六个Java项目（如commons-lang、jfreechart、gson等）作为实验对象，并利用Major工具生成变异体和测试结果。</x:t>
  </x:si>
  <x:si>
    <x:t xml:space="preserve">量化指标：
分类任务指标：精确度（Precision）、召回率（Recall）、F1分数（F1 Score）、准确率（Accuracy）。
变异分数误差（Mutation Score Error, 
E
M
S
E 
MS
​
 ）。
效果：
在跨版本场景中，SODA的kill-F1分数比基线模型提高了11.09%，准确率提高了9.63%。
在跨项目场景中，SODA的kill-F1分数比基线提高了15.11%，准确率提高了12.55%。
变异分数误差最低（跨版本场景为0.0292，跨项目场景为0.1242）</x:t>
  </x:si>
  <x:si>
    <x:t xml:space="preserve">论文提及了Google和Meta在产业界应用变异测试的案例：
Google的代码库规模庞大（约20亿行代码），每天执行超过1.5亿次测试，传统变异测试成本过高，因此采用了基于差异的变异测试优化方法。
Meta通过半自动化学习新的变异操作符来生成更有价值的变异体。
论文还指出，SODA的方法可以与这些产业界的优化策略结合，进一步提升效率。</x:t>
  </x:si>
  <x:si>
    <x:t xml:space="preserve">Efficient Detection of Test Interference in C Projects</x:t>
  </x:si>
  <x:si>
    <x:t xml:space="preserve">该论文研究了C项目中测试干扰的现象，即测试结果因执行顺序或并发执行而出现非确定性偏差的问题。论文提出了四种动态减少测试排列的策略（FD、FDF、OFS、OFSFDF），以降低检测干扰的计算开销。通过对134个C项目的大规模实验，研究发现C项目中的测试干扰现象比Java或Python项目更少见，且主要由并发依赖和超时问题引起。此外，论文还探讨了并行执行测试的潜在效率提升。</x:t>
  </x:si>
  <x:si>
    <x:t xml:space="preserve">The paper investigates the phenomenon of test interference in C projects, where test results deviate non-deterministically due to execution order or concurrency. It proposes four dynamic reduction strategies (FD, FDF, OFS, OFSFDF) to minimize the computational overhead of interference detection. Through a large-scale study of 134 C projects, the study finds that test interference is less common in C compared to Java or Python, with concurrency dependencies and timeout issues being the primary causes. The paper also explores the potential efficiency gains from parallel test execution.</x:t>
  </x:si>
  <x:si>
    <x:t xml:space="preserve">测试干扰（Test Interference）</x:t>
  </x:si>
  <x:si>
    <x:t xml:space="preserve">论文使用了134个C项目作为实验对象，这些项目来自GitHub，并使用GNU Automake测试框架。具体项目包括flex、libdill、liblognorm等。</x:t>
  </x:si>
  <x:si>
    <x:t xml:space="preserve">量化指标：
测试排列减少数量（Pairwise Permutations Reduction）。
检测到的干扰数量（Order Dependencies, Concurrency Dependencies, Execution-Time Dependencies）。
并行测试执行的速度提升（Speedup Factor）。
效果：
OFSFDF策略将81个项目的测试排列减少到0，平均减少27.5%。
仅检测到13个干扰（2个顺序依赖，11个并发依赖）。
并行测试执行的中位速度提升为2.76倍（无干扰项目）和4.33倍（有干扰项目）。</x:t>
  </x:si>
  <x:si>
    <x:t xml:space="preserve">MR-Adopt: Automatic Deduction of Input Transformation Function for Metamorphic Testing</x:t>
  </x:si>
  <x:si>
    <x:t xml:space="preserve">该论文提出了一种名为MR-Adopt的方法，用于自动推导蜕变测试中的输入转换函数。许多开发者编写的测试用例中隐含了可复用的蜕变关系（MR），但超过70%的测试用例直接硬编码了源输入和后续输入，导致这些MR无法用于新输入。MR-Adopt利用大型语言模型（LLM）从硬编码的输入对中推断输入转换函数，并通过数据流分析和输出关系验证优化生成的代码。实验表明，MR-Adopt能为72%的MR生成适用于所有测试输入的转换函数，显著提升了测试覆盖率和突变分数。</x:t>
  </x:si>
  <x:si>
    <x:t xml:space="preserve">The paper introduces MR-Adopt, an approach to automatically deduce input transformation functions for metamorphic testing. Many developer-written test cases encode reusable metamorphic relations (MRs), but over 70% hard-code source and follow-up inputs, limiting their reuse. MR-Adopt leverages LLMs to infer transformations from hard-coded pairs, refines them via data-flow analysis, and validates them using output relations. Evaluation shows that MR-Adopt generates transformations applicable to all test inputs for 72% of MRs, improving line coverage by 10.62% and mutation score by 18.91%.</x:t>
  </x:si>
  <x:si>
    <x:t xml:space="preserve">自动化生成蜕变测试中的输入转换函数</x:t>
  </x:si>
  <x:si>
    <x:t xml:space="preserve">论文使用了一个包含100个开发者编写的测试用例（MR-encoded test cases）的数据集，这些用例来自高质量Java项目，且创建时间晚于2023年4月1日以避免数据泄露问题。</x:t>
  </x:si>
  <x:si>
    <x:t xml:space="preserve">量化指标：
可编译的转换函数数量（# compilable transformations）。
适用于不同比例测试输入的转换函数数量（# n% generalizable transformations，n=0, 75, 100）。
有效后续输入生成率（valid follow-up inputs）。
测试充分性提升（line coverage和mutation score）。
效果：
MR-Adopt生成的转换函数中，72%适用于所有测试输入（比直接使用GPT-3.5提升33.33%）。
生成的后续输入有效率为91.22%（比基线LLM提升72.10%-108.71%）。
集成后，测试覆盖率提升10.62%，突变分数提升18.91%。</x:t>
  </x:si>
  <x:si>
    <x:t xml:space="preserve">Approximation-guided Fairness Testing through Discriminatory Space Analysis</x:t>
  </x:si>
  <x:si>
    <x:t xml:space="preserve">该论文提出了一种名为AFT（Approximation-guided Fairness Testing）的黑盒测试算法，用于检测机器学习分类器中的个体歧视实例（IDIs）。AFT通过构建基于决策树的近似模型，并利用路径采样技术生成测试用例，避免了传统验证方法中约束求解的高计算成本。实验表明，AFT在效率和多样性上均优于现有方法，其生成测试用例的效率比当前最优算法ExpGA高3.42倍，同时能识别更多样化的歧视实例。</x:t>
  </x:si>
  <x:si>
    <x:t xml:space="preserve">The paper proposes AFT, a black-box testing algorithm for Individual Fairness Testing (IFT) in machine learning classifiers. AFT constructs decision tree-based approximate models and generates test cases by sampling discriminatory paths, eliminating the need for computationally expensive constraint solving. Evaluation shows that AFT outperforms state-of-the-art methods, achieving 3.42× higher efficiency than ExpGA and 1.16× greater diversity in identified discriminatory instances.</x:t>
  </x:si>
  <x:si>
    <x:t xml:space="preserve">机器学习公平性测试</x:t>
  </x:si>
  <x:si>
    <x:t xml:space="preserve">论文使用24个公平性测试任务，涵盖4个数据集（Adult、German Credit等）和4种分类器（LR、RF、DT、MLP），对比了Themis、So、Vbt、Vbt-X、ExpGA和Limi等算法。</x:t>
  </x:si>
  <x:si>
    <x:t xml:space="preserve">量化指标：
效率（#IDIs/秒）：AFT平均生成497.34个IDIs/秒，比ExpGA（145.62）高3.42倍。
测试用例成功率：AFT成功率为51%，比随机算法Themis（10%）高5.28倍。
多样性（Hamming距离）：AFT多样性得分为12.34，接近最优算法Vbt-X（12.50）。
自然性（数据分布相似性）：AFT得分为0.59，低于Limi（0.78）。
效果：AFT在提升分类器公平性上，使个体公平性指标（Πₚ和Π_F）分别改善33.97%和80.15%，仅损失0.61%的准确率。</x:t>
  </x:si>
  <x:si>
    <x:t xml:space="preserve">Test Case Generation for Simulink Models using Model Fuzzing and State Solving</x:t>
  </x:si>
  <x:si>
    <x:t xml:space="preserve">本文提出了一种名为HybridTCG的新型测试用例生成方法，结合了模型模糊测试（model fuzzing）和状态求解（state solving）技术，用于提高Simulink模型的测试覆盖率和效率。传统方法如约束求解和随机搜索在处理复杂分支逻辑和模型状态时面临效率低下或覆盖率不足的问题。HybridTCG通过协作模糊测试和状态求解，快速生成高覆盖率的测试用例，并通过实验证明其在决策覆盖率、条件覆盖率和MCDC覆盖率上显著优于现有工具（如Simulink Design Verifier、SimCoTest和STCG）。</x:t>
  </x:si>
  <x:si>
    <x:t xml:space="preserve">This paper introduces HybridTCG, a novel test case generation method for Simulink models that combines model fuzzing and state solving. Traditional approaches, such as constraint solving and random search, struggle with complex branching logic and model states. HybridTCG leverages a coverage-guided fuzzer to quickly generate high-coverage test cases and refines them using a state-solving engine to explore deeper logic. Experiments show that HybridTCG outperforms existing tools (e.g., Simulink Design Verifier, SimCoTest, and STCG) in decision coverage, condition coverage, and MCDC coverage, while also being more efficient.</x:t>
  </x:si>
  <x:si>
    <x:t xml:space="preserve">自动化测试用例生成</x:t>
  </x:si>
  <x:si>
    <x:t xml:space="preserve">论文使用了公开的Simulink基准模型，包括：
CPUTask
SVPWM
TWC
NICProtocal
LANSwitch
UTPC
LEDLC
TCP
RAC
TCS1
TCS2
FMTM</x:t>
  </x:si>
  <x:si>
    <x:t xml:space="preserve">量化指标：
决策覆盖率（Decision Coverage）
条件覆盖率（Condition Coverage）
修正条件/决策覆盖率（MCDC）
效果：
与Simulink Design Verifier (SLDV)、SimCoTest和STCG相比，HybridTCG在以下指标上平均提升：
决策覆盖率：54%（vs SLDV）、108%（vs SimCoTest）、24%（vs STCG）
条件覆盖率：50%（vs SLDV）、62%（vs SimCoTest）、6%（vs STCG）
MCDC覆盖率：291%（vs SLDV）、282%（vs SimCoTest）、45%（vs STCG）</x:t>
  </x:si>
  <x:si>
    <x:t xml:space="preserve">论文中提到了Simulink在嵌入式系统设计中的广泛应用（如汽车、航空航天等领域），并提到LAN Switch模型作为案例研究（如图1所示），展示了HybridTCG在复杂控制逻辑和状态管理中的有效性。此外，论文还提到与工业合作伙伴的交流，表明模型初始参数常作为测试用例的一部分，但未提供具体的产业界应用实例。</x:t>
  </x:si>
  <x:si>
    <x:t xml:space="preserve">How Does Code Optimization Impact Third-party Library Detection for Android Applications?</x:t>
  </x:si>
  <x:si>
    <x:t xml:space="preserve">本文研究了代码优化（如Android的R8编译器优化）对第三方库（TPL）检测工具的影响，并提出了一种名为LibHunter的新工具。研究发现，现有TPL检测工具在面对代码优化时性能显著下降，尤其是内联（Inlining）和调用点优化（CallSite Optimization）策略的影响最大。LibHunter通过结合细粒度静态分析和优化行为近似推断，显著提升了在优化、混淆和代码缩减场景下的检测效果。实验表明，LibHunter在库级别和版本级别检测的F1值分别比现有最佳工具高出29.3%和36.1%，并在实际Google Play应用中成功检测出大量易受攻击的TPL版本。</x:t>
  </x:si>
  <x:si>
    <x:t xml:space="preserve">This paper investigates the impact of code optimization (e.g., R8 compiler optimizations) on third-party library (TPL) detection tools for Android applications. The study reveals that existing tools struggle with optimized code, particularly under Inlining and CallSite Optimization strategies. To address this, the authors propose LibHunter, a novel tool that integrates fine-grained static analysis and optimization behavior approximation. LibHunter significantly outperforms state-of-the-art tools, achieving F1-score improvements of 29.3% and 36.1% at the library and version levels, respectively. Additionally, LibHunter successfully identifies vulnerable TPLs in real-world Google Play apps, demonstrating its practical utility.</x:t>
  </x:si>
  <x:si>
    <x:t xml:space="preserve">第三方库（TPL）检测</x:t>
  </x:si>
  <x:si>
    <x:t xml:space="preserve">数据集1（dataset₁）：200个F-Droid开源应用的5种变体（D8编译、混淆、代码缩减、优化+缩减、R8默认策略）。
数据集2（dataset₂）：50个应用分别启用R8的13种独立优化策略（如Inlining、CallSite Optimization）。
真实场景测试：Google Play排名前10,000的应用。</x:t>
  </x:si>
  <x:si>
    <x:t xml:space="preserve">量化指标：
精确率（Precision）、召回率（Recall）、F1值（F1-score）。
库级别（Library-level）和版本级别（Version-level）检测。
效果：
LibHunter在R8默认策略（优化+混淆+缩减）下的F1值：
库级别：71.4%（比最佳基线高29.3%）。
版本级别：51.1%（比最佳基线高36.1%）。
在Google Play应用中检测出3,761个易受攻击的TPL版本（基线工具仅检测到2,039个）。</x:t>
  </x:si>
  <x:si>
    <x:t xml:space="preserve">论文提到将LibHunter应用于Google Play排名前10,000的商业应用，检测出18.6%的应用使用了易受攻击的TPL版本（如OkHttp和Retrofit），并生成3,761条漏洞警告。这验证了LibHunter在真实场景中的可扩展性和实用性。</x:t>
  </x:si>
  <x:si>
    <x:t xml:space="preserve">MaskDroid: Robust Android Malware Detection with Masked Graph Representations</x:t>
  </x:si>
  <x:si>
    <x:t xml:space="preserve">本文提出了一种名为MaskDroid的新型Android恶意软件检测系统，通过掩码图表示和对比学习增强模型的鲁棒性。传统基于图的检测方法易受对抗攻击，而MaskDroid通过随机掩码部分节点并强制模型重建完整图结构，学习稳定的恶意行为表示。此外，引入对比学习模块进一步区分良性应用与恶意样本。实验表明，MaskDroid在对抗攻击下攻击成功率（ASR）降低至32%，同时保持与传统方法相当的检测准确率（F1-Score 0.783）。该研究为Android安全领域提供了兼具鲁棒性和有效性的解决方案。</x:t>
  </x:si>
  <x:si>
    <x:t xml:space="preserve">This paper presents MaskDroid, a robust Android malware detection system leveraging masked graph representations and contrastive learning. Existing graph-based detectors are vulnerable to adversarial attacks, where perturbed inputs evade detection. MaskDroid addresses this by randomly masking nodes (e.g., 80%) and reconstructing the graph via Graph Neural Networks (GNNs), forcing the model to learn stable semantic representations. A contrastive module further refines discriminative power by clustering benign/malicious samples. Evaluated on 114K apps, MaskDroid reduces attack success rates (ASR) to 32% under white-box attacks while achieving competitive accuracy (F1-Score 0.783). The work advances Android security with a defense-integrated detector.</x:t>
  </x:si>
  <x:si>
    <x:t xml:space="preserve">增强基于图的Android恶意软件检测模型对抗对抗攻击的鲁棒性</x:t>
  </x:si>
  <x:si>
    <x:t xml:space="preserve">数据集：来自AndroZoo的114,210个Android应用（102,459良性/11,751恶意，2016–2020年）。
基线模型：
基于图的检测器：MamaDroid、MalScan、MsDroid。
非图检测器：Drebin（语法特征+SVM）、RAMDA（对抗防御+VAE）。</x:t>
  </x:si>
  <x:si>
    <x:t xml:space="preserve">指标	MaskDroid效果	对比基线最优值
攻击成功率（ASR）	32.0%（白盒攻击）	41.54%（MsDroid）
平均扰动比例（APR）	8.1%	1.5%（RAMDA）
F1-Score	0.783	0.838（MamaDroid）
召回率（Recall）	0.876	0.805（MalScan）</x:t>
  </x:si>
  <x:si>
    <x:t xml:space="preserve">A Longitudinal Analysis Of Replicas in the Wild Wild Android</x:t>
  </x:si>
  <x:si>
    <x:t xml:space="preserve">本文首次对Android生态系统中私有API的代码克隆现象（称为“Replicas”）进行了大规模安全分析。研究发现，OEM厂商在定制ROM时通过复制-粘贴-修改AOSP或其他厂商的API引入大量功能重复的私有API（平均每个ROM含141个Replicas，占私有API的9%-17%），其中37%存在访问控制缺陷（如权限缺失）。作者开发了工具RepFinder，结合静态程序路径分析与NLP技术，精准识别核心功能路径以检测Replicas，并评估其安全风险。实验覆盖342个ROM（10个厂商，7个Android版本），发现Replicas导致的安全漏洞（如密钥记录、沙箱绕过）已被分配3个CVE编号。研究呼吁厂商减少不必要的API克隆以降低安全风险。</x:t>
  </x:si>
  <x:si>
    <x:t xml:space="preserve">This paper presents the first large-scale security analysis of API cloning (termed Replicas) in Android's fragmented ecosystem. OEMs introduce Replicas by copy-pasting-editing AOSP or other vendors' APIs during ROM customization, leading to bloated codebases and security risks. The study reveals that each ROM contains 141 Replicas on average (9%-17% of custom APIs), with 37% exhibiting under-protected access controls. The authors develop RepFinder, a tool combining static program path analysis and NLP to detect Replicas by focusing on core functionality paths. Evaluated on 342 ROMs (10 vendors, 7 Android versions), RepFinder identified vulnerabilities (e.g., keylogging, sandbox bypass) resulting in 3 CVEs. The work highlights the urgent need to debloat Replicas for improved security.</x:t>
  </x:si>
  <x:si>
    <x:t xml:space="preserve">Android定制ROM中私有API的代码克隆现象（Replicas）及其安全影响</x:t>
  </x:si>
  <x:si>
    <x:t xml:space="preserve">数据集：342个定制ROM（10厂商，7个Android版本，2017–2024年），覆盖Samsung、Xiaomi等主流厂商。
基线工具：SourcererCC（基于Token）、CCAligner（基于编辑距离）、DNADroid（基于PDG）。
AOSP版本：作为原始API参考，用于识别克隆来源。</x:t>
  </x:si>
  <x:si>
    <x:t xml:space="preserve">指标	结果	对比基线（FP率）
Replicas比例	9.7%（最高17.2% @Lenovo）	-
访问控制缺陷比例	37%（最高51% @Tecno）	-
RepFinder准确率	88%（语法克隆），73%（语义克隆）	SourcererCC FP率&gt;24%
漏洞利用案例	7个PoC（3个CVE已分配）	-</x:t>
  </x:si>
  <x:si>
    <x:t xml:space="preserve">提及产业界合作：
漏洞报告：向ZTE、Tecno等厂商提交漏洞（如ZTE的myInput() API缺失权限检查导致密钥记录），部分已修复并分配CVE。
工具潜在应用：建议OEM集成RepFinder至ROM开发流程，自动化检测Replicas与安全缺陷。
（回答：提及厂商漏洞修复，但未展开产业落地案例）</x:t>
  </x:si>
  <x:si>
    <x:t xml:space="preserve">95</x:t>
  </x:si>
  <x:si>
    <x:t xml:space="preserve">AACEGEN: Attention Guided Adversarial Code Example Generation for Deep Code Models</x:t>
  </x:si>
  <x:si>
    <x:t xml:space="preserve">本文提出了一种名为AAcrGEN的方法，用于为深度代码模型生成对抗性代码示例。AAcrGEN通过利用模型内部的注意力分布来指导代码元素的优先级排序，并结合多样化的语义保留代码变换规则，高效生成自然且不易察觉的对抗性示例。实验表明，AAcrGEN在9个不同任务和模型上显著优于基线方法，同时生成的对抗性代码更具自然性，可用于模型鲁棒性评估、解释性分析和增强训练</x:t>
  </x:si>
  <x:si>
    <x:t xml:space="preserve">This paper proposes AAcrGEN, an attention-guided adversarial code example generation method for deep code models. By leveraging attention distributions to prioritize critical code elements and employing a comprehensive set of semantic-preserving transformations, AAcrGEN efficiently generates subtle and natural adversarial examples. Extensive experiments on 9 diverse tasks and models demonstrate its superiority over baselines in effectiveness, efficiency, and naturalness, with applications in robustness testing and model enhancement.</x:t>
  </x:si>
  <x:si>
    <x:t xml:space="preserve">深度代码模型的对抗性示例生成</x:t>
  </x:si>
  <x:si>
    <x:t xml:space="preserve">实验基于以下数据集和模型组合：
任务与数据集：
漏洞检测（Vulnerability Detection）：Zhou et al.的C项目数据集
功能分类（Functionality Classification）：Open Judge基准数据集
缺陷预测（Defect Prediction）：CodeChef平台数据集
模型：CodeBERT、GraphCodeBERT、CodeT5</x:t>
  </x:si>
  <x:si>
    <x:t xml:space="preserve">Attack Success Rate (ASR)：
AAcrGEN在功能分类任务中平均提升67.48%~760.75%，缺陷预测任务中提升25.50%~217.36%，漏洞检测任务中与基线相当（如98.13% vs. CODA的99.16%）。
Number of Queries (NoQ)：
AAcrGEN的查询次数显著低于ALERT和CARROT，与CODA相当，但ASR更高（如限制125次查询时，AAcrGEN在CodeBERT上ASR为76.17%，优于CODA的59.64%）。</x:t>
  </x:si>
  <x:si>
    <x:t xml:space="preserve">15</x:t>
  </x:si>
  <x:si>
    <x:t xml:space="preserve">ComplexCodeEval: A Benchmark for Evaluating Large Code Models on More Complex Code</x:t>
  </x:si>
  <x:si>
    <x:t xml:space="preserve">本文提出了ComplexCodeEval，一个用于评估大规模代码模型在复杂开发场景中性能的新基准。该基准包含来自1,055个Java仓库和2,107个Python仓库的11,081个函数样本，覆盖代码生成、代码补全、API推荐和测试用例生成四种任务。通过引入时间戳避免数据泄露，并结合丰富的上下文信息（如依赖库、文件上下文等），实验发现：
LCMs在不同任务和语言上表现差异显著（如CodeLlama-34B在Java代码生成中CodeBLEU最高为34.08，而DeepSeek-Coder-33B在API推荐任务中F1达52.24）；
上下文信息可显著提升模型性能（如全上下文条件下Java代码生成CodeBLEU提升70.73%）；
数据泄露会导致模型性能被高估（泄露数据上CodeBLEU平均提高1.22-3.10）。
该基准开源并计划定期更新，以支持更全面的LCMs评估。</x:t>
  </x:si>
  <x:si>
    <x:t xml:space="preserve">This paper introduces ComplexCodeEval, a novel benchmark for evaluating Large Code Models (LCMs) in complex development scenarios. It comprises 11,081 function samples from 1,055 Java and 2,107 Python repositories, covering four tasks: code generation, completion, API recommendation, and test case generation. By incorporating timestamps to mitigate data leakage and rich contextual information (e.g., dependencies, file context), experiments reveal:
LCMs exhibit task- and language-dependent performance (e.g., CodeLlama-34B achieves CodeBLEU=34.08 in Java generation, while DeepSeek-Coder-33B scores F1=52.24 in API recommendation);
Contextual information boosts performance (e.g., full context improves Java generation CodeBLEU by 70.73%);
Data leakage inflates results (CodeBLEU increases by 1.22-3.10 on leaked data).
The benchmark is open-sourced and will be updated biannually to align with evolving LCMs.</x:t>
  </x:si>
  <x:si>
    <x:t xml:space="preserve">大规模代码模型（LCMs）的多任务评估基准构建与性能分析</x:t>
  </x:si>
  <x:si>
    <x:t xml:space="preserve">自建基准：ComplexCodeEval（3,897 Java样本+7,184 Python样本，覆盖4种任务）。
对比基准：HumanEval（代码生成）、CrossCodeEval（代码补全）、Method2Test（测试生成）、APIbench（API推荐）等12个现有基准（详见表1）。</x:t>
  </x:si>
  <x:si>
    <x:t xml:space="preserve">提及产业界合作：
作者单位包括华为（香港和深圳团队），实验使用了华为参与的模型（如DeepSeek-Coder）。
数据来源涵盖GitHub高星仓库及工业常用库（如Spring、Django），但未描述具体产业界落地案例。</x:t>
  </x:si>
  <x:si>
    <x:t xml:space="preserve">21</x:t>
  </x:si>
  <x:si>
    <x:t xml:space="preserve">AI-driven Java Performance Testing: Balancing Result Quality with Testing Time</x:t>
  </x:si>
  <x:si>
    <x:t xml:space="preserve">该论文提出了一种基于人工智能（AI）的框架，用于动态停止Java性能测试中的预热迭代。Java程序在运行初期会经历预热阶段，导致性能测量波动，影响测试结果质量。传统方法依赖固定次数的预热迭代或动态统计启发式方法，但存在估计不准确的问题。论文利用时间序列分类（TSC）模型预测预热阶段的结束，实验表明，该方法显著提高了预热估计的准确性，在35.3%的微基准测试中提升了结果质量或减少了测试时间。</x:t>
  </x:si>
  <x:si>
    <x:t xml:space="preserve">The paper proposes an AI-driven framework to dynamically halt warm-up iterations in Java performance testing. Due to just-in-time compilation, Java programs exhibit performance fluctuations during the warm-up phase, affecting test quality. Traditional approaches use fixed warm-up iterations or dynamic heuristics, which often yield suboptimal estimates. The authors leverage Time Series Classification (TSC) models to predict the end of the warm-up phase. Experiments show that the framework improves estimation accuracy, enhancing result quality or reducing testing time for up to 35.3% of microbenchmarks.</x:t>
  </x:si>
  <x:si>
    <x:t xml:space="preserve">Java性能测试中预热阶段的动态停止问题，旨在平衡测试结果质量与测试时间。</x:t>
  </x:si>
  <x:si>
    <x:t xml:space="preserve">使用了JMH（Java Microbenchmark Harness）微基准测试，数据集包含来自30个Java开源项目的586个微基准测试，共5,860条时间序列数据。</x:t>
  </x:si>
  <x:si>
    <x:t xml:space="preserve">量化指标：
Warm-up Estimation Error (WEE)：预热阶段估计误差。
Measurement Deviation：测量结果与稳态性能的偏差。
Testing Time：测试总时间。
分类模型指标：Precision、Recall、F1-score、Balanced Accuracy。
效果：
相比传统方法（SOP），框架在27%的微基准测试中提升了结果质量或减少了测试时间。
相比动态启发式方法（SOTA），框架在35.3%的测试中表现更优。
最佳模型（OSCNN）的F1-score为0.748，Balanced Accuracy为0.715。</x:t>
  </x:si>
  <x:si>
    <x:t xml:space="preserve">Dynamic Scoring Code Token Tree: A Novel Decoding Strategy for Generating High-Performance Code</x:t>
  </x:si>
  <x:si>
    <x:t xml:space="preserve">该论文提出了一种名为DSCT-Decode的动态解码策略，用于优化大语言模型生成的代码性能。通过构建“代码令牌树”（Code Token Tree, CTT）数据结构，并结合多目标评分（正确性、性能和相似性），DSCT-Decode能够在代码生成过程中动态调整令牌选择，从而显著提升生成代码的执行效率。实验表明，该方法平均性能提升近30%，并在30%的任务中实现了超过20%的性能改进。此外，论文还提出了一个新的基准测试big-DS-1000，专门用于评估代码生成方法的性能表现。</x:t>
  </x:si>
  <x:si>
    <x:t xml:space="preserve">The paper introduces DSCT-Decode, a dynamic decoding strategy for large language models (LLMs) aimed at generating high-performance code. By leveraging a "Code Token Tree" (CTT) data structure and multi-objective scoring (correctness, performance, and similarity), DSCT-Decode dynamically adjusts token selection during code generation to optimize execution efficiency. Experiments demonstrate an average performance improvement of nearly 30%, with over 20% enhancement in 30% of tasks. Additionally, the authors propose big-DS-1000, a new benchmark specifically designed to evaluate the performance of code generation methods.</x:t>
  </x:si>
  <x:si>
    <x:t xml:space="preserve">基于大语言模型的动态解码策略，用于生成高性能代码，并解决现有方法在代码执行性能优化上的不足。</x:t>
  </x:si>
  <x:si>
    <x:t xml:space="preserve">使用了big-DS-1000基准测试，这是对DS-1000的扩展，专门用于评估代码生成方法的执行性能。big-DS-1000包含317个任务，覆盖7个Python数据科学库（如Numpy、Pandas等），测试数据规模扩大了10至1000倍。</x:t>
  </x:si>
  <x:si>
    <x:t xml:space="preserve">量化指标：
正确性（Correctness）：通过测试用例验证代码是否可执行且结果正确。
性能（Performance）：代码执行时间，性能评分定义为执行时间的倒数。
相似性（Similarity）：通过数据流图（DFG）和抽象语法树（AST）比较生成代码的语义和语法相似性。
平均相对延迟（ARL）：归一化后的执行时间，用于跨任务比较。
性能改进率（PIR）：DSCT-Decode与基线方法的性能差异百分比。
效果：
平均性能提升近30%（PIR）。
在30%的任务中性能提升超过20%。
在big-DS-1000基准测试中，DSCT-Decode生成的代码在正确性和性能上均优于基线方法（如标准解码策略和GPT-4）。</x:t>
  </x:si>
  <x:si>
    <x:t xml:space="preserve">To Tag, or Not to Tag: Translating C’s Unions to Rust’s Tagged Unions</x:t>
  </x:si>
  <x:si>
    <x:t xml:space="preserve">本文提出了一种在C到Rust自动翻译过程中，将C语言中的联合体（unions）转换为Rust标记联合体（tagged unions）的技术。C语言的联合体可能导致内存安全问题，而Rust的标记联合体通过语言级别的标签检查可以确保安全性。论文开发了一种静态分析方法，用于识别联合体的标签字段及其关联值，并提出了代码转换技术。实验评估表明，该方法在36个真实C程序中表现出高精度（无误报，仅5个漏报）、较好的正确性（23个程序中有17个通过测试）和高效性（分析14万行代码耗时4,910秒）。</x:t>
  </x:si>
  <x:si>
    <x:t xml:space="preserve">This paper presents techniques for translating C’s unions into Rust’s tagged unions during automatic C-to-Rust translation. C unions can lead to memory safety issues, while Rust’s tagged unions enforce safety through compile-time checks. The authors propose static analysis to identify tag fields and their associated values, along with code transformation methods. Evaluated on 36 real-world C programs, the approach shows high precision (no false positives, only 5 false negatives), correctness (17 out of 23 programs passed tests), and efficiency (analyzing 141k LOC in 4,910 seconds).</x:t>
  </x:si>
  <x:si>
    <x:t xml:space="preserve">核心问题：如何在C到Rust的自动翻译中安全地处理联合体，避免内存安全问题。
关键技术：静态分析（must-points-to分析）、启发式规则、代码转换（naive和idiomatic方法）。
目标：将C中带标签的联合体转换为Rust的标记联合体，提升代码安全性。</x:t>
  </x:si>
  <x:si>
    <x:t xml:space="preserve">来源：36个真实C程序，包括GNU包（如gawk、sed）和GitHub项目（如minilisp、twemproxy）。
规模：代码量从722行（minilisp）到227,199行（gsl）不等，总计141k LOC。</x:t>
  </x:si>
  <x:si>
    <x:t xml:space="preserve">精度（Precision）：100%（74个正确识别的标签字段，无误报）。
召回率（Recall）：93.7%（5个漏报）。
正确性：23个有测试的程序中，17个通过测试（73.9%）。
效率：分析14万行代码耗时4,910秒（约1.5小时），平均每个程序&lt;1分钟（31/36）。
性能开销：转换后程序性能影响可忽略（平均0.01% slowdown）。</x:t>
  </x:si>
  <x:si>
    <x:t xml:space="preserve">及：论文提到工业界开发的C2Rust翻译工具生成的Rust代码包含不安全特性，而本文工作是对其的改进。
案例：未具体描述产业界应用案例，但实验中的项目（如hiredis、twemproxy）为实际开源软件。</x:t>
  </x:si>
  <x:si>
    <x:t xml:space="preserve">Semi-Supervised Code Translation Overcoming the Scarcity of Parallel Code Data</x:t>
  </x:si>
  <x:si>
    <x:t xml:space="preserve">本文提出了一种名为MIRACLE的半监督代码翻译方法，旨在解决并行代码数据稀缺的问题。MIRACLE通过静态分析和编译技术生成高质量的合成并行代码数据，并结合课程学习逐步提升模型对跨语言对齐的理解。实验表明，该方法在C++、Java、Python和C的翻译任务中显著优于现有基线模型（如CodeLLama-7B），并在低资源语言（如C）上实现了最高43%的性能提升。此外，MIRACLE有效缓解了大型语言模型（LLMs）在代码翻译中常见的“浅层翻译”问题。</x:t>
  </x:si>
  <x:si>
    <x:t xml:space="preserve">This paper proposes MIRACLE, a semi-supervised code translation method to address the scarcity of parallel code data. MIRACLE generates high-quality synthetic parallel code via static analysis and compilation, combined with alignment-ascending curriculum learning. Experiments show that MIRACLE outperforms baseline models (e.g., CodeLLama-7B) in translating C++, Java, Python, and C, achieving up to 43% improvement on low-resource languages (e.g., C). It also mitigates the "shallow translation" problem prevalent in large language models (LLMs).</x:t>
  </x:si>
  <x:si>
    <x:t xml:space="preserve">核心问题：并行代码数据稀缺对神经代码翻译模型性能的限制。
关键技术：静态分析、编译过滤、课程学习（alignment-ascending curriculum）。
目标：通过合成高质量并行数据和渐进式训练提升跨语言代码翻译的准确性和鲁棒性。</x:t>
  </x:si>
  <x:si>
    <x:t xml:space="preserve">ECoST：基于执行验证的并行代码数据集，包含C++、Java、Python和C的约1,000个函数级实例（C仅150个）。
CodeNet：单语代码数据集（87,000个“Accepted”提交），用于生成合成并行数据。</x:t>
  </x:si>
  <x:si>
    <x:t xml:space="preserve">Computation Accuracy (CA@1)：衡量翻译代码与参考代码执行结果的一致性。
效果：
MIRACLE-CodeT5+在C++→Java任务上比CodeLLama-7B高32%（62.37% vs. 30.11%）。
在低资源语言C上，MIRACLE-PLBART提升43%（C→C++任务，48.05% vs. 5.19%基线）。
课程学习效果：结合多种数据（DT、STAT、COMP等）后，CA@1最高提升至41.94%（Java→C++任务）。</x:t>
  </x:si>
  <x:si>
    <x:t xml:space="preserve">A Joint Learning Model with Variational Interaction for Multilingual Program Translation</x:t>
  </x:si>
  <x:si>
    <x:t xml:space="preserve">本文提出了一种名为VIM-PT（Variational Interaction for Multilingual Program Translation）的联合学习模型，用于解决多语言程序翻译中的挑战。传统方法主要依赖于双语并行数据，而VIM-PT通过变分推理和交互信息，将代码解耦为语言共享特征和语言特定特征，从而更准确地捕捉程序语义，并利用非并行数据提升翻译质量。实验表明，VIM-PT在7种通用编程语言的翻译任务中表现优于现有方法，同时降低了部署复杂度。</x:t>
  </x:si>
  <x:si>
    <x:t xml:space="preserve">This paper introduces VIM-PT, a joint learning model for multilingual program translation that leverages variational inference and interaction information. Unlike traditional pairwise approaches, VIM-PT disentangles code into language-shared and language-specific features, improving translation accuracy and utilizing non-parallel data. Experiments on a dataset of 7 programming languages demonstrate its superiority over state-of-the-art methods, along with reduced deployment complexity.</x:t>
  </x:si>
  <x:si>
    <x:t xml:space="preserve">研究主题是多语言程序翻译，重点是通过联合学习模型和特征解耦技术提升翻译质量，并解决数据分布不平衡和非并行数据利用的问题。</x:t>
  </x:si>
  <x:si>
    <x:t xml:space="preserve">论文使用了CoST数据集，包含7种编程语言（C, C#, C++, Java, JavaScript, PHP, Python）的片段级和程序级并行数据。</x:t>
  </x:si>
  <x:si>
    <x:t xml:space="preserve">量化指标：BLEU-4分数。
效果：VIM-PT在程序级和片段级翻译任务中平均分别提升了4.57%和1.87%，优于基线方法（如MuST-PT和CodeBERT）。具体表现因语言对而异，尤其在低资源语言（如C和PHP）中提升显著。</x:t>
  </x:si>
  <x:si>
    <x:t xml:space="preserve">Giving without Notifying: Assessing Compliance of Data Transmission in Android Apps</x:t>
  </x:si>
  <x:si>
    <x:t xml:space="preserve">本文提出了一种名为GNChecker的自动化合规性检测工具，用于评估Android应用中数据传输行为与隐私政策的一致性。传统方法因静态分析效率低和动态分析覆盖率不足而存在高漏报率问题。GNChecker通过分段策略优化静态数据流分析，结合动态流量捕获，形成统一的信息类型-传输地址（IT-TA）元组，并利用大语言模型（LLM）解析隐私政策。实验表明，GNChecker在1,134个真实应用中发现379个违规应用，检测精度达93.1%，显著优于现有工具（如FlowDroid和PoliCheck）</x:t>
  </x:si>
  <x:si>
    <x:t xml:space="preserve">This paper presents GNChecker, an automated compliance detection tool for Android apps, addressing inconsistencies between data transmission behaviors and privacy policies. Traditional methods suffer from high false negatives due to inefficient static analysis and limited dynamic coverage. GNChecker enhances static analysis via a segmentation strategy, integrates dynamic traffic capture, and leverages LLMs to extract policy statements. Evaluated on 1,134 apps, GNChecker identified 1,410 true violations in 379 apps with 93.1% precision, outperforming state-of-the-art tools like FlowDroid and PoliCheck.</x:t>
  </x:si>
  <x:si>
    <x:t xml:space="preserve">Android应用隐私合规性检测</x:t>
  </x:si>
  <x:si>
    <x:t xml:space="preserve">数据集：1,134个真实Android应用（来自豌豆荚和华为应用市场）。
基准工具对比：FlowDroid、AmanDroid（静态分析）、PoliCheck、PPChecker（隐私政策分析）。
微基准测试：DroidBench 3.0（用于评估静态分析工具准确性）。</x:t>
  </x:si>
  <x:si>
    <x:t xml:space="preserve">静态分析效率：
成功率：GNChecker（90%）vs. FlowDroid（22%）。
平均运行时间：GNChecker（252秒）vs. AmanDroid（1,652秒）。
隐私政策解析：
精确率（Precision）：95.8%，召回率（Recall）：95.1%。
违规检测：
检测到379个违规应用（占33.4%），共1,410个真实违规行为，精度93.1%。</x:t>
  </x:si>
  <x:si>
    <x:t xml:space="preserve">MiniChecker: Detecting Data Privacy Risk of Abusive Permission Request Behavior in Mini-Programs</x:t>
  </x:si>
  <x:si>
    <x:t xml:space="preserve">本文提出了一种名为MiniChecker的自动化工具，用于检测小程序中滥用数据权限请求的行为。作者定义了五种滥用行为类型（如首页弹窗、重复弹窗等），并通过静态分析技术构建通用函数调用图（UFCG）来识别这些行为。实验表明，MiniChecker在基准数据集上的精确率为82.4%，召回率为95.3%，并在2万个真实小程序中发现了3,866个存在风险的案例。研究还揭示了小程序权限机制的设计缺陷，并向平台提出了改进建议。</x:t>
  </x:si>
  <x:si>
    <x:t xml:space="preserve">This paper introduces MiniChecker, an automated tool designed to detect abusive data permission request behaviors in mini-programs. The authors categorize five primary abuse types (e.g., homepage pop-up, repeating pop-up) and employ static analysis to construct a Universal Function Call Graph (UFCG) for detection. MiniChecker achieves a precision of 82.4% and recall of 95.3% on a benchmark dataset, identifying 3,866 risky mini-programs out of 20,000 real-world samples. The study also highlights design flaws in mini-program permission mechanisms and provides actionable suggestions to platforms.</x:t>
  </x:si>
  <x:si>
    <x:t xml:space="preserve">小程序中滥用数据权限请求行为的自动化检测与分类</x:t>
  </x:si>
  <x:si>
    <x:t xml:space="preserve">基准数据集：54个手动确认存在风险的小程序样本（含128个风险行为），涵盖6种类型（如医疗、电商）。
大规模数据集：20,000个来自支付宝的真实小程序。</x:t>
  </x:si>
  <x:si>
    <x:t xml:space="preserve">指标：精确率（Precision）、召回率（Recall）。
效果：
基准数据集：精确率82.4%（122/148），召回率95.3%（122/128）。
大规模数据集：发现3,866个风险小程序（19.33%）。</x:t>
  </x:si>
  <x:si>
    <x:t xml:space="preserve">产业应用：研究结果已与多个小程序平台（如支付宝）共享，并确认了权限机制的设计缺陷。
案例：上海东方医院小程序、Arabica咖啡品牌小程序等真实案例被分析，发现存在滥用权限行为（如循环弹窗）。
建议落地：平台采纳了“新增‘不再提示’选项”和“数据分类”等改进建议。</x:t>
  </x:si>
  <x:si>
    <x:t xml:space="preserve">13</x:t>
  </x:si>
  <x:si>
    <x:t xml:space="preserve">信息泄漏量化与安全性评估</x:t>
  </x:si>
  <x:si>
    <x:t xml:space="preserve">Magneto: A Step-Wise Approach to Exploit Vulnerabilities in Dependent Libraries via LLM-Empowered Directed Fuzzing</x:t>
  </x:si>
  <x:si>
    <x:t xml:space="preserve">本文提出了一种名为Magneto的自动化工具，用于通过分步定向模糊测试结合大语言模型（LLM），检测客户端项目中依赖库的漏洞利用路径。传统方法在漏洞函数被间接调用（通过多步调用链）时效果不佳，而Magneto通过将整个调用链分解为单步任务，利用LLM生成初始种子并指导模糊测试，显著提升了漏洞利用的成功率。实验表明，Magneto在基准测试中比现有工具（如Transfer和Vesta）的漏洞利用成功率提高了至少75.6%，并成功分析了84个真实项目中的182条可利用调用链。</x:t>
  </x:si>
  <x:si>
    <x:t xml:space="preserve">This paper introduces Magneto, a step-wise approach to exploit vulnerabilities in dependent libraries via LLM-empowered directed fuzzing. Traditional methods struggle when vulnerable functions are indirectly invoked through multi-step call chains. Magneto decomposes the call chain into individual steps, leverages LLM to generate initial seeds, and employs directed fuzzing to propagate exploit conditions step-by-step. Evaluations show that Magneto achieves a 75.6% improvement in exploit success rate over state-of-the-art tools (e.g., Transfer and Vesta) and successfully analyzes 182 exploitable call chains across 84 real-world projects.</x:t>
  </x:si>
  <x:si>
    <x:t xml:space="preserve">依赖库中漏洞的自动化利用路径生成</x:t>
  </x:si>
  <x:si>
    <x:t xml:space="preserve">基准数据集：
32个Java漏洞（来自21个库，如Apache Commons、Spring Security等），覆盖17种漏洞类型（CWE）。
84对漏洞与客户端项目组合，包含182条手动验证的可利用调用链（最长8步）。
对比工具：Transfer、Vesta、Steg。</x:t>
  </x:si>
  <x:si>
    <x:t xml:space="preserve">指标：
EPN（成功生成漏洞利用的项目-漏洞对数）。
ECN（成功利用的调用链数量）。
MEL/AEL（最大/平均利用链长度）。
效果：
EPN：79/84（94.0%），比Transfer（45）和Vesta（40）分别提高75.6%和97.5%。
ECN：135/182（74.2%），比Transfer（53）和Vesta（44）分别提高154.7%和206.8%。
MEL：6（最长调用链），远超现有工具（最高3）。</x:t>
  </x:si>
  <x:si>
    <x:t xml:space="preserve">产业应用：Magneto的漏洞数据库整合了GitHub、GitLab、Veracode等平台的公开漏洞数据，并支持半自动化更新。
案例：
Apache Commons BeanUtils漏洞（CVE-2019-10086）：通过多步调用链（如Form.validate → Field.getIndexedPropertySize）成功生成利用。
Log4Shell漏洞（CVE-2021-44228）：论文引用其影响范围（35,863个库），但未直接作为实验案例。
工具对比：Transfer和Vesta在实际项目中因无法处理多步调用链导致高漏报，而Magneto显著改进。</x:t>
  </x:si>
  <x:si>
    <x:t xml:space="preserve">漏洞利用路径生成</x:t>
  </x:si>
  <x:si>
    <x:t xml:space="preserve">Parf: Adaptive Parameter Tuning for Abstract Interpretation</x:t>
  </x:si>
  <x:si>
    <x:t xml:space="preserve">本文提出了一种名为Parf的自动化框架，用于优化基于抽象解释的静态分析工具的外部参数配置。Parf通过将参数建模为随机变量，并在概率分布上进行增量式优化，从而在给定时间预算内生成高精度的参数设置。实验表明，Parf在Frama-C/EVA和Mopsa等静态分析工具上显著降低了误报率，尤其在分析大规模复杂程序时表现优异。</x:t>
  </x:si>
  <x:si>
    <x:t xml:space="preserve">This paper presents Parf, a fully automated framework for adaptively tuning external parameters of abstract interpretation-based static analyzers. Parf models parameters as random variables and incrementally refines their probability distributions to achieve high-precision configurations within a time budget. Experimental results demonstrate its effectiveness in reducing false positives, particularly for large-scale programs, outperforming existing strategies like expert refinement and default configurations.</x:t>
  </x:si>
  <x:si>
    <x:t xml:space="preserve">静态分析工具的自动化参数调优</x:t>
  </x:si>
  <x:si>
    <x:t xml:space="preserve">Frama-C OSCS benchmarks（包含37个真实世界的C项目，如2048、chrony等）。
SV-COMP 2022验证任务（用于评估在有限资源下的性能）。
Mopsa分析器测试集（验证框架的通用性）。</x:t>
  </x:si>
  <x:si>
    <x:t xml:space="preserve">量化指标：误报数量（false positives）、分析时间。
效果：
在Frama-C OSCS上，Parf在91.9%的案例中取得最佳或并列最佳结果，其中32.4%为独占最佳。
在Mopsa上，Parf在96.3%的案例中表现最优，误报减少显著（如x509-parser误报从364降至339）。
在SV-COMP中，Parf消除了所有分析失败，并多验证了5个任务。</x:t>
  </x:si>
  <x:si>
    <x:t xml:space="preserve">论文提及了与华为Fermat Labs的合作（作者Xiao Yi和Qiuye Wang来自华为），并展示了Parf在华为实际场景中的潜在应用。此外，实验部分使用了工业级工具Frama-C和Mopsa，验证了其产业适用性。</x:t>
  </x:si>
  <x:si>
    <x:t xml:space="preserve">Discovering Likely Program Invariants for Persistent Memory</x:t>
  </x:si>
  <x:si>
    <x:t xml:space="preserve">本文提出了一种结合静态分析与动态分析的方法，用于自动发现持久内存（PM）程序中的不变性条件（如持久性顺序和原子性要求）。通过LLVM编译器计算依赖关系并生成执行轨迹，利用反事实推理推断PM属性（如DURA、MPB、MPA），最终验证这些属性在PM程序中的正确性。实验表明，该方法能高效生成高质量的不变性条件，并显著提升现有PM缺陷检测技术的性能。</x:t>
  </x:si>
  <x:si>
    <x:t xml:space="preserve">This paper presents a hybrid static-dynamic analysis method for automatically discovering program invariants in persistent memory (PM) applications. By leveraging LLVM to compute dependencies and instrument execution traces, the method infers PM properties (e.g., durability, must-persist-before, and atomicity) through counterfactual reasoning. Experimental results demonstrate its efficiency in generating high-quality invariants and improving state-of-the-art PM bug detection techniques.</x:t>
  </x:si>
  <x:si>
    <x:t xml:space="preserve">持久内存程序不变量的自动发现与验证</x:t>
  </x:si>
  <x:si>
    <x:t xml:space="preserve">8种持久化数据结构（如单/双向链表、队列、环形缓冲区等），包含正确（ok）和错误（bad）版本。
2个分布式存储应用：Redis和Memcached的PM版本。</x:t>
  </x:si>
  <x:si>
    <x:t xml:space="preserve">量化指标：推断时间、DURA/MPB/MPA属性数量、检测到的违反数量。
效果：
推断时间：7.4秒内生成386个DURA、280个MPB、18个MPA属性。
缺陷检测：发现79个DURA、67个MPB、9个MPA违反，优于基线方法（仅检测DURA违反）。
属性质量：MPB/MPA属性数量比基线方法更少但更精确（如基线误报27个MPB和23个MPA）。</x:t>
  </x:si>
  <x:si>
    <x:t xml:space="preserve">提及了在Redis和Memcached等分布式存储系统中的实际应用，验证了方法的实用性。此外，实验部分使用了工业级PM库（如Intel PMDK）和真实场景的测试用例，但未明确提及具体产业合作案例。</x:t>
  </x:si>
  <x:si>
    <x:t xml:space="preserve">Skyeye: Detecting Imminent Attacks via Analyzing Adversarial Smart Contracts</x:t>
  </x:si>
  <x:si>
    <x:t xml:space="preserve">本文提出了一种名为Skyeye的新型技术，用于通过分析对抗性智能合约来检测即将发生的攻击。传统漏洞检测技术仅关注易受攻击的合约，而忽略了对抗性合约，导致检测效果不佳。Skyeye在对抗性合约部署后但攻击交易未发起前的“紧急前阶段”工作，通过结合对抗性合约和受害合约，利用概率匹配技术和大型语言模型（LLM）分析漏洞类型。实验基于174个真实对抗性合约（涉及159起事件，损失约13.6亿美元），结果显示Skyeye在检测对抗性合约、定位受害合约及分类漏洞方面表现优异，优于现有技术（如BlockWatchdog和Slither）。</x:t>
  </x:si>
  <x:si>
    <x:t xml:space="preserve">This paper proposes Skyeye, a novel technique for detecting imminent attacks by analyzing adversarial smart contracts. Traditional vulnerability detection methods focus solely on vulnerable contracts, neglecting adversarial contracts, which limits their effectiveness. Skyeye operates during the pre-emergency stage—after adversarial contracts are deployed but before attacks are initiated—integrating adversarial and victim contracts to identify vulnerabilities. It employs probabilistic matching to localize victim contracts and leverages LLM for vulnerability classification. Evaluated on 174 real-world adversarial contracts (from 159 incidents causing $1.36B in losses), Skyeye achieves high precision (0.9454) and recall (0.9286) in adversarial contract detection, a 96.6% success rate in victim localization, and 91.8% accuracy in vulnerability classification, outperforming state-of-the-art tools like Slither.</x:t>
  </x:si>
  <x:si>
    <x:t xml:space="preserve">对抗性合约数据集：174个真实对抗性合约（来自159起安全事件，涉及Ethereum、BNB Chain等平台）。
良性合约数据集：14,265个正常合约（通过以太坊全节点收集）。
项目库：12,775个DeFi项目（共425,613个合约，来自DappRadar、OKLink等平台）。</x:t>
  </x:si>
  <x:si>
    <x:t xml:space="preserve">指标	效果
对抗性合约检测	精确度0.9454，召回率0.9286，F1-score 0.9369
受害合约定位成功率	96.6%（168/174例）
漏洞分类准确率	91.8%（78/85例，排除业务逻辑漏洞）
紧急前阶段检测时间	平均15.73秒（远低于攻击窗口17小时24分钟）</x:t>
  </x:si>
  <x:si>
    <x:t xml:space="preserve">提及。论文列举了多个真实案例，例如：
Inverse Finance事件：对抗性合约部署后1小时22分钟发起攻击，Skyeye可在窗口期内检测。
Visor Finance事件（损失8.2亿美元）：通过分析对抗性合约与受害合约的交互行为，发现重入漏洞。
MonoX事件（损失3100万美元）：识别价格操纵漏洞（尽管静态模型存在局限）。
实验数据来自产业界平台（如Etherscan、Certik），验证了Skyeye在真实场景的实用性。</x:t>
  </x:si>
  <x:si>
    <x:t xml:space="preserve">Enhancing the Efficiency of Automated Program Repair via Greybox Analysis</x:t>
  </x:si>
  <x:si>
    <x:t xml:space="preserve">本文提出了一种名为Gresino的新型补丁调度算法，旨在提升自动化程序修复（APR）的效率。现有算法（如Casino）仅利用测试结果（黑盒信息）来指导补丁搜索，而Gresino通过结合程序的内部状态（灰盒信息，如分支命中次数）进一步优化搜索过程。具体来说，Gresino在修复过程中监控程序执行的分支覆盖率，识别关键分支（即与修复成功相关的分支），并优先评估可能影响这些分支的补丁候选。实验基于Defects4J基准和8种APR工具，结果显示Gresino在6种工具中显著优于Casino，修复效率更高，且在相同时间内能发现更多有效补丁。</x:t>
  </x:si>
  <x:si>
    <x:t xml:space="preserve">This paper introduces Gresino, a novel patch-scheduling algorithm designed to enhance the efficiency of Automated Program Repair (APR). Unlike existing approaches (e.g., Casino) that rely solely on test results (blackbox information), Gresino leverages program internal states (greybox information, such as branch hit counts) to guide the search for valid patches. Specifically, Gresino monitors branch coverage during execution, identifies critical branches (those correlated with successful fixes), and prioritizes patch candidates likely to affect these branches. Evaluated on the Defects4J benchmark with eight APR tools, Gresino outperforms Casino in six tools, demonstrating higher search efficiency and the ability to discover more valid patches within the same time budget.</x:t>
  </x:si>
  <x:si>
    <x:t xml:space="preserve">自动化程序修复（APR）的效率优化</x:t>
  </x:si>
  <x:si>
    <x:t xml:space="preserve">Defects4J v1.2：包含395个Java程序缺陷，广泛用于APR研究。
Defects4J v2.0（泛化性评估）：额外440个新缺陷，用于验证方法的通用性。
8种APR工具：包括模板基（TBar、Avatar、FixMiner、kPar）和学习基（Recoder、AlphaRepair、SelfAPR、SRepair）方法。</x:t>
  </x:si>
  <x:si>
    <x:t xml:space="preserve">指标	效果
搜索效率（RQ1）	在6/8工具中，Gresino比Casino更快发现有效补丁（图5-6）。
召回率（RQ2）	在相同时间内，Gresino发现更多可接受补丁（图7）。
时间开销	平均增加10-35%的开销（表1），但效率提升显著。
泛化性（RQ4）	在Defects4J v2.0上表现一致（图9）。</x:t>
  </x:si>
  <x:si>
    <x:t xml:space="preserve">VulAdvisor: Natural Language Suggestion Generation for Software Vulnerability Repair</x:t>
  </x:si>
  <x:si>
    <x:t xml:space="preserve">这篇论文提出了一个名为VulAdvisor的工具，旨在通过生成自然语言建议来帮助开发者修复软件漏洞。VulAdvisor结合了ChatGPT和CodeT5模型，通过提取历史漏洞修复数据（Oracle Extraction）和学习修复建议（Suggestion Learning）两部分，生成高质量的建议。实验表明，VulAdvisor在多个指标上优于基线方法，并能提升现有自动化漏洞修复工具的效果。此外，人工评估也验证了其生成建议的实用性和质量。</x:t>
  </x:si>
  <x:si>
    <x:t xml:space="preserve">This paper introduces VulAdvisor, an automated approach for generating natural language suggestions to guide developers in repairing software vulnerabilities. VulAdvisor leverages ChatGPT for oracle extraction to construct a high-quality dataset and fine-tunes CodeT5 with localness-based attention and repair action loss to generate meaningful suggestions. Extensive experiments on a large-scale C/C++ dataset demonstrate its superiority over baselines in lexical and semantic metrics. Human evaluations further confirm its practical utility in improving vulnerability repair.</x:t>
  </x:si>
  <x:si>
    <x:t xml:space="preserve">自动化生成自然语言建议以辅助软件漏洞修复</x:t>
  </x:si>
  <x:si>
    <x:t xml:space="preserve">论文使用了一个从真实世界的C/C++项目中收集的大规模数据集，包含18,517对漏洞函数和修复建议。数据来源包括CVE/NVD记录和开源项目的漏洞修复提交。</x:t>
  </x:si>
  <x:si>
    <x:t xml:space="preserve">量化指标：BLEU、ROUGE-L、BERTScore、Repair Action Score (RAS)。
效果：
VulAdvisor在BLEU上达到21.0%，优于最佳基线CodeBert（16.7%）。
ROUGE-L为34.7%，高于CodeBert的30.8%。
BERTScore为67.7%，RAS为12.5%，均显著优于基线。
在提升现有漏洞修复工具（如VulRepair）方面，Exact Match (EM)提高了5.1%。</x:t>
  </x:si>
  <x:si>
    <x:t xml:space="preserve">论文提到了一项与产业界相关的案例研究：6名来自安全公司的开发者使用VulAdvisor生成建议后，修复漏洞的成功率从无建议时的7/37提升到20/92，且平均修复时间从25分钟缩短至8分钟。此外，生成的建议被证明能显著提升自动化修复工具（如VulRepair）的补丁生成能力。</x:t>
  </x:si>
  <x:si>
    <x:t xml:space="preserve">Imperceptible Content Poisoning in LLM-Powered Applications</x:t>
  </x:si>
  <x:si>
    <x:t xml:space="preserve">这篇论文揭示了LLM应用中的一种新型安全威胁——内容投毒攻击。攻击者可以精心设计看似无害的内容，诱导LLM应用生成恶意响应。论文系统分析了攻击模式、可被利用的LLM应用框架设计特征，并提出了一种位置不敏感的触发序列生成方法。实验表明，内容投毒在5种LLM上的平均攻击成功率为89.60%，在4种实际应用中的成功率为72.00%。此外，论文评估了现有防御措施的效果，发现其无法有效抵御此类攻击，并讨论了可能的缓解措施。</x:t>
  </x:si>
  <x:si>
    <x:t xml:space="preserve">This paper uncovers a new security threat called content poisoning, where attackers craft seemingly benign content to manipulate LLM-powered applications into generating malicious responses. The study systematically analyzes attack modes, exploitable framework design features, and introduces a position-insensitive trigger sequence generation method. Experiments show that content poisoning achieves an average attack success rate (ASR) of 89.60% across five LLMs and 72.00% on four real-world applications. Existing defenses are proven ineffective, highlighting the urgent need for mitigation strategies.</x:t>
  </x:si>
  <x:si>
    <x:t xml:space="preserve">LLM应用中的内容投毒攻击</x:t>
  </x:si>
  <x:si>
    <x:t xml:space="preserve">论文使用了一个包含50条从互联网收集的内容数据集，涵盖软件教程、药品使用指南、产品评论和书籍评论等类型。实验对象包括5种开源LLM（如Llama2-7b、Vicuna-7b等）和4种流行的LLM应用（如ChatChat、Quivr等）。</x:t>
  </x:si>
  <x:si>
    <x:t xml:space="preserve">量化指标：攻击成功率（ASR）、迭代次数、触发序列长度、输入/输出令牌长度。
效果：
在5种LLM上平均ASR为89.60%（最高96.00%，最低80.00%）。
在4种实际应用中平均ASR为72.00%。
触发序列平均长度为22.70-29.98令牌，占输入令牌的3.12%-3.78%。
在量化模型和微调模型上的ASR分别为49.21%和46.32%，显示攻击的迁移性</x:t>
  </x:si>
  <x:si>
    <x:t xml:space="preserve">论文提到了一项实际案例：攻击者通过内容投毒攻击Quivr应用，使其在用户查询软件安装教程时返回恶意链接（如图7所示）。此外，实验还评估了攻击在ChatChat、amz-review-analyzer等实际应用中的有效性，证明了其在产业界中的潜在威胁。</x:t>
  </x:si>
  <x:si>
    <x:t xml:space="preserve">代码投毒与后门检测</x:t>
  </x:si>
  <x:si>
    <x:t xml:space="preserve">What Makes a High-Quality Training Dataset for Large Language Models: A Practitioners’ Perspective</x:t>
  </x:si>
  <x:si>
    <x:t xml:space="preserve">本文揭示了LLM应用中一种新型安全威胁——内容投毒攻击（Content Poisoning Attack）。攻击者通过精心设计看似无害的内容，诱导LLM生成恶意响应。论文系统分析了攻击模式、可利用的LLM框架设计特征，并提出了一种位置不敏感的触发序列生成方法。实验表明，该攻击在5种LLM上平均成功率高达89.60%，并能成功入侵72.00%的真实LLM应用。现有防御措施（如基于困惑度的检测器和结构化提示模板）对此攻击无效。研究呼吁社区关注内容投毒威胁并开发新防御机制。</x:t>
  </x:si>
  <x:si>
    <x:t xml:space="preserve">This paper uncovers a new security threat called Content Poisoning Attack in LLM-powered applications, where attackers craft seemingly benign content to manipulate LLMs into generating malicious responses. The study systematically analyzes attack modes, exploitable framework design features, and introduces a position-insensitive trigger generation approach. Experiments show an average attack success rate (ASR) of 89.60% across five LLMs and 72.00% on real-world applications. Existing defenses (e.g., perplexity-based detectors) prove ineffective. The work highlights the urgency for new mitigations against content poisoning.</x:t>
  </x:si>
  <x:si>
    <x:t xml:space="preserve">LLM应用中的内容投毒攻击，</x:t>
  </x:si>
  <x:si>
    <x:t xml:space="preserve">数据集：50条来自互联网的内容（25条软件/药品指南，25条产品/书评）。
模型：Llama2-7b/13b、Vicuna-7b/13b、Mistral-7b、Gemma2-2b/9b。
应用：ChatChat、Quivr、amz-review-analyzer、comment-analyzer。</x:t>
  </x:si>
  <x:si>
    <x:t xml:space="preserve">攻击成功率（ASR）：
平均89.60%（5种LLM），最高96.00%（Mistral-7b）。
真实应用平均72.00%（如Quivr 60.00%，ChatChat 84.00%）。
防御评估：
困惑度检测器平均召回率仅26.19%，AUC 68.44%-76.40%。
结构化提示模板防御下ASR仍达60.01%。</x:t>
  </x:si>
  <x:si>
    <x:t xml:space="preserve">案例1：攻击Quivr（文档问答应用），诱导用户下载恶意软件（图1）。
案例2：篡改Amazon评论摘要（图5），将正面评价扭曲为负面。
框架分析：基于LangChain（86k GitHub stars）的漏洞利用，影响广泛部署的应用。</x:t>
  </x:si>
  <x:si>
    <x:t xml:space="preserve">Efficient Detection of Toxic Prompts in Large Language Models</x:t>
  </x:si>
  <x:si>
    <x:t xml:space="preserve">本文提出了一种名为ToxicDetector的轻量级灰盒方法，用于高效检测大型语言模型（LLM）中的毒性提示（toxic prompts）。该方法通过提取LLM内部嵌入向量构建特征，并利用多层感知机（MLP）分类器实现实时检测。实验表明，ToxicDetector在多个LLM（如Llama系列和Gemma-2）上平均准确率达96.39%，误报率仅为2.00%，且单条提示处理时间仅0.078秒，显著优于现有黑盒和白盒方法。研究还验证了其对越狱攻击（jailbreaking）的鲁棒性，并开源了工具以促进社区研究。</x:t>
  </x:si>
  <x:si>
    <x:t xml:space="preserve">This paper introduces ToxicDetector, a lightweight greybox method for efficiently detecting toxic prompts in LLMs. By leveraging LLM-generated embeddings and a Multi-Layer Perceptron (MLP) classifier, ToxicDetector achieves an average accuracy of 96.39% and a false positive rate of 2.00% across multiple LLMs (e.g., Llama series, Gemma-2), with a processing time of 0.078 seconds per prompt. It outperforms state-of-the-art blackbox and whitebox methods and demonstrates robustness against jailbreaking attacks. The implementation is open-sourced to support further research in LLM safety.</x:t>
  </x:si>
  <x:si>
    <x:t xml:space="preserve">大型语言模型中的毒性提示检测</x:t>
  </x:si>
  <x:si>
    <x:t xml:space="preserve">数据集：
SafetyPromptCollections：1,000条良性提示 + 1,750条毒性提示（覆盖7类毒性场景）。
RealToxicityPrompts：10,000条毒性提示（用于泛化性测试）。
基线方法：PlatonicDetector、PerspectiveAPI、OpenAIModerationAPI等6种现有技术。
测试模型：Llama-3（8B/70B）、Llama-2（7B/13B）、Gemma-2（9B）等7种开源LLM。</x:t>
  </x:si>
  <x:si>
    <x:t xml:space="preserve">F1分数：平均0.9635（SafetyPromptCollections）和0.9628（RealToxicityPrompts），最高达0.9931（信息泄露场景）。
误报率（FPR）：平均1.90%（SafetyPromptCollections）和2.00%（RealToxicityPrompts）。
准确率：97.58%（SafetyPromptCollections）和96.39%（RealToxicityPrompts）。
效率：单条提示处理时间0.078秒，训练时间&lt;5分钟（100轮）。
越狱攻击防御：F1分数0.9521（SafetyPromptCollections）和0.9641（RealToxicityPrompts）。</x:t>
  </x:si>
  <x:si>
    <x:t xml:space="preserve">案例1：OpenAI Moderation API和Google Perspective API作为产业界现有黑盒检测工具被对比，ToxicDetector在准确率和效率上显著优于二者。
案例2：研究强调ToxicDetector适用于实时应用（如聊天机器人内容过滤），满足产业界对高效、低延迟的需求。
框架支持：工具已开源（https://sites.google.com/view/toxic-prompt-detector），便于产业界集成。</x:t>
  </x:si>
  <x:si>
    <x:t xml:space="preserve">Exploring ChatGPT App Ecosystem: Distribution, Deployment and Security</x:t>
  </x:si>
  <x:si>
    <x:t xml:space="preserve">本文首次对ChatGPT插件生态系统进行了全面研究，涵盖功能分布、部署模型和安全性三个方面。作者收集了1,038个插件，通过零样本分类方法将其分为21类，发现功能分布不均，主要集中在数据研究、工具和商业等领域。通过逆向工程，论文揭示了插件的部署和执行机制，并设计了三层安全评估模型，发现插件存在凭证泄露、数据不一致和API授权漏洞等问题。研究结果为开发者、用户和平台运营商提供了改进建议，以推动生态系统的健康发展。</x:t>
  </x:si>
  <x:si>
    <x:t xml:space="preserve">This paper presents the first comprehensive study of the ChatGPT app ecosystem, focusing on distribution, deployment, and security. The authors collected 1,038 plugins and categorized them into 21 functional types using zero-shot classification, revealing an uneven distribution with a focus on data research, tools, and business. Through reverse engineering, the study uncovered the deployment and execution mechanisms of plugins and proposed a three-layer security assessment model. The analysis identified severe vulnerabilities, including credential leakage, data inconsistency, and broken API authorization. The findings provide actionable insights for developers, users, and platform operators to enhance the ecosystem's security and sustainability.</x:t>
  </x:si>
  <x:si>
    <x:t xml:space="preserve">ChatGPT插件生态系统的分布、部署和安全性分析</x:t>
  </x:si>
  <x:si>
    <x:t xml:space="preserve">论文构建了以下基准：
插件分类基准：随机选择100个插件，人工标注其类别，用于验证零样本分类模型的准确性（准确率83.3%，F1分数0.91）。
数据一致性基准：手动检查30个插件的名称、描述和法律文档链接的一致性，验证余弦相似度阈值的有效性。
API响应基准：通过多IP请求验证API的外部可访问性，排除网络异常干扰。</x:t>
  </x:si>
  <x:si>
    <x:t xml:space="preserve">插件分类：Macro-F1分数（0.91），准确率（83.3%）。
安全漏洞统计：
文件泄露：368个插件（35.7%）。
数据不一致：69个插件（名称、描述或法律文档不匹配）。
API授权漏洞：173个插件（52.1%可外部访问）。
法律文档合规性：仅62.5%的插件提供合规法律文档。</x:t>
  </x:si>
  <x:si>
    <x:t xml:space="preserve">案例：研究发现插件开发者（如mixerbox.com、copilot.us）的API存在严重访问控制漏洞，可能导致DDoS攻击或数据滥用。
产业应用：研究结果已通过Bugcrowd平台提交给OpenAI，部分漏洞在复测中已修复（如23.4%的文件泄露问题被解决）。
建议：为OpenAI和第三方开发者提供了安全改进建议，如加强API认证和文件管理。</x:t>
  </x:si>
  <x:si>
    <x:t xml:space="preserve">DataRecipe — How to Cook the Data for CodeLLM?</x:t>
  </x:si>
  <x:si>
    <x:t xml:space="preserve">本文研究了如何通过优化训练数据集来提升代码生成模型（CodeLLM）的性能。作者分析了数据集的多个特性，包括代码质量、语义关联和设计选择，并通过实验验证了这些特性对模型性能的影响。研究提出了三种改进方法：代码级重构、语义关联修正和数据集设计对齐。实验结果表明，数据集设计对齐对模型性能的提升最为显著，而代码级重构和语义关联修正的效果因模型和任务类型而异。研究为开发高质量数据集提供了实践指导，并揭示了数据质量在代码生成任务中的关键作用。</x:t>
  </x:si>
  <x:si>
    <x:t xml:space="preserve">This paper investigates how to optimize training datasets to enhance the performance of code generation models (CodeLLMs). The authors analyze multiple dataset characteristics, including code quality, semantic correlations, and design choices, and experimentally validate their impact on model performance. Three improvement methods are proposed: code-level refactoring, semantic correlation correction, and dataset design alignment. Results show that dataset design alignment significantly boosts model performance, while the effects of code-level refactoring and semantic correlation correction vary depending on the model and task type. The study provides practical guidance for developing high-quality datasets and highlights the critical role of data quality in code generation tasks.</x:t>
  </x:si>
  <x:si>
    <x:t xml:space="preserve">优化训练数据集以提升代码生成模型的性能。</x:t>
  </x:si>
  <x:si>
    <x:t xml:space="preserve">论文使用了以下基准数据集和评估指标：
功能导向基准：
HumanEval 和 HumanEval+：评估代码生成的功能正确性（Pass@1）。
MBPP 和 MBPP+：测试模型在编程任务中的表现。
对齐导向基准：
CoNaLa 和 ODEX：评估生成代码与自然语言意图的语义对齐（BLEU分数）。</x:t>
  </x:si>
  <x:si>
    <x:t xml:space="preserve">Pass@1：衡量模型首次生成正确代码的比例。
最佳表现：DeepSeek-Coder-6.7B在MBPP上达到57.60%（零样本）和70.43%（微调后）。
BLEU：评估生成代码与参考代码的语法和语义相似性。
最佳表现：ODEX数据集微调后，DeepSeek-Coder-6.7B达到95.76分。
改进效果：
数据集设计对齐使CodeAlpaca微调模型在HumanEval上的性能提升最高达422.39%。
代码级重构对MBPP数据集的效果最显著（代码可读性提升115%）。</x:t>
  </x:si>
  <x:si>
    <x:t xml:space="preserve">案例：研究结果可用于优化企业级代码生成工具（如GitHub Copilot）的训练数据集，提升其生成代码的准确性和语义一致性。
应用建议：为开发团队提供了数据质量改进方法（如自动化重构工具链），以适配不同规模的模型需求。</x:t>
  </x:si>
  <x:si>
    <x:t xml:space="preserve">Demonstration-Free: Towards More Practical Log Parsing with Large Language Models</x:t>
  </x:si>
  <x:si>
    <x:t xml:space="preserve">该论文提出了一种名为LogBatcher的新型日志解析方法，利用大型语言模型（LLM）实现无需训练和标注数据的日志解析。传统日志解析方法依赖启发式规则或标注数据，而现有基于LLM的方法需要大量示例（demonstrations），导致高昂的计算成本。LogBatcher通过聚类和批处理技术，将日志分组后批量输入LLM，显著降低了调用成本，同时提高了解析准确性。实验表明，LogBatcher在16个公共日志数据集上表现优异，平均分组准确率（GA）达0.974，消息级准确率（MLA）达0.904，且调用成本降低了至少106%。</x:t>
  </x:si>
  <x:si>
    <x:t xml:space="preserve">The paper introduces LogBatcher, a novel log parsing framework that leverages large language models (LLMs) without requiring training or labeled data. Traditional log parsers rely on heuristics or demonstrations, which are costly and impractical for large-scale systems. LogBatcher addresses these issues by clustering logs into partitions and processing them in batches, reducing LLM invocation costs while maintaining high accuracy. Experiments on 16 public datasets show that LogBatcher achieves an average Group Accuracy (GA) of 0.974 and Message-Level Accuracy (MLA) of 0.904, outperforming state-of-the-art methods while significantly lowering computational overhead.</x:t>
  </x:si>
  <x:si>
    <x:t xml:space="preserve">基于大型语言模型（LLM）的高效日志解析技术，重点解决传统方法依赖标注数据和计算成本高的问题</x:t>
  </x:si>
  <x:si>
    <x:t xml:space="preserve">论文使用了来自LogPai项目的16个公共日志数据集（Loghub-2k），涵盖分布式系统、超级计算机、操作系统等多种日志类型。</x:t>
  </x:si>
  <x:si>
    <x:t xml:space="preserve">Group Accuracy (GA)：平均0.974，优于基线方法。
Message-Level Accuracy (MLA)：平均0.904，显著高于传统方法。
Edit Distance (ED)：平均0.970，显示生成的模板与真实模板高度接近。
效率指标：调用成本降低106%，平均每次调用仅消耗173个token。</x:t>
  </x:si>
  <x:si>
    <x:t xml:space="preserve">Unlocking the Power of Numbers: Log Compression via Numeric Token Parsing</x:t>
  </x:si>
  <x:si>
    <x:t xml:space="preserve">该论文提出了一种名为Denum的新型日志压缩工具，专注于高效压缩日志中的数字令牌（如时间戳、计数器等）。传统日志压缩工具依赖日志解析器，但解析目标与压缩目标不一致，导致性能不稳定且处理时间长。Denum通过数字令牌解析模块提取并分类数字令牌，利用其算术关系（如增量关系）进行优化存储，再结合字符串处理模块处理剩余内容。实验表明，Denum在16个公共日志数据集上平均压缩比提升8.7%至434.7%，压缩速度提升2.6倍至37.7倍，且能显著提升现有日志压缩工具的性能。</x:t>
  </x:si>
  <x:si>
    <x:t xml:space="preserve">The paper introduces Denum, a novel log compression tool that focuses on efficiently compressing numeric tokens (e.g., timestamps, counters) in logs. Traditional log compressors rely on parsers, but their goals misalign with compression, leading to unstable performance and long processing times. Denum employs a Numeric Token Parsing module to extract and classify numeric tokens, leveraging arithmetic relationships (e.g., incremental patterns) for optimized storage, combined with a String Processing module for the remaining content. Experiments on 16 public log datasets show that Denum achieves an 8.7% to 434.7% higher compression ratio and 2.6× to 37.7× faster speed than baselines, while also enhancing existing log compressors.</x:t>
  </x:si>
  <x:si>
    <x:t xml:space="preserve">是基于数字令牌解析的高效日志压缩技术，重点解决传统方法因解析与压缩目标不一致导致的性能问题。</x:t>
  </x:si>
  <x:si>
    <x:t xml:space="preserve">论文使用了来自Loghub的16个公共日志数据集，涵盖分布式系统（如HDFS、Spark）、超级计算机（如BGL、Thunderbird）、操作系统（如Linux、Windows）、移动系统（如Android）等。</x:t>
  </x:si>
  <x:si>
    <x:t xml:space="preserve">压缩比（Compression Ratio, CR）：Denum在12/16数据集上取得最高CR，最高提升434.7%（Windows数据集）。
压缩速度（Compression Speed, CS）：平均26.2 MB/s，最快达44.236倍于基线（Thunderbird数据集）。
模块贡献：数字令牌解析模块平均提升CR 65.8%，字符串处理模块进一步提升22.8%。</x:t>
  </x:si>
  <x:si>
    <x:t xml:space="preserve">Towards Synthetic Trace Generation of Modeling Operations using In-Context Learning Approach</x:t>
  </x:si>
  <x:si>
    <x:t xml:space="preserve">本文提出了一种结合大型语言模型（LLMs）和智能建模助手（IMAs）的框架，用于生成建模操作的合成轨迹。该框架通过记录建模事件、生成合成数据，并训练IMAs来推荐相关建模操作，解决了传统方法中训练数据不足的问题。实验评估了四种主流LLMs（GPT-3.5、GPT-4、Llama3 70B和Gemini）生成的轨迹与人类操作轨迹的相似性，并验证了合成数据在工业用例中的实用性。结果表明，GPT-4生成的轨迹最接近人类操作，且混合使用合成和真实数据可以在数据稀缺时有效支持IMAs的训练。</x:t>
  </x:si>
  <x:si>
    <x:t xml:space="preserve">This paper proposes a framework that integrates large language models (LLMs) with intelligent modeling assistants (IMAs) to generate synthetic traces of modeling operations. The framework captures modeling events, generates synthetic data using LLMs, and trains IMAs to recommend relevant operations, addressing the challenge of insufficient training data. The study evaluates four LLMs (GPT-3.5, GPT-4, Llama3 70B, and Gemini) by comparing their synthetic traces with human-generated ones and validates the approach in industrial use cases. Results show that GPT-4 produces the most accurate traces, and a mix of synthetic and real data can effectively support IMA training when real data is scarce.</x:t>
  </x:si>
  <x:si>
    <x:t xml:space="preserve">使用LLMs生成建模操作的合成轨迹。
评估合成轨迹与人类操作轨迹的相似性。
验证合成数据在训练智能建模助手（IMAs）中的有效性。</x:t>
  </x:si>
  <x:si>
    <x:t xml:space="preserve">HEPSYCODE数据集：包含2379个XES事件的嵌入式系统应用模型。
工业数据集：来自欧洲项目（MegaM@aRt、AQUAS、AIDOaRT）的1079个XES事件。
LLMs生成的合成数据集：基于GPT-3.5、GPT-4、Llama3 70B和Gemini生成的轨迹。</x:t>
  </x:si>
  <x:si>
    <x:t xml:space="preserve">正确性（Correctness）：评估生成事件的语法正确性，所有LLMs的语法正确性均超过99%。
多样性（Diversity）：使用编辑距离（Levenshtein、LCS）、Jaro-Winkler、Jaccard、Cosine等指标评估合成轨迹与人类轨迹的相似性。GPT-4表现最佳，相似性最高。
幻觉（Hallucination）：衡量生成的非真实事件比例，GPT-4的幻觉率最低（CI &lt; 1）。
推荐准确性：使用精确率（Precision）、召回率（Recall）和F1分数评估IMAs的推荐效果。混合数据集（真实+合成）的F1分数在类推荐中达到0.60，属性推荐中达到0.46。</x:t>
  </x:si>
  <x:si>
    <x:t xml:space="preserve">论文提及了工业用例，包括来自欧洲项目（MegaM@aRt、AQUAS、AIDOaRT）的模型，覆盖航空电子、智慧城市、太空和汽车领域。这些用例验证了合成轨迹在不同工业场景中的实用性。</x:t>
  </x:si>
  <x:si>
    <x:t xml:space="preserve">FAIL: Analyzing Software Failures from the News Using LLMs</x:t>
  </x:si>
  <x:si>
    <x:t xml:space="preserve">本文提出了一个基于大型语言模型（LLM）的系统FAIL，用于自动化分析和总结新闻中报道的软件故障。FAIL通过收集、合并和分析新闻文章，生成结构化的故障报告，帮助研究人员、工程师和政策制定者从历史故障中学习。实验表明，FAIL在识别故障新闻（F1分数90%）、合并相关文章（V-measure 0.98）和提取故障事实（准确率90%）方面表现优异。研究还发现，软件故障的严重性在过去十年中有所增加，且许多故障在组织内部和跨组织中重复发生。</x:t>
  </x:si>
  <x:si>
    <x:t xml:space="preserve">This paper introduces FAIL, an LLM-based system designed to automate the analysis of software failures reported in news articles. FAIL collects, groups, and analyzes incidents to generate structured reports, aiding researchers, engineers, and policymakers in learning from past failures. The system achieves an F1 score of 90% in identifying failure-related news, a V-measure of 0.98 for merging articles about the same incident, and extracts 90% of relevant facts. The study highlights the increasing severity of software failures over the past decade and the recurrence of similar failures within and across organizations.</x:t>
  </x:si>
  <x:si>
    <x:t xml:space="preserve">自动化分析新闻中的软件故障。
利用LLM生成结构化的故障报告。
研究软件故障的特征、影响及其跨组织重复性。</x:t>
  </x:si>
  <x:si>
    <x:t xml:space="preserve">手动标注数据集：由研究人员手动分析的31个软件故障案例，用于验证FAIL的准确性。
新闻数据集：从11个新闻来源（如CNN、Wired等）收集的137,427篇文章（2010-2022年），用于大规模分析。</x:t>
  </x:si>
  <x:si>
    <x:t xml:space="preserve">F1分数：用于评估FAIL识别故障新闻的能力，达到90%。
V-measure：用于评估合并相关文章的性能，达到0.98。
事实提取准确率：FAIL提取了90%的故障事实。
成本：分析12年数据的成本为590美元（约0.25美元/事件）。</x:t>
  </x:si>
  <x:si>
    <x:t xml:space="preserve">SolarWinds安全攻击（43篇文章）。
特斯拉自动驾驶系统故障（66篇文章）。
波音737 MAX坠机事件（150篇文章）。
这些案例验证了FAIL在分析高影响力软件故障中的实用性，并展示了其在政策制定、工程实践和学术研究中的潜在应用。</x:t>
  </x:si>
  <x:si>
    <x:t xml:space="preserve">Do not neglect what's on your hands: localizing software faults with exception trigger stream</x:t>
  </x:si>
  <x:si>
    <x:t xml:space="preserve">本文提出了一种名为EXPECT的新型故障定位技术，利用异常触发流（exception trigger stream）来定位软件中的故障。传统故障定位方法（如基于频谱或突变的方法）通常分析覆盖信息或执行轨迹，信息量庞大且效果有限。EXPECT通过捕获程序执行过程中try块的异常触发状态（是否触发异常），构建异常触发流，并通过比较失败和成功执行的异常触发流差异（分叉点）来定位故障。实验表明，EXPECT在定位效果上比当前最先进技术（SmartFL）提升了38.26%，并减少了99.08%的排名并列情况。该方法轻量高效，适用于实际软件开发中的调试任务。</x:t>
  </x:si>
  <x:si>
    <x:t xml:space="preserve">This paper proposes EXPECT, a novel fault localization technique that leverages exception trigger streams to identify software faults. Traditional methods (e.g., spectrum-based or mutation-based) analyze broad runtime information (e.g., coverage or execution traces), often leading to unsatisfactory results. EXPECT constructs exception trigger streams by monitoring whether exceptions are triggered in try blocks during execution, then localizes faults by tracing bifurcation points between failed and passed executions. Experimental results demonstrate that EXPECT achieves up to 38.26% improvement in fault localization accuracy (Exam metric) compared to the state-of-the-art technique (SmartFL) and reduces tie scales by 99.08%. EXPECT is lightweight and practical for real-world debugging.</x:t>
  </x:si>
  <x:si>
    <x:t xml:space="preserve">基于异常触发流的软件故障定位</x:t>
  </x:si>
  <x:si>
    <x:t xml:space="preserve">实验使用了以下开源Java项目：
Gson, FastJson, Jackson（来自异常处理代码推荐研究）
Chart, Time（来自Defects4J，广泛用于故障定位研究）
此外，作者通过突变注入生成了600个故障版本用于评估。</x:t>
  </x:si>
  <x:si>
    <x:t xml:space="preserve">Semantic-Enhanced Indirect Call Analysis with Large Language Models</x:t>
  </x:si>
  <x:si>
    <x:t xml:space="preserve">本文提出了一种名为SEA（Semantic-Enhanced Analysis）的新型间接调用（icall）分析方法，通过结合大型语言模型（LLM）的语义理解能力来优化传统静态分析技术。间接调用在动态行为中广泛使用，但其运行时特性使得控制流图（CFG）构建困难，影响静态分析的精度。SEA利用LLM生成调用者和被调用函数的自然语言摘要，通过语义匹配过滤掉错误的调用目标。实验表明，SEA在未使用编译选项的环境下，将静态分析工具FLTA的F1分数最高提升24%，并在仅FLTA可分析的场景中将F1分数从38%提升至67%。该方法显著提高了间接调用分析的准确性和灵活性。</x:t>
  </x:si>
  <x:si>
    <x:t xml:space="preserve">This paper proposes SEA (Semantic-Enhanced Analysis), a novel approach to improve indirect call (icall) analysis by leveraging the semantic comprehension capabilities of large language models (LLMs). Indirect calls, widely used for dynamic behavior, pose challenges for precise control flow graph (CFG) construction in static analysis. SEA generates natural language summaries of callers and callees via LLMs, then filters false targets based on semantic compatibility. Experimental results demonstrate that SEA enhances the F1 score of the static analysis tool FLTA by up to 24% without compilation options, and from 38% to 67% in FLTA-exclusive cases. SEA significantly improves the accuracy and robustness of icall resolution.</x:t>
  </x:si>
  <x:si>
    <x:t xml:space="preserve">基于大型语言模型的语义增强间接调用分析</x:t>
  </x:si>
  <x:si>
    <x:t xml:space="preserve">实验使用了来自OSSFuzz的31个开源项目（如bind9、cairo、nginx等），涵盖不同规模的代码库（平均367 KLoC）。具体项目信息见表1，包含间接调用数量（IN）、有效分析数量（VN）和代码行数（SLoc）。</x:t>
  </x:si>
  <x:si>
    <x:t xml:space="preserve">指标：
F1分数（调和平均数）：
SEA将FLTA的F1分数从34.8%提升至58.6%~59.4%（最高提升24%）。
在FLTA-exclusive案例中，F1从38.2%提升至66.4%~67.2%。
精确率（P）与召回率（R）：
精确率提升至49.1%（qwen模型），召回率保持在97%以上。
消融实验：
移除全局或局部上下文会导致F1下降（如移除全局上下文后F1降至53.4%）。
效果：SEA显著减少传统静态分析工具的假阳性目标，且在复杂场景中表现优于MLTA和Kelp等先进工具。</x:t>
  </x:si>
  <x:si>
    <x:t xml:space="preserve">30</x:t>
  </x:si>
  <x:si>
    <x:t xml:space="preserve">Scaler: Efficient and Effective Cross Flow Analysis</x:t>
  </x:si>
  <x:si>
    <x:t xml:space="preserve">这篇论文提出了一种名为“Scaler”的性能分析工具，专注于跨组件交互的性能分析（Cross Flow Analysis, XFA）。现代系统通常由多个组件（如应用程序和库）组成，这些组件之间的交互可能导致性能问题，但现有工具很少关注此类问题。Scaler通过轻量级的二进制插桩技术（如Universal Shadow Table和Relation-Aware Data Folding）实现了低运行时开销和高精度的API调用追踪。实验表明，Scaler能够检测出多个未知性能问题，且运行时开销仅为20%，内存开销为15.5%，显著优于现有工具（如perf和ltrace）。</x:t>
  </x:si>
  <x:si>
    <x:t xml:space="preserve">This paper introduces Scaler, a profiler designed for Cross Flow Analysis (XFA) to monitor interactions between components (e.g., applications and libraries) in complex systems. Existing tools often overlook such interactions, leading to undetected performance issues. Scaler employs novel techniques like Universal Shadow Table and Relation-Aware Data Folding to achieve low overhead (20% runtime, 15.5% memory) while tracing API calls. Experiments demonstrate its effectiveness in identifying performance bugs, including previously unknown issues, outperforming tools like perf and ltrace.</x:t>
  </x:si>
  <x:si>
    <x:t xml:space="preserve">跨组件性能分析（Cross Flow Analysis</x:t>
  </x:si>
  <x:si>
    <x:t xml:space="preserve">PARSEC基准测试套件（13个多线程程序，如blackscholes、canneal等）。
真实应用：memcached、MySQL、nginx、Redis、SQLite。</x:t>
  </x:si>
  <x:si>
    <x:t xml:space="preserve">量化指标：
运行时开销（Runtime Overhead）
内存开销（Memory Overhead）
事件记录频率（Events Recorded per Second）
检测到的性能问题数量（Bugs Detected）
效果：
运行时开销：20.3%（低于perf的22.5%和vtune的41.4%）。
内存开销：15.5%（远低于perf的6.7倍和vtune的18.3倍）。
事件记录频率：62.9百万次/秒（perf仅为105千次/秒）。
检测到6个性能问题（perf仅检测到1个）。</x:t>
  </x:si>
  <x:si>
    <x:t xml:space="preserve">在Bytedance（字节跳动）和Meta的实际场景中应用，用于分析多线程和库交互的性能问题。
案例研究包括修复PARSEC中canneal的字符串比较效率问题（性能提升52%）、dedup的I/O操作优化（性能提升49.1%）等。</x:t>
  </x:si>
  <x:si>
    <x:t xml:space="preserve">AXA: Cross-Language Analysis through Integration of Single-Language Analyses</x:t>
  </x:si>
  <x:si>
    <x:t xml:space="preserve">论文提出了一种名为AXA的架构，用于通过集成单语言静态分析工具实现跨语言程序分析。AXA解决了跨语言分析中的三大挑战：检测跨语言交互、不同分析工具间的数据转换，以及跨语言固定点计算。通过整合Java（OPAL）、JavaScript（TAJS）和LLVM（SVF）的现有分析工具，AXA实现了高代码复用率（&gt;98%），并在保持精度的同时显著提高了召回率。实验表明，AXA能处理复杂的跨语言交互模式（如Java-JavaScript和Java-Native），并提供了首个跨语言分析基准测试集AXA-Benchmark。</x:t>
  </x:si>
  <x:si>
    <x:t xml:space="preserve">The paper presents AXA, an architecture for cross-language static analysis by integrating existing single-language analyses (e.g., OPAL for Java, TAJS for JavaScript, SVF for LLVM). AXA addresses three key challenges: detecting cross-language interactions, translating between analysis lattices, and computing cross-language fixed points. It achieves &gt;98% code reuse of existing analyses, handles complex interactions (e.g., Java-JNI/JavaScript), and improves recall without sacrificing precision. The evaluation uses the handcrafted AXA-Benchmark, demonstrating AXA’s effectiveness in real-world scenarios.</x:t>
  </x:si>
  <x:si>
    <x:t xml:space="preserve">跨语言静态分析架构，通过集成单语言分析工具实现多语言程序的联合分析，重点解决跨语言交互检测、数据转换和全局固定点计算问题。</x:t>
  </x:si>
  <x:si>
    <x:t xml:space="preserve">测试用例：
包含56个测试用例，覆盖5类跨语言交互模式
测试Java与JavaScript（通过ScriptEngine）和Java与Native代码（通过JNI）的交互</x:t>
  </x:si>
  <x:si>
    <x:t xml:space="preserve">量化效果：
代码复用率：&gt;98%（OPAL/TAJS/SVF的代码复用）。
精度（Precision）和召回率（Recall）：对比单语言分析（OPAL），AXA显著提升召回率（Java/JS: 66.1%→90.6%；Java/Native: 54.7%→96.1%），同时保持精度（100%）。
测试通过率：35/40（Java-JS）和16/16（Java-Native）测试用例通过。</x:t>
  </x:si>
  <x:si>
    <x:t xml:space="preserve">TypeFSL: Type Prediction from Binaries via Inter-procedural Data-flow Analysis and Few-shot Learning</x:t>
  </x:si>
  <x:si>
    <x:t xml:space="preserve">论文提出了一种名为 TypeFSL 的框架，用于从剥离符号的二进制文件中预测变量类型。该框架结合了跨过程数据流分析和小样本学习（Few-shot Learning），解决了传统方法在处理复杂类型和不平衡类型分布时的局限性。TypeFSL 通过程序切片提取变量行为的语义信息，并利用小样本学习模型在少量样本下实现高精度类型预测。实验表明，TypeFSL 在包含 300 万函数的跨架构、跨优化级别数据集上，平均准确率达到 77.9%（5-shot）和 84.6%（10-shot），显著优于现有技术（如 StateFormer 和 DIRTY），且对代码混淆具有较强鲁棒性。</x:t>
  </x:si>
  <x:si>
    <x:t xml:space="preserve">The paper presents TypeFSL, a framework for predicting variable types in stripped binaries by integrating inter-procedural data-flow analysis and few-shot learning. It addresses challenges like imbalanced type distributions and limited intra-function semantics by capturing program-wide behavior through slicing and leveraging few-shot learning for rare types. Evaluated on 3M functions across 6 architectures and 4 optimization levels, TypeFSL achieves 77.9% (5-shot) and 84.6% (10-shot) accuracy, outperforming state-of-the-art tools (e.g., StateFormer, DIRTY) while resisting obfuscation.</x:t>
  </x:si>
  <x:si>
    <x:t xml:space="preserve">二进制文件中的变量类型预测，重点解决以下问题：
跨过程数据流分析以捕获程序全局语义。
小样本学习应对类型分布不平衡（如罕见类型）。
跨架构、跨优化级别和混淆代码的鲁棒性分析。</x:t>
  </x:si>
  <x:si>
    <x:t xml:space="preserve">自建数据集：包含 3,003,117 个函数，覆盖 6 种架构（ARM-32/64、MIPS-32/64、x86、x64）、4 种优化级别（O0-O3）、3 种混淆技术（bcf、cff、sub），来自 14 个开源项目。
对比基线：StateFormer、DIRTY、Binary Ninja、Ghidra。</x:t>
  </x:si>
  <x:si>
    <x:t xml:space="preserve">准确率（Accuracy）：
20-way 5-shot：平均 77.9%（最高 85.5% on ARM-64 O3）。
20-way 10-shot：平均 84.6%（最高 91.0% on ARM-64 O3）。
效率：平均 20ms/函数，优于 Debin（&gt;90s/函数）和 StateFormer（~30ms/函数）。
混淆鲁棒性：在指令替换（sub）混淆下准确率仅下降 5.6%，显著优于传统工具（如 Ghidra 下降 49%）。</x:t>
  </x:si>
  <x:si>
    <x:t xml:space="preserve">Diagnosis via Proofs of Unsatisfiability for First-Order Logic with Relational Objects</x:t>
  </x:si>
  <x:si>
    <x:t xml:space="preserve">本文提出了一种基于一阶逻辑与关系对象（FOL）的不可满足性证明方法，用于验证复杂软件系统的设计一致性。通过定义FOL的证明格式和规则，论文提出了一种算法来验证不可满足性证明的正确性，并生成诊断信息以解释不可满足性的原因。该方法在FOL*可满足性检查器LEGOS上实现，并通过案例研究验证了其在调试规范需求冲突中的有效性。</x:t>
  </x:si>
  <x:si>
    <x:t xml:space="preserve">This paper introduces a method for generating and verifying proofs of unsatisfiability in First-Order Logic with Relational Objects (FOL*). It defines proof rules and an algorithm to validate unsatisfiability results while providing diagnoses to explain the causes of conflicts. The approach is implemented in the LEGOS solver and evaluated on real-world case studies to debug normative requirements.</x:t>
  </x:si>
  <x:si>
    <x:t xml:space="preserve">研究主题是基于FOL*的不可满足性证明生成与验证，以及其在软件规范需求调试中的应用。</x:t>
  </x:si>
  <x:si>
    <x:t xml:space="preserve">论文使用了来自RESERVE存储库的八个真实案例研究，包括ALMI、ASPEN、AutoCar、CSI-Cobot、DAISY、SafeSCAD、Tabiat和Casper。</x:t>
  </x:si>
  <x:si>
    <x:t xml:space="preserve">量化指标：
证明生成和验证的时间开销（t-overhead, t-check）。
修剪后的证明大小与初始证明大小的比例（size trimmed/initial）。
修剪后的推导步骤与初始步骤的比例（n-steps trimmed/initial）。
效果：
证明生成的平均时间开销为0.03秒（几何平均34%）。
修剪后的证明大小减少了54%-94%，推导步骤减少了33%-93%。</x:t>
  </x:si>
  <x:si>
    <x:t xml:space="preserve">提及。论文通过八个案例研究（如ALMI、ASPEN、DAISY等）展示了该方法在调试规范需求冲突、冗余和过度限制性等问题中的实际应用。例如，在ALMI系统中，诊断帮助非技术利益相关者识别并解决了规则冲突。</x:t>
  </x:si>
  <x:si>
    <x:t xml:space="preserve">程序验证与定理证明</x:t>
  </x:si>
  <x:si>
    <x:t xml:space="preserve">Preference-Guided Refactored Tuning for Retrieval Augmented Code Generation</x:t>
  </x:si>
  <x:si>
    <x:t xml:space="preserve">本文提出了一种名为RRG（Retrieve, Refactor, Generate）的新型检索增强代码生成框架，旨在解决传统检索增强生成（RAG）中的信息冗余和检索器与生成器偏好差异问题。通过引入代码重构模块，RRG能够将检索到的原始代码转换为更简洁、高效且符合生成器偏好的形式，从而显著提升代码生成的准确性和效率。实验结果表明，RRG在多个数据集上实现了显著的性能提升，例如EM指标提升高达28%，BLEU提升13%，CodeBLEU提升6.8%。</x:t>
  </x:si>
  <x:si>
    <x:t xml:space="preserve">This paper introduces RRG (Retrieve, Refactor, Generate), a novel framework for retrieval-augmented code generation. RRG addresses the limitations of traditional RAG, such as information redundancy and preference gaps between retrievers and generators, by incorporating a code refactoring module. The refactored code is more concise and aligned with generator preferences, leading to improved generation accuracy and efficiency. Experiments demonstrate significant performance gains, with up to 28% improvement in EM, 13% in BLEU, and 6.8% in CodeBLEU.</x:t>
  </x:si>
  <x:si>
    <x:t xml:space="preserve">研究主题是基于检索增强的代码生成优化，重点关注如何通过代码重构模块弥合检索器与生成器之间的偏好差异，并提升生成效率。</x:t>
  </x:si>
  <x:si>
    <x:t xml:space="preserve">论文使用了以下两个数据集进行实验：
CodeSearchNet：包含200万对代码和注释，涵盖6种编程语言（实验中使用了Python和Java部分）。
ConCode：专注于Java语言的数据集，包含自然语言描述和对应的代码实现。</x:t>
  </x:si>
  <x:si>
    <x:t xml:space="preserve">量化指标：
Exact Match (EM)：衡量生成代码与参考代码的完全匹配率。
BLEU：基于n-gram的代码相似性评估指标。
CodeBLEU：考虑代码语法结构的BLEU变体。
效果：
在ConCode数据集上，EM提升高达28%，BLEU提升9%，CodeBLEU提升4.7%。
在CodeSearchNet数据集上，EM提升高达28%，BLEU提升13%，CodeBLEU提升6.8%。</x:t>
  </x:si>
  <x:si>
    <x:t xml:space="preserve">提及。论文通过实验验证了RRG在多个实际代码生成任务中的有效性，例如在ConCode和CodeSearchNet数据集上的应用。此外，RRG的模块化设计使其能够灵活适配不同的检索器和生成器组合，展示了在产业界实际部署的潜力。</x:t>
  </x:si>
  <x:si>
    <x:t xml:space="preserve">Sifting through the Chaff: On Utilizing Execution Feedback for Ranking the Generated Code Candidates</x:t>
  </x:si>
  <x:si>
    <x:t xml:space="preserve">这篇论文提出了一种名为RankEF的新方法，利用执行反馈来改进代码生成中候选代码的排名。现有方法分为基于执行和非执行两类，前者依赖单元测试但存在安全和测试质量的问题，后者如CodeRanker仅使用分类标签，难以捕捉代码错误的细节。RankEF通过多任务学习结合分类标签和执行反馈，使模型不仅能区分代码的正确性，还能理解错误原因。实验表明，RankEF在APPS、MBPP和HumanEval三个基准测试中显著优于现有方法，Pass@1、Pass@2和Pass@5指标分别提升了30.97%、31.43%和19.51%。</x:t>
  </x:si>
  <x:si>
    <x:t xml:space="preserve">This paper introduces RankEF, a novel approach that leverages execution feedback to enhance the ranking of generated code candidates. Existing methods are categorized into execution-based (limited by test quality and security risks) and non-execution-based (e.g., CodeRanker, which relies solely on classification labels and struggles with subtle errors). RankEF employs multi-task learning to integrate classification labels and execution feedback, enabling the model to distinguish correct code while understanding error causes. Experiments on APPS, MBPP, and HumanEval benchmarks show that RankEF outperforms state-of-the-art methods, achieving relative improvements of +30.97%, +31.43%, and +19.51% in Pass@1, Pass@2, and Pass@5 metrics, respectively.</x:t>
  </x:si>
  <x:si>
    <x:t xml:space="preserve">研究主题是利用执行反馈（Execution Feedback）和多任务学习改进代码生成中候选代码的排名（Code Ranking），以提高生成代码的准确性和可靠性。</x:t>
  </x:si>
  <x:si>
    <x:t xml:space="preserve">论文使用的benchmark：
APPS
MBPP
HumanEval</x:t>
  </x:si>
  <x:si>
    <x:t xml:space="preserve">量化指标：Pass@1、Pass@2、Pass@5
效果：在APPS测试集上，RankEF相比CodeRanker，Pass@1、Pass@2和Pass@5分别提升了30.97%、31.43%和19.51%。</x:t>
  </x:si>
  <x:si>
    <x:t xml:space="preserve">未提及。论文主要聚焦于学术基准测试和实验验证，未涉及产业界的具体应用或案例研究。</x:t>
  </x:si>
  <x:si>
    <x:t xml:space="preserve">Promise and Peril of Collaborative Code Generation Models: Balancing Effectiveness and Memorization</x:t>
  </x:si>
  <x:si>
    <x:t xml:space="preserve">这篇论文探讨了协作训练方法在代码生成模型中的潜力与风险，重点关注模型的有效性和记忆化问题。研究比较了集中式训练、联邦学习和增量学习三种协作训练方法，分析了数据集规模、多样性和训练顺序对模型性能的影响。实验结果表明，联邦学习在保护数据隐私的同时，能实现与集中式训练相当的性能，而增量学习的记忆化问题受训练顺序影响显著。此外，研究还揭示了跨组织代码克隆的记忆化风险，并提出了优化协作训练的建议。</x:t>
  </x:si>
  <x:si>
    <x:t xml:space="preserve">This paper investigates the promise and peril of collaborative training methods for code generation models, focusing on effectiveness and memorization. It compares centralized training, federated learning, and incremental learning, analyzing the impact of dataset size, diversity, and training sequence on model performance. Results show that federated learning balances privacy and performance, while incremental learning exhibits memorization risks influenced by training order. The study also highlights the memorization of cross-organizational clones and provides recommendations for optimizing collaborative training.</x:t>
  </x:si>
  <x:si>
    <x:t xml:space="preserve">研究主题是协作训练方法（如集中式训练、联邦学习和增量学习）在代码生成模型中的应用，以及这些方法在模型有效性和训练数据记忆化方面的表现。</x:t>
  </x:si>
  <x:si>
    <x:t xml:space="preserve">自构建的跨组织数据集（来自Google、Microsoft和Facebook的Python代码库）
评估工具：EvalPlus（基于HumanEval扩展）</x:t>
  </x:si>
  <x:si>
    <x:t xml:space="preserve">有效性指标：困惑度（Perplexity）和Pass@k（代码生成正确率）。联邦学习模型（如Federated_Avg_FMG）的Pass@1为0.598%，优于集中式训练的0.058%。
记忆化指标：记忆化比率（Memorization Ratio）。联邦学习的记忆化比率较低（如Federated_Avg_FMG为0.330%），而增量学习的记忆化比率受训练顺序影响显著（如Incremental_G2F2M高达1.971%）。</x:t>
  </x:si>
  <x:si>
    <x:t xml:space="preserve">未提及。论文主要基于模拟数据集（来自GitHub的公开代码库）进行实验，未涉及实际产业界的应用或案例研究。</x:t>
  </x:si>
  <x:si>
    <x:t xml:space="preserve">JavaBench: A Benchmark of Object-Oriented Code Generation for Evaluating Large Language Models</x:t>
  </x:si>
  <x:si>
    <x:t xml:space="preserve">论文《JavaBench》提出了一个面向对象编程的Java基准测试工具，用于评估大型语言模型（LLMs）在生成复杂Java代码时的能力。当前代码生成基准测试主要集中在Python和函数级任务，而JavaBench填补了项目级Java代码生成评估的空白。它包含四个Java项目，覆盖封装、继承和多态等OOP特性，并通过测试覆盖率和学生验证确保质量。实验表明，LLMs在项目级Java编程上表现远低于本科生，最佳Pass@5仅为48.24%。研究还发现，仅提供方法签名作为上下文时效果最佳。</x:t>
  </x:si>
  <x:si>
    <x:t xml:space="preserve">The paper JavaBench introduces a benchmark for evaluating large language models (LLMs) in generating object-oriented Java code. Existing benchmarks predominantly focus on Python and function-level tasks, while JavaBench addresses the gap by assessing project-level Java code with advanced OOP features (encapsulation, inheritance, polymorphism). It comprises four Java projects validated by 282 undergraduates, achieving 90.93% test pass rates. Experiments reveal LLMs lag behind humans (max 48.24% Pass@5) and identify method signatures as the optimal prompt context. The benchmark and leaderboard are publicly released.</x:t>
  </x:si>
  <x:si>
    <x:t xml:space="preserve">评估大型语言模型（LLMs）在生成面向对象Java代码（项目级）的能力。
填补现有基准测试在编程语言（Java）、代码粒度（项目级）和高级特性（OOP）上的不平衡问题。</x:t>
  </x:si>
  <x:si>
    <x:t xml:space="preserve">JavaBench：包含4个Java项目（389方法/106类），覆盖OOP特性，测试覆盖率92%，由282名学生验证（平均分90.93/100）。
对比基准：HumanEval、ClassEval等24个现有基准（主要针对Python）。</x:t>
  </x:si>
  <x:si>
    <x:t xml:space="preserve">指标：
Completion@k：TODO代码完成率（平均82.42%）。
Compilation@k：生成代码可编译率（平均65.34%）。
Pass@k：通过测试率（最佳Pass@5为48.24%，学生为90.93%）。
效果：
最佳模型（DeepSeek-Coder-33b）在Selected Context下达到70.92% Pass@1（类级）。
LLMs表现显著低于人类（学生平均90.93%）。</x:t>
  </x:si>
  <x:si>
    <x:t xml:space="preserve">Contextualized Data-Wrangling Code Generation in Computational Notebooks</x:t>
  </x:si>
  <x:si>
    <x:t xml:space="preserve">论文《计算笔记本中上下文感知的数据清洗代码生成》提出了一种自动化生成数据清洗代码的方法，旨在解决数据科学家在数据预处理中耗时的问题。通过结合代码、文本和表格数据（输入/输出数据框）的多模态上下文，论文构建了高质量数据集CoCoNote（含58,221个示例），并开发了模型DataCoder，利用双编码器分别处理代码/文本和表格数据以提升生成效果。实验表明，数据上下文（尤其是输出数据框）对代码生成至关重要，最佳模型GPT-4的执行准确率（EA）达50.6%，但仍显著低于人类水平。</x:t>
  </x:si>
  <x:si>
    <x:t xml:space="preserve">The paper Contextualized Data-Wrangling Code Generation in Computational Notebooks addresses the automation of data-wrangling code generation by leveraging multi-modal contexts (code, text, and tabular data). It introduces CoCoNote, a dataset of 58,221 examples mined via CoCoMine, which aligns code with input/output dataframes and textual descriptions. The proposed DataCoder model uses dual encoders to separately process code/text and tabular data, improving generation accuracy. Experiments show that data context (especially output dataframes) is critical, with GPT-4 achieving 50.6% execution accuracy (EA), though significant gaps remain compared to human performance.</x:t>
  </x:si>
  <x:si>
    <x:t xml:space="preserve">研究主题：
多模态上下文（代码、文本、表格数据）下的数据清洗代码生成。
构建高质量数据集CoCoNote及自动化挖掘工具CoCoMine。
提出双编码器模型DataCoder，优化数据上下文的利用。</x:t>
  </x:si>
  <x:si>
    <x:t xml:space="preserve">Benchmark：
CoCoNote：包含58,221个数据清洗代码示例，覆盖代码、文本和输入/输出数据框上下文。
对比基准：JuiCe、APPS等现有数据集（主要评估表面形式或执行准确性）。</x:t>
  </x:si>
  <x:si>
    <x:t xml:space="preserve">指标：
Exact Match (EM)：代码完全匹配率（DataCoder达21.3%，GPT-4为11.1%）。
CodeBLEU (CB)：代码结构和语义相似度（DataCoder达57.2，GPT-4达60.8）。
Execution Accuracy (EA)：生成代码执行正确率（DataCoder达42.2%，GPT-4达50.6%）。
效果：
数据上下文（尤其是输出数据框）使EA提升约10%。
参数高效微调（LoRA）的DeepSeek-Coder-6.7B接近GPT-4性能（EA 50.5%）。</x:t>
  </x:si>
  <x:si>
    <x:t xml:space="preserve">未提及具体案例，潜在应用：自动化数据科学流程（如Pandas代码生成）、AI编程助手（如Copilot）的增强。</x:t>
  </x:si>
  <x:si>
    <x:t xml:space="preserve">B4: Towards Optimal Assessment of Plausible Code Solutions with Plausible Tests</x:t>
  </x:si>
  <x:si>
    <x:t xml:space="preserve">该论文提出了一种基于贝叶斯框架的最优策略，用于在代码生成任务中评估和选择最佳代码解决方案。作者指出，现有启发式方法在测试用例和代码解决方案均不可靠时表现不佳，而他们提出的方法通过最大化后验概率，显著提升了选择准确性。实验表明，该方法在多个基准数据集和大型语言模型上优于现有方法，相对性能提升最高达50%。</x:t>
  </x:si>
  <x:si>
    <x:t xml:space="preserve">The paper introduces an optimal Bayesian framework for assessing and selecting the best code solutions from multiple generated alternatives using plausible test cases. Existing heuristic methods lack theoretical guarantees and perform poorly when both code solutions and tests are unreliable. The proposed approach, B4 , approximates the optimal strategy by leveraging prior knowledge and bounded approximation error. Experiments demonstrate its superiority over heuristics, achieving up to a 50% relative improvement in challenging scenarios.</x:t>
  </x:si>
  <x:si>
    <x:t xml:space="preserve">在代码生成任务中，如何通过不可靠的自动生成测试用例评估和选择最佳代码解决方案。</x:t>
  </x:si>
  <x:si>
    <x:t xml:space="preserve">Benchmark：
HumanEval
MBPP（sanitized version）
APPS（包含三个难度级别：introductory, interview, competition）</x:t>
  </x:si>
  <x:si>
    <x:t xml:space="preserve">指标：Pass@1（选择的最佳代码解决方案通过基准测试用例的比例）
效果：
在判别性问题（0 &lt; θₓ &lt; 1）中，B4相对最强启发式方法（CodeT）平均提升6.1%-7.5%。
在困难问题（0 &lt; θₓ &lt; 0.5）中，提升10.1%-12.0%。
最具挑战性的场景（APPS competition）中，相对CodeT提升50%，相对随机选择提升246%。</x:t>
  </x:si>
  <x:si>
    <x:t xml:space="preserve">Reducing Test Runtime by Transforming Test Fixtures</x:t>
  </x:si>
  <x:si>
    <x:t xml:space="preserve">该论文提出了一种名为TestBoost的新技术，通过减少测试夹具的调用频率来降低测试运行时间。传统的测试夹具（如JUnit中的@Before和@After方法）会在每个测试方法前后运行，而TestBoost将其改为在整个测试类运行前后仅调用一次。实验表明，该方法在697个测试类中成功优化了500个，平均减少测试类运行时间28.39%，整体测试套件运行时间减少18.24%，同时覆盖率变化小于1%。此外，开发者接受了提交的15个Pull Request中的9个。</x:t>
  </x:si>
  <x:si>
    <x:t xml:space="preserve">The paper introduces TestBoost, a technique that reduces test runtime by transforming test fixtures (e.g., @Before and @After methods in JUnit) to run once per test class instead of before/after each test method. Evaluated on 697 test classes from 34 projects, TestBoost successfully transformed 500 test classes, achieving an average runtime reduction of 28.39% per test class and 18.24% per test suite, with less than 1% coverage loss. Developers accepted 9 out of 15 submitted pull requests.</x:t>
  </x:si>
  <x:si>
    <x:t xml:space="preserve">通过优化测试夹具的调用频率来减少测试运行时间，同时保持测试的完整性和覆盖率。</x:t>
  </x:si>
  <x:si>
    <x:t xml:space="preserve">Benchmark：
34个开源Java项目（如Apache Commons、Flink、Hadoop等）
697个测试类，包含38,430个测试方法</x:t>
  </x:si>
  <x:si>
    <x:t xml:space="preserve">指标：
测试类运行时间减少百分比
测试套件运行时间减少百分比
代码覆盖率变化
突变测试（mutation testing）中杀死的突变体数量变化
效果：
平均测试类运行时间减少28.39%（169个测试类）
平均测试套件运行时间减少18.24%（30个模块）
覆盖率变化小于1%
杀死的突变体数量平均减少1.67%</x:t>
  </x:si>
  <x:si>
    <x:t xml:space="preserve">论文向开发者提交了15个Pull Request，其中9个被合并，表明该方法在实际项目中的可行性和接受度。例如，项目elastic-job-lite的一个测试类通过优化后运行时间减少了48.39%。</x:t>
  </x:si>
  <x:si>
    <x:t xml:space="preserve">Efficient Incremental Code Coverage Analysis for Regression Test Suites</x:t>
  </x:si>
  <x:si>
    <x:t xml:space="preserve">该论文提出了一种高效的增量代码覆盖率分析技术，用于回归测试套件。传统的代码覆盖率分析在持续集成中开销较大，而本文通过结合回归测试选择（RTS）技术，仅执行受代码变更影响的最小测试子集来更新覆盖率数据，从而显著减少分析时间。论文实现了工具iJaCoCo，并在22个开源仓库的1,122个版本上验证了其有效性，平均加速1.86倍，最高可达8.20倍。</x:t>
  </x:si>
  <x:si>
    <x:t xml:space="preserve">The paper presents an efficient incremental code coverage analysis technique for regression test suites. Traditional code coverage analysis is costly in continuous integration, but this work integrates regression test selection (RTS) to update coverage data by executing only a minimal subset of tests affected by code changes. The tool iJaCoCo, built on JaCoCo and Ekstazi, demonstrates an average speedup of 1.86× (up to 8.20×) across 1,122 versions of 22 open-source repositories.</x:t>
  </x:si>
  <x:si>
    <x:t xml:space="preserve">研究主题是增量代码覆盖率分析，旨在通过结合RTS技术优化回归测试中的代码覆盖率计算效率。</x:t>
  </x:si>
  <x:si>
    <x:t xml:space="preserve">论文使用了22个开源Java仓库的1,122个版本作为benchmark，包括commons-lang、commons-math等（详见表1）。</x:t>
  </x:si>
  <x:si>
    <x:t xml:space="preserve">量化指标：
代码覆盖率分析时间（end-to-end time）。
测试选择率（test selection rate）。
覆盖率一致性（与JaCoCo的覆盖率差异）。
效果：
平均加速1.86倍，最高8.20倍（相比JaCoCo）。
iJaCoCo的测试选择率为47.34%，高于Ekstazi的20.63%，但保证了覆盖率正确性。
覆盖率差异小于0.10%，与JaCoCo结果一致。</x:t>
  </x:si>
  <x:si>
    <x:t xml:space="preserve">论文提到JaCoCo被超过39.5万个GitHub仓库使用，且Google、IBM等公司在其CI流水线中集成了代码覆盖率分析（见第1页）。此外，iJaCoCo的设计兼容JaCoCo接口，便于工业界迁移使用。</x:t>
  </x:si>
  <x:si>
    <x:t xml:space="preserve">Combining Coverage and Expert Features with Semantic Representation for Coincidental Correctness Detection</x:t>
  </x:si>
  <x:si>
    <x:t xml:space="preserve">该论文提出了一种名为CORE的新方法，用于检测测试用例中的巧合正确性（CC）。巧合正确性是指即使代码中存在错误，某些测试用例仍能通过测试，导致开发者误以为代码正确。CORE通过结合代码覆盖率特征、专家定义特征以及测试代码和焦点方法的语义表示，显著提高了CC检测的准确性。实验在Defects4J基准数据集上进行，结果表明CORE在F1分数上平均提升了40%，并进一步改善了故障定位和自动化程序修复的效果。</x:t>
  </x:si>
  <x:si>
    <x:t xml:space="preserve">The paper introduces CORE, a novel approach for detecting coincidental correctness (CC) in test cases. CC occurs when faulty code passes tests due to specific conditions, misleading developers. CORE integrates coverage features, expert-defined features, and semantic representations of test code and focal methods to enhance CC detection accuracy. Evaluated on the Defects4J benchmark, CORE achieves an average 40% improvement in F1-score and demonstrates significant benefits for fault localization and automated program repair.</x:t>
  </x:si>
  <x:si>
    <x:t xml:space="preserve">研究主题是巧合正确性检测，旨在通过结合多种特征（覆盖率、专家特征和语义表示）提高测试用例中巧合正确性的识别准确性，并分析其对故障定位和自动化程序修复的影响。</x:t>
  </x:si>
  <x:si>
    <x:t xml:space="preserve">论文使用了Defects4J数据集，包含395个真实缺陷和504,956个测试用例（其中51,577个为巧合正确性测试用例）。</x:t>
  </x:si>
  <x:si>
    <x:t xml:space="preserve">量化指标：
Recall（召回率）、Precision（精确率）、F1-score（F1分数）。
故障定位效果：Top-N（前N名命中率）、MFR（平均首次排名）、MAR（平均排名）。
效果：
CORE在F1分数上平均提升40%，最高提升69%。
故障定位中，CORE将Dstar的MFR降低了50%，MUSE的MFR降低了44%。
自动化程序修复中，CORE帮助修复了4个额外缺陷并减少了8个缺陷的修复时间。</x:t>
  </x:si>
  <x:si>
    <x:t xml:space="preserve">测试结果处理</x:t>
  </x:si>
  <x:si>
    <x:t xml:space="preserve">A Combinatorial Testing Approach to Surrogate Model Construction</x:t>
  </x:si>
  <x:si>
    <x:t xml:space="preserve">该论文提出了一种结合组合测试和主动学习的方法，用于构建机器学习中的代理模型。代理模型能够近似复杂黑盒模型的行为，帮助理解其决策过程并识别潜在偏差或漏洞。论文通过生成覆盖特征交互的数据点，并利用主动学习选择最具信息量的数据点进行训练，从而高效构建高精度的代理模型。实验结果表明，该方法在多个公开数据集和模型上优于现有技术，同时减少了查询次数和时间成本。</x:t>
  </x:si>
  <x:si>
    <x:t xml:space="preserve">This paper proposes a novel approach to constructing surrogate models in machine learning by integrating combinatorial testing and active learning. The method generates data points that capture essential feature interactions and employs active learning to select the most informative points for training. The goal is to approximate the behavior of black-box models efficiently while minimizing query costs. Experimental results on four public datasets and twelve ML models demonstrate superior accuracy and efficiency compared to state-of-the-art approaches.</x:t>
  </x:si>
  <x:si>
    <x:t xml:space="preserve">通过组合测试和主动学习构建高效的机器学习代理模型，以近似黑盒模型的预测行为并提升可解释性。</x:t>
  </x:si>
  <x:si>
    <x:t xml:space="preserve">论文使用了四个公开数据集作为基准：
Adult Income
German Credit
Breast Cancer
Mushroom Dataset</x:t>
  </x:si>
  <x:si>
    <x:t xml:space="preserve">量化指标：
Agreement Accuracy（代理模型与目标模型预测一致的比例）
Time Taken（构建代理模型的时间，单位为分钟）
Query Budget（查询目标模型的数据点数量占比，如15%、25%、35%）。
效果：
在相同查询预算下，论文方法在多数情况下取得了更高的Agreement Accuracy（例如，Adult Income数据集上98.52% vs. 基线93.8%）和更短的Time Taken（1.31分钟 vs. 基线4.9分钟）。</x:t>
  </x:si>
  <x:si>
    <x:t xml:space="preserve">A Systematic Evaluation of Large Code Models in API Suggestion: When, Which, and How</x:t>
  </x:si>
  <x:si>
    <x:t xml:space="preserve">本文系统评估了大代码模型（LCMs）在API建议任务中的表现，提出了三个场景：“何时使用”（When）、“使用哪个”（Which）和“如何使用”（How）。研究构建了一个包含853个Java项目的基准数据集，覆盖176个高频API。实验发现，LCMs在“如何使用”场景表现最佳，而在“何时使用”场景表现最差，性能差距达34%。此外，丰富上下文信息（如代码注释、导入语句）可显著提升模型效果，但会增加输入长度并降低吞吐量。研究为开发者和研究者提供了模型选择与上下文优化的实用建议。</x:t>
  </x:si>
  <x:si>
    <x:t xml:space="preserve">This paper systematically evaluates Large Code Models (LCMs) in API suggestion tasks, categorizing them into three scenarios: "When to use," "Which to use," and "How to use." A benchmark was built from 853 Java projects covering 176 high-frequency APIs. Results show LCMs perform best in "How to use" but struggle in "When to use" (34% performance gap). Enriched contexts (e.g., comments, imports) improve accuracy but reduce throughput. The study offers insights for optimizing LCM deployment in practice.</x:t>
  </x:si>
  <x:si>
    <x:t xml:space="preserve">大代码模型（LCMs）在API建议任务中的系统性评估，重点关注“When, Which, How”三个场景的性能差异与上下文优化策略。</x:t>
  </x:si>
  <x:si>
    <x:t xml:space="preserve">自建基准数据集，包含853个Spring Framework的Java项目、3,136个代码文件、4,146个API使用条目，覆盖176个高频API。</x:t>
  </x:si>
  <x:si>
    <x:t xml:space="preserve">指标：
Exact Match (EM)：完全匹配率
API Usage Accuracy：API预测准确率
Edit Similarity：编辑相似度
效果：
“How to use”场景EM最高（平均64.04），比“When to use”（30.43）高110%。
添加全部上下文（F+C+I+S）后，“When to use”的EM提升89.2%（30.43→57.57）。
小模型（如DeepSeek-Coder 1.3B）在丰富上下文下可超越无上下文的大模型（33B）。</x:t>
  </x:si>
  <x:si>
    <x:t xml:space="preserve">提及的产业界应用：华为（Huawei）作为合作单位参与研究，但未具体描述实际应用案例。
Case Study：
图5展示CodeLlama 7B在添加后缀上下文后正确预测API参数；
图6显示StarCoder 15B通过导入消息改进“何时使用”API的建议。</x:t>
  </x:si>
  <x:si>
    <x:t xml:space="preserve">Instructive Code Retriever: Learn from Large Language Model's Feedback for Code Intelligence Tasks</x:t>
  </x:si>
  <x:si>
    <x:t xml:space="preserve">本文提出了一种名为“指导性代码检索器”（Instructive Code Retriever, ICR）的新方法，旨在通过大语言模型（LLM）的反馈来优化代码智能任务中的示例检索。ICR结合了语义和结构信息，利用树形损失函数和对比学习来提升检索质量。实验表明，ICR在代码摘要、程序合成和缺陷修复等任务中显著优于现有方法（如BM25和ASAP），例如在代码摘要任务中BLEU-4指标提升了50%-90%。此外，ICR还能泛化到未训练的语言数据集，展现了强大的跨语言适应性。</x:t>
  </x:si>
  <x:si>
    <x:t xml:space="preserve">This paper introduces the Instructive Code Retriever (ICR), a novel approach that leverages LLM feedback to retrieve high-quality examples for code intelligence tasks. ICR integrates semantic and structural information through a tree-based loss function and contrastive learning. Experiments demonstrate its superiority over state-of-the-art methods (e.g., BM25 and ASAP), achieving BLEU-4 improvements of 50%-90% in code summarization. ICR also generalizes well to untrained languages, highlighting its broad applicability.</x:t>
  </x:si>
  <x:si>
    <x:t xml:space="preserve">基于大语言模型反馈的示例检索方法（ICR），用于提升代码智能任务（代码摘要、程序合成、缺陷修复）的性能。</x:t>
  </x:si>
  <x:si>
    <x:t xml:space="preserve">Benchmark：
代码摘要：CodeSearchNet（CSN-Java, CSN-Python, CSN-JavaScript, CSN-PHP, CSN-Ruby）
程序合成：CoNaLa
缺陷修复：B2F（B2Fsmall, B2Fmedium）</x:t>
  </x:si>
  <x:si>
    <x:t xml:space="preserve">指标：
BLEU-4, ROUGE-L, chrF, METEOR（代码摘要）
CodeBLEU, CrystalBLEU（程序合成）
效果：
代码摘要：ICR比BM25提升136.2%（Java）和137.5%（Python）的BLEU-4。
程序合成：ICR在CodeBLEU上提升74.6%。
缺陷修复：ICR在B2Fsmall和B2Fmedium上分别提升3.6和3.2 BLEU-4。</x:t>
  </x:si>
  <x:si>
    <x:t xml:space="preserve">未明确提及具体产业案例，但实验涉及实际开发场景（如GitHub代码修复）。
Case Study：
图3展示BM25在检索相似代码结构时的失败案例，突显ICR的结构理解优势。
表5显示ICR在未训练的JavaScript、PHP和Ruby数据集上仍优于基线方法。</x:t>
  </x:si>
  <x:si>
    <x:t xml:space="preserve">WaDec: Decompile WebAssembly Using Large Language Model</x:t>
  </x:si>
  <x:si>
    <x:t xml:space="preserve">论文提出了一种名为WADec的新方法，首次利用微调的大型语言模型（LLM）将WebAssembly（Wasm）二进制代码反编译为更高级、更易理解的源代码表示。通过自监督学习技术，模型在专用的wat-C代码片段数据集上进行训练，能够有效处理细粒度代码片段和嵌套循环。实验表明，WADec在代码膨胀率、可重编译率、AST编辑距离相似性等指标上显著优于现有工具，提升了代码的结构理解和执行流分析能力，适用于自动化代码分析、优化和安全审计。</x:t>
  </x:si>
  <x:si>
    <x:t xml:space="preserve">The paper introduces WADec, a novel approach that employs a fine-tuned Large Language Model (LLM) to decompile WebAssembly (Wasm) binary code into higher-level, human-readable source code. The LLM is trained on a specialized dataset of wat-C code snippets using self-supervised learning, enabling it to handle fine-grained snippets and nested loops effectively. Experiments demonstrate that WADec outperforms state-of-the-art tools, achieving a 97% reduction in code inflation (3.34% vs. 116.94%), 52.11% recompilability, and significant improvements in AST edit distance similarity (185%), cyclomatic complexity (8%), and cosine similarity (41%). This advancement facilitates automated code analysis, optimization, and security auditing.</x:t>
  </x:si>
  <x:si>
    <x:t xml:space="preserve">WebAssembly（Wasm）二进制代码的反编译技术，利用大型语言模型提升反编译结果的准确性和可读性。</x:t>
  </x:si>
  <x:si>
    <x:t xml:space="preserve">Benchmark：
数据集：51,768个C程序（来自bigcode/the-stack-dedup）和377个C程序（来自TheAlgorithms/C），编译为Wasm后生成3,977个测试文件。
对比工具：Ghidra、Wasm2c。</x:t>
  </x:si>
  <x:si>
    <x:t xml:space="preserve">AST编辑距离相似性（AED-S）：0.7293（比基线Ghidra提升185%）。
循环复杂度（CCN）：0.7237（提升8%）。
余弦相似性（COS）：0.9724（提升41%）。
代码膨胀率：3.34%（比基线的116.94%降低97%）。
可重编译率：52.11%，可重执行率：43.55%，输出一致性：27.15%。
CodeBLEU：0.6353（比基线提升145%）。</x:t>
  </x:si>
  <x:si>
    <x:t xml:space="preserve">应用场景：区块链（如EOSIO）、物联网（IoT）、云计算中的Wasm代码分析与安全审计。
Case Study：论文提供了具体案例（如图5和图6），对比WADec与Ghidra的反编译结果，展示WADec在恢复字符串常量、减少代码冗余和保持语义一致性方面的优势。</x:t>
  </x:si>
  <x:si>
    <x:t xml:space="preserve">LLM Meets Bounded Model Checking: Neuro-symbolic Loop Invariant Inference</x:t>
  </x:si>
  <x:si>
    <x:t xml:space="preserve">论文提出了一种名为LaM4Inv的新方法，结合大型语言模型（LLM）和有界模型检验（BMC）来自动推断循环不变式。传统方法依赖标记数据且性能不稳定，而LaM4Inv通过“查询-过滤-重组”策略，利用LLM生成候选不变式，再用BMC筛选有效谓词，最终合成正确的不变式。实验表明，LaM4Inv在316个测试案例中成功推断出309个循环不变式，显著优于现有方法，且无需训练数据，提升了推断效率和稳定性。</x:t>
  </x:si>
  <x:si>
    <x:t xml:space="preserve">The paper introduces LaM4Inv, a neuro-symbolic approach that synergizes Large Language Models (LLMs) and Bounded Model Checking (BMC) to automate loop invariant inference. Traditional methods rely on labeled data and suffer from instability, while LaM4Inv employs a "query-filter-reassemble" strategy: LLMs generate candidate invariants, BMC filters valid predicates, and SMT solvers verify the results. Experiments on an expanded benchmark of 316 programs show that LaM4Inf solves 309 cases, outperforming state-of-the-art tools by at least 90 cases, with no need for training data. This demonstrates its effectiveness in enhancing program verification.</x:t>
  </x:si>
  <x:si>
    <x:t xml:space="preserve">循环不变式推断（Loop Invariant Inference），结合大型语言模型（LLM）与有界模型检验（BMC）的神经符号方法。</x:t>
  </x:si>
  <x:si>
    <x:t xml:space="preserve">Benchmark：
数据集：316个程序（133个来自Code2Inv，84个来自2019 SyGuS竞赛，99个来自2024 SV-COMP基准测试）。
对比工具：LoopInvGen、CVC5、Code2Inv、LIPUS、CLN2INV、G-CLN、ESBMC、LEMUR。</x:t>
  </x:si>
  <x:si>
    <x:t xml:space="preserve">成功推断数：309/316（领先基线至少90个案例）。
平均提案数：3.7（优于多数基线）。
平均时间：35.7秒（因LLM推理和BMC验证耗时较长）。
消融实验：反馈信息和BMC过滤分别提升性能（如GPT-4-Turbo解决数从246增至309）。</x:t>
  </x:si>
  <x:si>
    <x:t xml:space="preserve">论文未提及具体产业案例，但方法适用于需高可靠性代码的领域（如嵌入式系统、区块链）。</x:t>
  </x:si>
  <x:si>
    <x:t xml:space="preserve">LLM-Generated Invariants for Bounded Model Checking Without Loop Unrolling</x:t>
  </x:si>
  <x:si>
    <x:t xml:space="preserve">本文提出了一种改进的边界模型检查（BMC）方法，通过使用大型语言模型（LLM）生成循环不变量（loop invariants），避免了传统BMC中循环展开（loop unrolling）的问题。该方法将程序的控制流图（CFG）中的循环部分替换为断言不变量，并通过一阶定理证明器（Vampire）验证这些不变量的正确性。实验结果表明，该方法在验证包含无界循环的程序时，能够显著提升验证效率，并验证了一些现有工具（如SeaHorn和VeriAbs）无法处理的程序。</x:t>
  </x:si>
  <x:si>
    <x:t xml:space="preserve">This paper presents a modified Bounded Model Checking (BMC) approach that avoids loop unrolling by using Large Language Models (LLMs) to generate loop invariants. These invariants are validated by a first-order theorem prover (Vampire) and used to replace loops in the Control Flow Graph (CFG). The resulting loop-free program is then verified using standard BMC techniques. Experimental results demonstrate that this method significantly improves verification efficiency for programs with unbounded loops and outperforms state-of-the-art tools like SeaHorn and VeriAbs.</x:t>
  </x:si>
  <x:si>
    <x:t xml:space="preserve">研究主题是利用LLM生成循环不变量以改进边界模型检查（BMC），目标是提升程序验证的效率和能力。</x:t>
  </x:si>
  <x:si>
    <x:t xml:space="preserve">论文使用了code2inv benchmark set，这是一个为基于学习的循环不变量生成方法设计的基准测试集。</x:t>
  </x:si>
  <x:si>
    <x:t xml:space="preserve">量化指标：验证成功率（Solved）、验证时间（Time）、迭代次数（Iterations）。
效果：
ESBMC ibmc验证了101个程序中的74个（未过滤）和62个（过滤后），显著优于传统BMC（16个）和k-induction（46个）。
在与其他工具的比较中，ESBMC ibmc验证了一些SeaHorn和VeriAbs无法处理的程序。</x:t>
  </x:si>
  <x:si>
    <x:t xml:space="preserve">Proof Automation with Large Language Models</x:t>
  </x:si>
  <x:si>
    <x:t xml:space="preserve">本文提出了一种名为PALM的新方法，通过结合大型语言模型（LLM）和符号化方法，自动生成和修复形式化证明。PALM首先生成一个初始证明，然后利用符号化方法修复其中的低级错误，并通过回溯机制处理无法修复的部分。实验表明，PALM在超过10,000个定理的数据集上表现优异，成功证明了40.4%的定理，显著优于现有方法。</x:t>
  </x:si>
  <x:si>
    <x:t xml:space="preserve">This paper introduces PALM, a novel approach that combines Large Language Models (LLMs) with symbolic methods to automate formal proof generation. PALM generates an initial proof using an LLM, then repairs low-level errors through targeted symbolic methods and a backtracking procedure. Evaluated on a dataset of over 10,000 theorems, PALM proves 40.4% of them, significantly outperforming state-of-the-art techniques.</x:t>
  </x:si>
  <x:si>
    <x:t xml:space="preserve">研究主题是利用大型语言模型和符号化方法自动化形式化定理证明，目标是提升证明生成的效率和准确性。</x:t>
  </x:si>
  <x:si>
    <x:t xml:space="preserve">论文使用了CoqGym数据集，包含来自27个开源Coq项目的13,137个定理。实验排除了用于初步研究的Verdi项目定理，最终使用了10,842个定理。</x:t>
  </x:si>
  <x:si>
    <x:t xml:space="preserve">量化指标：
证明成功率（Solved）：成功证明的定理数量及比例。
时间效率（Time）：证明单个定理的平均时间。
修复机制效果：各修复机制对成功率的贡献。
效果：
PALM证明了40.4%的定理，显著优于Passport（14.4%）、Proverbot9001（17.1%）和DSP（22.9%）。
使用GPT-4o时，PALM的证明成功率提升至42.6%。
PALM证明了1270个其他方法无法处理的定理。</x:t>
  </x:si>
  <x:si>
    <x:t xml:space="preserve">论文未提及具体的产业界应用或案例研究，但提到PALM可以应用于其他交互式定理证明器</x:t>
  </x:si>
  <x:si>
    <x:t xml:space="preserve">Verifying the Option Type With Rely-Guarantee Reasoning</x:t>
  </x:si>
  <x:si>
    <x:t xml:space="preserve">该论文提出了一种基于依赖-保证（rely-guarantee）推理的新型静态验证工具Optional Checker，用于确保Java中Optional类型的正确使用，避免运行时错误（如NoSuchElementException）。论文还通过大规模实验比较了Optional Checker与其他工具（如SpotBugs、Error Prone和IntelliJ IDEA）在检测错误和风格违规方面的效果，结果显示Optional Checker具有更高的精度（93%）和召回率（发现13个未知缺陷）。此外，论文还总结了Optional类型的最佳实践风格规则，并分析了开源项目中这些规则的遵守情况。</x:t>
  </x:si>
  <x:si>
    <x:t xml:space="preserve">This paper introduces the Optional Checker, a static verification tool based on rely-guarantee reasoning, designed to ensure the correct use of Java's Optional type and prevent runtime errors like NoSuchElementException. The tool combines two modular type systems to verify both correctness and adherence to style guidelines. Through experiments on over 1 million lines of code, the Optional Checker outperformed other tools (SpotBugs, Error Prone, and IntelliJ IDEA) with 93% precision and discovered 13 previously unknown defects. The paper also reviews Optional style guidelines and evaluates their adoption in real-world projects.</x:t>
  </x:si>
  <x:si>
    <x:t xml:space="preserve">论文的研究主题是Optional类型的静态验证与风格规范，具体包括：
通过依赖-保证推理验证Optional类型的正确使用。
实现Optional Checker工具，提供编译时安全保障。
分析Optional类型的最佳实践风格及其在实际项目中的遵守情况。</x:t>
  </x:si>
  <x:si>
    <x:t xml:space="preserve">论文实验使用了27个开源Java项目，总计超过100万行非注释非空代码（NCNB）。具体项目包括JavaPackager、riot、Spring Cloud Deployer Kubernetes、pegen等。</x:t>
  </x:si>
  <x:si>
    <x:t xml:space="preserve">量化指标：
精确度（Precision）：93%（Optional Checker），高于IntelliJ IDEA（69%）。
召回率（Recall）：100%（Optional Checker），发现13个未知缺陷（其他工具未全部覆盖）。
误报率（False Positives）：Optional Checker仅1例，其他工具如IntelliJ有5例。
效果：Optional Checker是唯一提供理论保证（soundness）的工具，且在实际项目中验证了其高效性。</x:t>
  </x:si>
  <x:si>
    <x:t xml:space="preserve">未提及，但论文提到Optional Checker的潜在工业应用</x:t>
  </x:si>
  <x:si>
    <x:t xml:space="preserve">SLIM: a Scalable and Interpretable Light-weight Fault Localization Algorithm for Imbalanced Data in Microservice</x:t>
  </x:si>
  <x:si>
    <x:t xml:space="preserve">该论文提出了一种名为SLIM的可扩展轻量级故障定位算法，专门针对微服务系统中因服务变更（如新部署服务）导致的数据不平衡问题。SLIM通过决策规则集优化F1分数，并采用贪心算法和次模优化方法迭代生成规则，从而在数据高度不平衡的场景下实现高精度的故障定位。实验表明，SLIM在三个开源基准数据集和实际云服务系统中表现优异，Top-1准确率高达93%，且模型具有强可解释性。此外，SLIM支持在线训练，训练开销仅比现有最优方法高15%。</x:t>
  </x:si>
  <x:si>
    <x:t xml:space="preserve">This paper presents SLIM, a scalable and interpretable fault localization algorithm designed for imbalanced data in microservice systems, particularly addressing failures caused by newly deployed services. SLIM optimizes the F1 score using decision rule sets generated via a greedy minorize-maximization (MM) approach. It outperforms state-of-the-art methods with 93% Top-1 accuracy and a Cohen-kappa value of 0.764, while maintaining low training overhead (15% higher than SOTA). SLIM also provides human-readable rules for root cause analysis, validated on both open-source benchmarks and a real-world cloud service system.</x:t>
  </x:si>
  <x:si>
    <x:t xml:space="preserve">论文的研究主题是微服务系统中基于不平衡数据的故障定位，核心贡献包括：
提出SLIM算法，解决服务变更导致的少数类故障定位问题。
通过规则集优化F1分数，兼顾准确率与召回率。
实现高可解释性的故障原因分析，支持在线快速训练。</x:t>
  </x:si>
  <x:si>
    <x:t xml:space="preserve">三个开源基准数据集（未具体命名）。
实际工业场景：中国某大型云服务提供商的运行环境（含359个故障案例）。</x:t>
  </x:si>
  <x:si>
    <x:t xml:space="preserve">Top-1准确率：93%（高于其他基线方法）。
Cohen-kappa值：0.764（衡量模型一致性）。
训练开销：仅比SOTA方法高15%。
数据不平衡适应性：仅需2次训练样本即可识别故障，其他方法需5次以上。</x:t>
  </x:si>
  <x:si>
    <x:t xml:space="preserve">论文提及SLIM已应用于中国某最大云服务提供商的实时运行环境，并提供了详细案例研究（如在线故障定位和解释性规则生成）。具体公司名称为阿里巴巴（Alibaba Group）。</x:t>
  </x:si>
  <x:si>
    <x:t xml:space="preserve">ART: A Unified Unsupervised Framework for Incident Management in Microservice Systems</x:t>
  </x:si>
  <x:si>
    <x:t xml:space="preserve">该论文提出了一种名为ART的无监督统一框架，用于微服务系统中的全流程故障管理。ART通过提取共享知识（如异常偏差）并结合多模态数据（指标、日志、追踪），实现了异常检测、故障分类和根因定位的统一建模。其核心创新包括：
使用Transformer Encoder、GRU和GraphSAGE分别建模通道依赖（CHA）、时间依赖（TEM）和调用依赖（CAL）。
通过统一故障表示（如实例级和系统级偏差）增强模型可解释性，并设计无监督解决方案。
实验表明，ART在多个任务上显著优于现有方法，例如异常检测F1分数提升5.65%~60.8%，根因定位平均准确率提升13.3%~205%。</x:t>
  </x:si>
  <x:si>
    <x:t xml:space="preserve">This paper presents ART, an unsupervised framework for unified incident management in microservice systems, covering anomaly detection (AD), failure triage (FT), and root cause localization (RCL). ART leverages shared knowledge from anomalous deviations and models three dependencies—channel (CHA), temporal (TEM), and call (CAL)—using Transformer Encoder, GRU, and GraphSAGE, respectively. It enhances interpretability through unified failure representations and provides unsupervised solutions for diagnostic tasks. Evaluations on benchmark datasets show ART outperforms state-of-the-art methods, improving AD-F1 by 5.65%~60.8%, FT-F1 by 13.2%~95.7%, and RCL accuracy by 13.3%~205%.</x:t>
  </x:si>
  <x:si>
    <x:t xml:space="preserve">论文的研究主题是微服务系统中的无监督全流程故障管理，核心贡献包括：
提出首个端到端无监督框架ART，统一AD、FT、RCL任务。
通过多模态数据建模三类依赖关系，提取共享知识。
设计基于统一故障表示的无监督解决方案，提升可解释性。</x:t>
  </x:si>
  <x:si>
    <x:t xml:space="preserve">D1：模拟电商微服务系统（46个实例，含5类故障）。
D2：商业银行管理系统（18个实例，含6类故障）。
对比基线包括Eadro、Dejavu、DiagFusion等多任务方法及单任务方法（如Hades、MicroCBR）。</x:t>
  </x:si>
  <x:si>
    <x:t xml:space="preserve">异常检测（AD）：F1分数提升5.65%~60.8%（ART: 0.942 vs. 基线0.586~0.868）。
故障分类（FT）：加权F1分数提升13.2%~95.7%（ART: 0.812 vs. 基线0.415~0.717）。
根因定位（RCL）：Top-1准确率提升13.3%~205%（ART: 0.667 vs. 基线0.137~0.615）。
效率：在线诊断时间仅1.363秒/案例（D2），优于多数基线。</x:t>
  </x:si>
  <x:si>
    <x:t xml:space="preserve">论文提到ART已应用于实际场景（如商业银行系统），但未明确说明具体企业名称。实验数据D2来自某顶级商业银行的管理系统，验证了ART在工业环境中的有效性。</x:t>
  </x:si>
  <x:si>
    <x:t xml:space="preserve">Detecting and Explaining Anomalies Caused by Web Tamper Attacks via Building Consistency-based Normality</x:t>
  </x:si>
  <x:si>
    <x:t xml:space="preserve">该论文提出了一种名为WebNorm的方法，用于检测和解释由Web篡改攻击引起的异常。WebNorm通过构建基于一致性的行为规范，学习Web应用程序运行时的数据一致性、流程一致性和常识一致性规则，并将这些规则建模为一阶逻辑。当运行时行为违反这些规则时，系统会触发警报并提供解释。实验表明，WebNorm在检测篡改攻击方面显著优于现有基线方法，精确度和召回率分别提高了56.1%和35.1%，同时具备较高的解释准确性（92.3%）。</x:t>
  </x:si>
  <x:si>
    <x:t xml:space="preserve">The paper proposes WebNorm, an approach for detecting and explaining anomalies caused by web tamper attacks. WebNorm learns behavioral normalities as invariants based on data consistency, flow consistency, and common-sense consistency, modeled as first-order logic. Violations of these invariants trigger alarms with explanations. Experiments on benchmarks like TrainTicket and NiceFish show that WebNorm outperforms state-of-the-art methods, improving precision and recall by 56.1% and 35.1%, respectively, while achieving 92.3% explanation accuracy.</x:t>
  </x:si>
  <x:si>
    <x:t xml:space="preserve">检测和解释由Web篡改攻击引起的异常，通过构建基于一致性的行为规范。</x:t>
  </x:si>
  <x:si>
    <x:t xml:space="preserve">TrainTicket
NiceFish</x:t>
  </x:si>
  <x:si>
    <x:t xml:space="preserve">指标：精确度（Precision）、召回率（Recall）、F1分数（F1-Score）、解释准确率（Explanation Accuracy）。
效果：
精确度：比基线方法提高56.1%。
召回率：比基线方法提高35.1%。
F1分数：在TrainTicket上达到0.918，在NiceFish上达到0.922。
解释准确率：92.3%。</x:t>
  </x:si>
  <x:si>
    <x:t xml:space="preserve">论文中提到了工业界的案例，例如Vistara Airlines遭受的支付绕过攻击（Payment Bypass Attacks），以及实际工具（如Splunk、Elastic Stack、IBM QRadar）在日志分析中的应用。此外，论文还提到了政府技术机构（Government Technology Agency of Singapore）的参与。</x:t>
  </x:si>
  <x:si>
    <x:t xml:space="preserve">End-to-End AutoML for Unsupervised Log Anomaly Detection</x:t>
  </x:si>
  <x:si>
    <x:t xml:space="preserve">该论文提出了一种名为LogCraft的端到端无监督日志异常检测框架，基于自动化机器学习（AutoML）技术。LogCraft通过自动化特征工程、模型选择和异常检测，减少了人工干预的需求，显著降低了算法部署的门槛。实验在五个公开数据集上进行，结果显示LogCraft的平均F1分数达到0.899，优于现有无监督算法的平均F1分数0.847。LogCraft的创新点包括设计了自适应日志特征增强模块（LogAFE）和基于元学习的模型推荐机制，能够高效处理多样化的日志数据并推荐最优检测模型。</x:t>
  </x:si>
  <x:si>
    <x:t xml:space="preserve">The paper proposes LogCraft, an end-to-end unsupervised log anomaly detection framework based on Automated Machine Learning (AutoML). LogCraft automates feature engineering, model selection, and anomaly detection, reducing the need for manual intervention and lowering the deployment barrier. Evaluated on five public datasets, LogCraft achieves an average F1 score of 0.899, outperforming existing unsupervised methods (average F1 score: 0.847). Key innovations include LogAFE for adaptive log feature enhancement and a meta-learning-based model recommendation system, which efficiently handles diverse log data and selects optimal detection models.</x:t>
  </x:si>
  <x:si>
    <x:t xml:space="preserve">基于自动化机器学习（AutoML）的无监督日志异常检测。</x:t>
  </x:si>
  <x:si>
    <x:t xml:space="preserve">HDFS
Blue Gene/L (BGL)
ThunderBird
Spirit
Liberty</x:t>
  </x:si>
  <x:si>
    <x:t xml:space="preserve">指标：精确度（Precision）、召回率（Recall）、F1分数（F1-Score）。
效果：
平均F1分数：0.899（优于基线方法的0.847）。
在BGL、HDFS、ThunderBird等数据集上表现最佳，F1分数显著提升。</x:t>
  </x:si>
  <x:si>
    <x:t xml:space="preserve">SoVAR: Build Generalizable Scenarios from Accident Reports for Autonomous Driving Testing</x:t>
  </x:si>
  <x:si>
    <x:t xml:space="preserve">这篇论文提出了一种名为SoVAR的工具，用于从交通事故报告中自动生成可泛化的测试场景，以测试自动驾驶系统（ADS）。SoVAR利用大型语言模型（LLM）从文本报告中提取事故信息，并通过约束求解生成适应不同道路结构的场景轨迹。实验表明，SoVAR能够更准确地提取信息并生成通用场景，成功在工业级自动驾驶系统Baidu Apollo中检测到5种安全违规行为。</x:t>
  </x:si>
  <x:si>
    <x:t xml:space="preserve">This paper introduces SoVAR, a tool for automatically generating generalizable test scenarios from accident reports to evaluate Autonomous Driving Systems (ADS). SoVAR employs LLMs to extract accident information and formulates constraints to generate adaptable trajectories for different road structures. Experiments demonstrate that SoVAR outperforms baseline methods in information extraction and successfully identifies safety violations in Baidu Apollo.</x:t>
  </x:si>
  <x:si>
    <x:t xml:space="preserve">从交通事故报告中自动生成可泛化的测试场景
自动驾驶系统的安全性测试</x:t>
  </x:si>
  <x:si>
    <x:t xml:space="preserve">NHTSA（美国国家公路交通安全管理局）的交通事故报告数据库</x:t>
  </x:si>
  <x:si>
    <x:t xml:space="preserve">量化指标：
Scenario Reconstruction Rate (SRR)：衡量成功重建场景的比例。
信息提取准确率：对比SoVAR、SoVAR_N（无语言模式提示的GPT-4）和AC3R（基线方法）的提取准确率。
效果：
SoVAR在环境条件、道路网络和动态对象信息提取上的平均准确率分别达到85.33%、96.44%和87.13%，显著优于基线方法。
SRR在不同道路类型（交叉路口、T型路口、直路）上分别为93.3%、72.7%和82.0%，而基线方法AC3R的SRR为0。</x:t>
  </x:si>
  <x:si>
    <x:t xml:space="preserve">产业界应用：测试了工业级自动驾驶系统Baidu Apollo，成功检测到5种安全违规行为。
Case Study：使用NHTSA的事故报告和LGSVL仿真平台生成测试场景，验证了SoVAR在真实产业环境中的有效性。</x:t>
  </x:si>
  <x:si>
    <x:t xml:space="preserve">16</x:t>
  </x:si>
  <x:si>
    <x:t xml:space="preserve">Bridging the Gap between Real-world and Synthetic Images for Testing Autonomous Driving Systems</x:t>
  </x:si>
  <x:si>
    <x:t xml:space="preserve">该论文研究了在自动驾驶系统（ADS）测试中，由于训练数据（真实世界图像）和测试数据（合成图像）分布不一致导致的测试准确性下降问题。作者提出了三种图像到图像转换方法（CycleGAN、神经风格迁移和自研的SAEVAE），用于将合成图像转换为更接近真实世界图像分布的形式。通过实验验证，这些转换器能显著减少分布差异，提升离线与在线测试的准确性，同时保持测试数据的多样性和覆盖率。SAEVAE在效率和效果上均优于其他方法，且能减少在线测试的时间开销。</x:t>
  </x:si>
  <x:si>
    <x:t xml:space="preserve">The paper addresses the issue of distribution discrepancies between real-world training images and synthetic test images in Autonomous Driving Systems (ADS) testing. It proposes three image-to-image translators (CycleGAN, neural style transfer, and SAEVAE) to align synthetic test images with real-world distributions. Experimental results show that these translators significantly improve offline and online testing accuracy while preserving test data quality. SAEVAE outperforms others in efficiency and effectiveness, with minimal time overhead for online testing.</x:t>
  </x:si>
  <x:si>
    <x:t xml:space="preserve">研究主题是利用图像到图像转换技术弥合真实世界与合成图像之间的分布差异，以提升自动驾驶系统（ADS）测试的准确性和可靠性。</x:t>
  </x:si>
  <x:si>
    <x:t xml:space="preserve">数据集：Udacity Jungle（真实世界）、BeamNG生成的合成数据集（对应Udacity Jungle）、KITTI（真实世界）、vKITTI（合成对应KITTI）。
模型：五种ADS-DNN（Autumn、Chauffeur、Dave2、Epoch用于车道保持，YOLOv5用于目标检测）。
仿真平台：BeamNG模拟器用于在线测试。</x:t>
  </x:si>
  <x:si>
    <x:t xml:space="preserve">分布对齐（RQ1）：VAE重建误差（MAE），SAEVAE显著减少误差。
离线测试准确性（RQ2）：车道保持任务MAE提升57%，目标检测任务mAP提升19%。
在线测试失败率（RQ3）：OOB距离提升，失败次数（#OOB）减少达80%。
测试数据质量（RQ4）：覆盖率（NC、SA）、多样性（GD、SD）、故障揭示能力（聚类数）基本保持或略有提升。
时间开销（RQ5）：SAEVAE仅增加8%的模拟时间。
离线与在线相关性（RQ6）：Pearson/Spearman相关性提升，减少对昂贵在线测试的依赖。</x:t>
  </x:si>
  <x:si>
    <x:t xml:space="preserve">产业应用：YOLOv5被NVIDIA用于展示GPU性能（引用其GitHub和NVIDIA博客）；Dave2被NVIDIA用于实际道路测试。
仿真工具：BeamNG被广泛用于工业界和研究界的ADS测试基准。</x:t>
  </x:si>
  <x:si>
    <x:t xml:space="preserve">LeGEND: A Top-Down Approach to Scenario Generation of Autonomous Driving Systems Assisted by Large Language Models</x:t>
  </x:si>
  <x:si>
    <x:t xml:space="preserve">该论文提出了一种名为LeGEND的自动驾驶系统（ADS）测试场景生成方法。LeGEND采用自上而下的方式，从抽象的功能场景（如交通事故报告中的自然语言描述）出发，通过大语言模型（LLM）将其转换为形式化的逻辑场景，再通过搜索算法生成具体的测试场景。实验表明，LeGEND能够生成多样化的关键场景，显著优于传统方法（如随机生成和基于遗传算法的搜索方法），并验证了中间表示（如交互模式序列）对提升转换精度的重要性。</x:t>
  </x:si>
  <x:si>
    <x:t xml:space="preserve">The paper proposes LeGEND, a top-down scenario generation approach for testing Autonomous Driving Systems (ADS). LeGEND leverages Large Language Models (LLMs) to transform abstract functional scenarios (e.g., natural language accident reports) into formal logical scenarios, which are then used to generate diverse and critical test scenarios through search-based techniques. Experiments on Baidu Apollo demonstrate that LeGEND outperforms baseline methods in scenario diversity and effectiveness, while also validating the importance of intermediate representations in improving transformation precision.</x:t>
  </x:si>
  <x:si>
    <x:t xml:space="preserve">研究主题是利用大语言模型（LLM）从功能场景生成逻辑场景，以提升自动驾驶系统（ADS）测试的多样性和有效性。</x:t>
  </x:si>
  <x:si>
    <x:t xml:space="preserve">数据集：美国国家公路交通安全管理局（NHTSA）的真实交通事故报告。
仿真平台：Baidu Apollo（工业级ADS）和LGSVL（软件模拟器）。
基线方法：随机生成（Random）和基于遗传算法的搜索方法（AV-Fuzzer）。</x:t>
  </x:si>
  <x:si>
    <x:t xml:space="preserve">#Types：LeGEND生成了11种不同的关键场景类型，显著多于Random（2种）和AV-Fuzzer（4种）。
#TypeExposRate：LeGEND的类型暴露率为11.5%，高于Random（3.1%）和AV-Fuzzer（1.3%）。
#SimForFirstType：LeGEND在11次模拟后发现首个关键场景，快于Random（35次）和AV-Fuzzer（14次）。
#SimForAllTypes：LeGEND在1354次模拟后发现所有关键场景类型，优于Random（642次）和AV-Fuzzer（594次）。
#TimeForOneScenario：LeGEND平均每个场景耗时32.1秒，效率高于Random（46.2秒）和AV-Fuzzer（46.6秒）。</x:t>
  </x:si>
  <x:si>
    <x:t xml:space="preserve">产业应用：实验基于百度Apollo（工业级自动驾驶系统），验证了LeGEND在真实场景中的有效性。</x:t>
  </x:si>
  <x:si>
    <x:t xml:space="preserve">ROCAS: Root Cause Analysis of Autonomous Driving Accidents via Cyber-Physical Co-mutation</x:t>
  </x:si>
  <x:si>
    <x:t xml:space="preserve">该论文提出了ROCAS，一种基于网络-物理协同变异（Cyber-Physical Co-mutation）的自动驾驶系统事故根因分析框架。通过物理变异和网络变异，ROCAS能够精确识别导致事故的触发实体（如外部物理对象）和系统内部的错误配置（如参数设置）。实验结果表明，ROCAS在12类ADS事故中表现出高效性和准确性，能够显著缩小搜索空间并定位错误配置。</x:t>
  </x:si>
  <x:si>
    <x:t xml:space="preserve">The paper introduces ROCAS, a novel framework for root cause analysis of autonomous driving system (ADS) accidents via cyber-physical co-mutation. ROCAS identifies accident-triggering entities through physical mutation and pinpoints misconfigurations via cyber mutation. Evaluated on 12 categories of ADS accidents, ROCAS demonstrates high effectiveness and efficiency in narrowing down search space and locating responsible misconfigurations.</x:t>
  </x:si>
  <x:si>
    <x:t xml:space="preserve">自动驾驶系统（ADS）的事故根因分析，重点解决复杂网络-物理系统中触发实体和错误配置的定位问题。</x:t>
  </x:si>
  <x:si>
    <x:t xml:space="preserve">论文使用了Baidu Apollo和LAV两个开源自动驾驶系统作为实验对象，并分析了从文献中收集的184个事故案例，最终筛选出144个安全相关案例用于评估。</x:t>
  </x:si>
  <x:si>
    <x:t xml:space="preserve">量化指标：
触发实体识别的准确性。
错误配置定位的精确性。
搜索空间缩减比例（平均减少85.8%）。
运行时效率（各阶段时间占比：物理变异16.4%，差异分析7.3%，网络变异76.3%）。
效果：
ROCAS能够准确识别触发实体和错误配置，显著提升事故分析的效率。
在回归测试中，修改后的配置提高了任务成功率。</x:t>
  </x:si>
  <x:si>
    <x:t xml:space="preserve">How to Pet a Two-Headed Snake? Solving Cross-Repository Compatibility Issues with Hera</x:t>
  </x:si>
  <x:si>
    <x:t xml:space="preserve">该论文提出了一种名为 HERA 的工具，用于解决跨软件仓库（如 Python 的 pip 和 Ubuntu 的 apt）的兼容性问题（Cross-Repository Compatibility, CC）。这些兼容性问题通常由于不同仓库的包管理工具（如 pip 和 apt）在处理依赖时未考虑跨仓库依赖而导致。HERA 通过离线构建跨仓库兼容性数据库（包括依赖表和兼容性表），并在线上预测、检测和修复 CC 问题。实验表明，HERA 在检测 CC 问题时的精确度为 90.5%，召回率为 93.7%，并能有效修复从 GitHub 和 Stack Overflow 收集的真实问题。</x:t>
  </x:si>
  <x:si>
    <x:t xml:space="preserve">The paper introduces HERA, a tool designed to solve Cross-Repository Compatibility (CC) issues arising from dependencies managed by different repositories (e.g., Python’s pip and Ubuntu’s apt). These issues occur when package managers handle intra-repository dependencies but ignore inter-repository dependencies. HERA builds an offline cross-repository compatibility database (including dependency and compatibility tables) and performs online prediction, detection, and fixing of CC issues. Evaluations show HERA achieves 90.5% precision and 93.7% recall in detecting CC issues and successfully fixes real-world issues from GitHub and Stack Overflow.</x:t>
  </x:si>
  <x:si>
    <x:t xml:space="preserve">研究主题为 跨软件仓库兼容性问题（Cross-Repository Compatibility Issues），具体针对 Python（pip）和 Ubuntu（apt）生态中的依赖冲突问题。</x:t>
  </x:si>
  <x:si>
    <x:t xml:space="preserve">数据集：1,692 个真实世界的 CC 问题（基于 Ubuntu 20.04 和 Python 包构建）。
真实案例：27 个来自 GitHub 和 Stack Overflow 的 CC 问题（成功复现 26 个）。</x:t>
  </x:si>
  <x:si>
    <x:t xml:space="preserve">检测性能：
精确度（Precision）：90.5%
召回率（Recall）：93.7%
F1 分数：92.1%
修复性能：
在 26 个复现的真实案例中，HERA 成功检测并修复所有问题。</x:t>
  </x:si>
  <x:si>
    <x:t xml:space="preserve">从 GitHub 和 Stack Overflow 收集了 27 个真实案例（如 gradio#5154、jinja2 与 markupsafe 的兼容性问题），HERA 成功复现并修复了 26 个。</x:t>
  </x:si>
  <x:si>
    <x:t xml:space="preserve">Detect Hidden Dependency to Untangle Commits</x:t>
  </x:si>
  <x:si>
    <x:t xml:space="preserve">该论文提出了一种名为 HD-GNN 的异构有向图神经网络方法，用于解决软件开发中“纠缠提交”（tangled commits）的问题。纠缠提交是指开发者将多个不同目的的代码变更混入同一个提交中，增加了代码审查和后续开发的难度。传统方法依赖人工规则或局部代码依赖分析，难以捕捉全局上下文中的隐藏依赖关系。HD-GNN 通过构建细粒度的层次化图模型（实体级和代码变更级），结合异构有向图神经网络，学习代码变更间的隐藏依赖关系，从而更准确地解耦提交。实验表明，HD-GNN 在 C# 和 Java 数据集上的解耦效果比现有方法平均提升 25% 和 19.2%，且在真实场景数据集（MVD）中表现显著优于其他方法。</x:t>
  </x:si>
  <x:si>
    <x:t xml:space="preserve">The paper introduces HD-GNN, a Heterogeneous Directed Graph Neural Network designed to untangle tangled commits in collaborative software development. Tangled commits mix code changes for different purposes (e.g., bug fixes and feature additions) into a single commit, complicating code review and maintenance. Existing approaches rely on heuristic rules or local code dependencies, failing to capture hidden dependencies in global contexts. HD-GNN models commits as hierarchical graphs (entity-level and code-change-level) and leverages graph neural networks to detect hidden dependencies by aggregating global syntactic and structural information. Evaluations on C# and Java datasets show HD-GNN improves untangling accuracy by 25% and 19.2% over state-of-the-art methods, with superior performance on manually validated datasets (MVD).</x:t>
  </x:si>
  <x:si>
    <x:t xml:space="preserve">研究主题为 解耦纠缠提交（Untangling Tangled Commits），重点解决代码变更间的隐藏依赖关系检测问题。</x:t>
  </x:si>
  <x:si>
    <x:t xml:space="preserve">C# 数据集：1,612 个纠缠提交（来自 9 个 GitHub 项目）。
Java 数据集：14,000+ 个纠缠提交（来自 10 个 GitHub 项目）。
人工验证数据集（MVD）：600 个真实场景提交（C# 和 Java 各 300 个）。</x:t>
  </x:si>
  <x:si>
    <x:t xml:space="preserve">检测性能：
C# 数据集：比最优基线（UTango）在准确率（Accuracy）上提升 6%（整体）和 3%（OA）。
Java 数据集：比最优基线（UTango）在准确率上提升 3%（整体）和 6%（OA）。
MVD 数据集：显著优于所有基线，尤其在包含隐藏依赖的复杂案例中。
效率：
测试时间与启发式规则方法接近，比传统方法（如 Herzig et al.）快 28 倍。</x:t>
  </x:si>
  <x:si>
    <x:t xml:space="preserve">论文合作方包括 华为云计算技术有限公司，工具在真实工业场景中验证。
从国际软件公司的代码库中收集 Java MVD 数据集，模拟实际开发场景。</x:t>
  </x:si>
  <x:si>
    <x:t xml:space="preserve">LeanBin: Harnessing Lifting and Recompilation to Debloat Binaries</x:t>
  </x:si>
  <x:si>
    <x:t xml:space="preserve">这篇论文提出了一种名为LeanBin的新工具，用于二进制去膨胀和专业化。LeanBin通过结合动态执行追踪和启发式无关的静态分析，从二进制文件中移除不必要的代码，从而减少潜在的安全漏洞。该工具能够处理优化后的、剥离符号的、动态链接的多线程二进制文件，并支持共享库的去膨胀。实验结果表明，LeanBin在SPEC CPU2006 INT基准测试上的去膨胀时间平均为原生执行的1.78倍，去膨胀后的二进制文件运行时间平均为原生执行的1.21倍，且代码大小和攻击面（如gadget数量）显著减少。</x:t>
  </x:si>
  <x:si>
    <x:t xml:space="preserve">This paper introduces LeanBin, a novel binary debloating and specialization tool that combines dynamic execution tracing with heuristic-free static analysis to remove unnecessary code from binaries. LeanBin captures execution traces to identify required instructions and control flow, then augments this information with static analysis to avoid overly restricting input space. The tool supports optimized, stripped, and dynamically linked binaries, including shared libraries. Evaluations on SPEC CPU2006 INT benchmarks show LeanBin achieves a geomean debloating overhead of 1.78x, with debloated binaries running at 1.21x overhead. The tool significantly reduces code size (down to 53.59%) and gadget counts (as low as 3.65%), enhancing security and performance.</x:t>
  </x:si>
  <x:si>
    <x:t xml:space="preserve">二进制去膨胀（Binary Debloating）和专业化（Specialization），通过动态追踪和静态分析结合的方式优化二进制文件，减少代码冗余和攻击面。</x:t>
  </x:si>
  <x:si>
    <x:t xml:space="preserve">SPEC CPU2006 INT（整数基准测试）、Phoenix（多线程基准测试）、SQLite（实际用例）。</x:t>
  </x:si>
  <x:si>
    <x:t xml:space="preserve">量化指标：
去膨胀时间（Debloating Time）：平均1.78倍原生执行时间。
运行时间（Execution Time）：去膨胀后二进制平均1.21倍原生运行时间。
代码覆盖率（Code Coverage）：动态追踪（D）平均35.45%，静态分析增强（DS2）平均64.30%。
Gadget数量：减少至原生的24.10%-30.22%（使用ARM PAC后低至16.65%）。
代码大小：减少至原生的53.59%（动态策略D）。
效果：显著减少攻击面、提升性能，并支持多线程和共享库的去膨胀。</x:t>
  </x:si>
  <x:si>
    <x:t xml:space="preserve">SQLite用例展示了去膨胀后的二进制（包括共享库）运行速度提升至1.24倍，gadget数量减少至3.65%。</x:t>
  </x:si>
  <x:si>
    <x:t xml:space="preserve">Balancing the Quality and Cost of Updating Dependencies</x:t>
  </x:si>
  <x:si>
    <x:t xml:space="preserve">这篇论文提出了一种名为GoblinUpdater的新工具，用于平衡依赖更新的质量与成本。通过将依赖更新问题建模为多目标优化问题，并结合线性规划求解，该工具能够根据开发者的偏好（如依赖的新鲜度、流行度、安全性）生成最优的更新策略。实验基于107个开源Java项目，结果表明GoblinUpdater在保证编译和测试通过的同时，显著提升了依赖的新鲜度（最高提升两个数量级），并减少了漏洞数量。</x:t>
  </x:si>
  <x:si>
    <x:t xml:space="preserve">This paper introduces GoblinUpdater, a tool that formulates dependency updates as a multi-objective optimization problem to balance quality (e.g., freshness, popularity, security) and cost (e.g., breaking changes). Using linear programming, it generates optimal update plans tailored to developer preferences. Evaluated on 107 Java projects, GoblinUpdater outperforms naive approaches, achieving up to two orders of magnitude better freshness while maintaining compilation and test success.</x:t>
  </x:si>
  <x:si>
    <x:t xml:space="preserve">依赖更新的多目标优化，旨在最大化依赖质量（新鲜度、流行度、安全性）并最小化更新成本（破坏性变更）。</x:t>
  </x:si>
  <x:si>
    <x:t xml:space="preserve">107个开源Java Maven项目（来自筛选后的Hejderup和Gousios数据集）</x:t>
  </x:si>
  <x:si>
    <x:t xml:space="preserve">量化指标：
新鲜度（Freshness）：提升最高达两个数量级。
流行度（Popularity）：基于一年窗口内的依赖数量。
漏洞（CVEs）：使用斐波那契系数加权计算，显著减少。
更新成本（Cost of Change）：通过Maracas和Japicmp工具量化破坏性变更，零成本配置（cfg3/cfg4）完全避免破坏性变更。
效果：
零成本配置（cfg4）下，编译和测试通过率优于其他方法（接近100%）。
质量债务（Quality Debt）平均减少57%（局部策略）至60%（全局策略）。</x:t>
  </x:si>
  <x:si>
    <x:t xml:space="preserve">对比了GoblinUpdater与常用依赖管理工具（如Dependabot、Renovate）的更新策略，显示其在全局优化和安全性上的优势。
实际案例中，通过SQLite等依赖的更新展示了工具在减少漏洞（如log4shell）和提升性能方面的潜力。</x:t>
  </x:si>
  <x:si>
    <x:t xml:space="preserve">UFront: Toward A Unified MLIR Frontend for Deep Learning</x:t>
  </x:si>
  <x:si>
    <x:t xml:space="preserve">该论文提出了一种名为UFront的统一MLIR前端，旨在解决现有MLIR前端在深度学习模型编译过程中面临的高层IR转换不灵活、优化机会有限以及兼容性和效率不足等问题。UFront采用两阶段操作符到操作符的编译流程：第一阶段通过即时模型追踪将不同框架的模型转换为统一的高层IR，并进行高层图优化；第二阶段直接将高层IR转换为标准的TOSA IR，减少了冗余的中间转换步骤。实验表明，UFront在兼容性、编译速度和执行效率上均优于现有方法，并能生成与主流深度学习框架一致的结果。</x:t>
  </x:si>
  <x:si>
    <x:t xml:space="preserve">The paper introduces UFront, a unified MLIR frontend designed to address challenges in existing MLIR frontends, such as inflexible high-level IR conversion, limited optimization opportunities, and reduced compatibility. UFront employs a two-stage operator-to-operator compilation workflow: the first stage performs model tracing and high-level graph optimizations to generate unified high-level IR, while the second stage directly converts this IR into standard TOSA IR using proposed lowering patterns. Experiments demonstrate that UFront outperforms state-of-the-art methods in compatibility, compilation speed, and execution efficiency while producing results consistent with popular deep learning</x:t>
  </x:si>
  <x:si>
    <x:t xml:space="preserve">研究主题是设计并实现一个统一的MLIR前端（UFront），用于高效编译和优化不同深度学习框架的模型，解决现有MLIR前端的兼容性和效率问题。</x:t>
  </x:si>
  <x:si>
    <x:t xml:space="preserve">模型：ResNet、MobileNet、ShuffleNet、SqueezeNet、DenseNet、Inception、LSTM、Vision Transformer (ViT)、BERT。
框架：TensorFlow/Keras、PyTorch、ONNX。
硬件平台：AMD Ryzen CPU、NVIDIA RTX 3070 GPU、A100、Tesla T4。</x:t>
  </x:si>
  <x:si>
    <x:t xml:space="preserve">编译时间：UFront比IREE-TF、Torch-MLIR和ONNX-MLIR快2.42×至13.83×。
执行时间：在CPU上比IREE-TF快3.83×，在GPU上比Torch-MLIR快1.64×。
兼容性：支持更多模型（如Torch-MLIR无法编译的DenseNet、LSTM等）。
准确性：与PyTorch、TensorFlow等框架的输出一致（MAE ≤ 6.732E-6，RMSE ≤ 4.34E-5，COD ≈ 1.0）。
Top-1准确率：与官方报告和本地实现一致（如ResNet50在ImageNet-1k上达79.249%）。</x:t>
  </x:si>
  <x:si>
    <x:t xml:space="preserve">论文中提到UFront由上海熠知电子科技有限公司（Shanghai Enflame Technology）参与开发，并得到国家重点项目和上海市科技计划的支持。此外，UFront的源代码和测试已公开在GitHub和Kaggle上，供产业界使用和验证。</x:t>
  </x:si>
  <x:si>
    <x:t xml:space="preserve">FIPSER: Improving Fairness Testing of DNN by Seed Prioritization</x:t>
  </x:si>
  <x:si>
    <x:t xml:space="preserve">该论文提出了一种名为FIPSER的方法，旨在通过种子优先级排序改进深度神经网络（DNN）的公平性测试。FIPSER基于特征重要性和扰动潜力，对用于生成个体歧视实例对（IDIP）的种子样本进行排序和选择。实验结果表明，FIPSER能够显著提升现有IDIP挖掘方法的效率和有效性，平均提高IDIP生成数量45%，生成速度11%。此外，FIPSER还能有效应对不同数据集和敏感属性中IDIP数量的不平衡问题。</x:t>
  </x:si>
  <x:si>
    <x:t xml:space="preserve">The paper introduces FIPSER, a method designed to improve fairness testing of deep neural networks (DNNs) through seed prioritization. FIPSER leverages feature importance and perturbation potential to rank and select seed samples for generating Individual Discrimination Instance Pairs (IDIPs). Experimental results demonstrate that FIPSER significantly enhances the effectiveness and efficiency of existing IDIP mining methods, increasing the number of generated IDIPs by 45% and the generation speed by 11% on average. Additionally, FIPSER effectively addresses the imbalance in IDIP quantities across datasets and sensitive attributes.</x:t>
  </x:si>
  <x:si>
    <x:t xml:space="preserve">研究主题是通过种子优先级排序改进深度神经网络的公平性测试，解决现有方法在IDIP生成中的效率、有效性及不平衡问题。</x:t>
  </x:si>
  <x:si>
    <x:t xml:space="preserve">数据集：census、compas、bank、credit、default、diabetes、heart、meps15、meps16、students。
模型：全连接神经网络（层宽度为64,32,16,8,4,2），激活函数为ReLU。
对比方法：ADF、EIDIG、NF、DICE等IDIP挖掘方法。</x:t>
  </x:si>
  <x:si>
    <x:t xml:space="preserve">有效性：FIPSER平均提高IDIP生成数量45%（相比随机采样）和48.29%（相比聚类策略）。
效率：IDIP生成速度平均提升28.21%（相比随机采样）和6.66%（相比聚类策略）。
不平衡处理：FIPSER通过Gini系数和Lorenz曲线验证了其在不平衡数据集中的优越性。
模型重训练：使用FIPSER生成的IDIP重训练模型后，公平性提升7.29%，准确性下降8.37%，与聚类策略效果相近。</x:t>
  </x:si>
  <x:si>
    <x:t xml:space="preserve">Prioritizing Test Inputs for DNNs Using Training Dynamics</x:t>
  </x:si>
  <x:si>
    <x:t xml:space="preserve">论文提出了一种名为TDPR（基于训练动态的测试输入优先级排序）的新方法，用于解决深度神经网络测试中标注成本高的问题。TDPR通过分析DNN在训练过程中对测试样本的学习行为（如预测概率、标签和不确定性分数），构建学习轨迹并提取特征，利用学习排序技术对测试输入进行优先级排序。实验结果表明，TDPR在8个不同数据集上优于7种基线方法，能够更早地发现错误揭示样本，并有效指导DNN的重新训练。</x:t>
  </x:si>
  <x:si>
    <x:t xml:space="preserve">The paper proposes TDPR, a novel test input prioritization technique for Deep Neural Networks (DNNs) based on training dynamics. TDPR constructs learning trajectories for test inputs by analyzing the DNN's evolving behavior during training (e.g., predicted probabilities, labels, and uncertainty scores). It then extracts features from these trajectories and applies learning-to-rank techniques to prioritize test inputs. Experimental results on 8 diverse datasets show that TDPR outperforms 7 baseline methods in both prioritizing bug-revealing inputs and guiding DNN retraining.</x:t>
  </x:si>
  <x:si>
    <x:t xml:space="preserve">深度神经网络（DNN）的测试输入优先级排序，旨在通过训练动态（training dynamics）高效识别错误揭示样本，降低测试标注成本。</x:t>
  </x:si>
  <x:si>
    <x:t xml:space="preserve">数据集：CIFAR-10、Tiny-ImageNet、IMDB、SMS（包含原始数据和经过现实干扰的损坏数据，如CIFAR-10-C）。
DNN架构：ResNet-18、DenseNet-121、Transformer、Bi-LSTM。</x:t>
  </x:si>
  <x:si>
    <x:t xml:space="preserve">RAUC（Relative Area Under Curve）：衡量错误揭示样本在优先级排序中的早期检测能力。TDPR在RAUC上平均提升1.18%至71.43%。
ATRC（Average Test Relative Coverage）：在有限测试预算下检测错误揭示样本的比例。TDPR平均提升2.50%至74.29%。
准确性改进（Accuracy Improvement）：通过优先级样本重新训练DNN，准确性提升最高达13.63%。
统计测试（Wilcoxon signed-rank test和Cliff's delta）显示TDPR在大多数情况下显著优于基线方法。</x:t>
  </x:si>
  <x:si>
    <x:t xml:space="preserve">Repairing Regex-Dependent String Functions</x:t>
  </x:si>
  <x:si>
    <x:t xml:space="preserve">这篇论文提出了一种基于示例编程（PBE）的方法，用于修复依赖正则表达式的字符串函数（如replaceAll）中的错误。现有的正则表达式合成方法主要关注全字符串匹配，而忽略了子字符串匹配和替换参数的重要性。论文通过引入起源信息、子串上下文感知的剪枝技术和SMT约束求解，填补了这一空白。作者实现了工具R2-DS，并在真实世界的基准测试中验证了其高效性和修复质量。</x:t>
  </x:si>
  <x:si>
    <x:t xml:space="preserve">This paper presents the first PBE-based method for repairing regex-dependent string functions (e.g., replaceAll). Existing regex synthesis methods focus on whole-string matching, while most regex-dependent functions use substring matching and require replacement parameters. The paper addresses this gap by incorporating origin information in examples, a substring-context-aware pruning technique, and SMT constraints to insert captures. The tool R2-DS efficiently repairs real-world bugs and demonstrates high-quality results in evaluations.</x:t>
  </x:si>
  <x:si>
    <x:t xml:space="preserve">研究主题是自动化修复依赖正则表达式的字符串函数，重点解决子字符串匹配和替换参数的问题。</x:t>
  </x:si>
  <x:si>
    <x:t xml:space="preserve">论文从GitHub提交和StackOverflow帖子中收集了120个真实世界的基准任务，包括replaceAll、replace和search函数的修复实例。</x:t>
  </x:si>
  <x:si>
    <x:t xml:space="preserve">量化指标：运行时间（秒）、F1分数（衡量修复质量）。
效果：
R2-DS解决了90.8%的实例，中位运行时间为0.763秒。
F1分数的中位数为1，平均为0.84，表明修复结果具有高质量和良好的泛化能力。</x:t>
  </x:si>
  <x:si>
    <x:t xml:space="preserve">论文提到了从GitHub和StackOverflow收集的真实案例，包括修复Markdown文档中字符串替换的bug</x:t>
  </x:si>
  <x:si>
    <x:t xml:space="preserve">FastFixer: An Efficient and Effective Approach for Repairing Programming Assignments</x:t>
  </x:si>
  <x:si>
    <x:t xml:space="preserve">该论文提出了一种名为FastFixer的高效自动化程序修复方法，专注于学生编程作业中的错误修复。FastFixer通过结合修复导向的微调策略和推理加速算法，显著提升了大型语言模型（LLM）在修复复杂编程作业中的准确性和效率。实验结果表明，FastFixer在修复率和推理速度上均优于现有方法，修复率提升了20.46%，推理速度提高了16.67倍。</x:t>
  </x:si>
  <x:si>
    <x:t xml:space="preserve">The paper introduces FastFixer, an efficient and effective approach for repairing programming assignments. It enhances the repair capability of Large Language Models (LLMs) through a novel repair-oriented fine-tuning strategy and an inference acceleration algorithm. FastFixer achieves a 20.46% improvement in repair accuracy and a 16.67× speedup in inference compared to state-of-the-art baselines, demonstrating its potential for providing timely and accurate feedback in programming education.</x:t>
  </x:si>
  <x:si>
    <x:t xml:space="preserve">论文的研究主题是自动化程序修复（Automated Program Repair, APR），特别是针对学生编程作业中的错误修复，结合大型语言模型（LLM）的微调策略和推理加速技术。</x:t>
  </x:si>
  <x:si>
    <x:t xml:space="preserve">Defects4DS：包含682份C语言学生作业提交，来自一门数据结构课程的4个编程作业。
Defects4DS-L：扩展数据集，包含18个编程作业的更多提交，覆盖更多错误类型和任务难度。</x:t>
  </x:si>
  <x:si>
    <x:t xml:space="preserve">修复能力指标：修复程序数量（Number of Fixed Programs）：FastFixer修复了312个程序，比最优基线（PaR-ChatGPT）提升了20.46%。
修复率（Fix Rate）：在Defects4DS-L上，FastFixer的修复率为37.14%，优于其他方法。
推理效率指标：加速比（Speedup）：FastFixer的推理速度比自回归解码（AR）快16.67倍。
每秒生成令牌数（Tokens/s）：423.6 tokens/s，显著高于基线。
步骤效率（Step Efficiency）：减少了147倍的推理步骤。</x:t>
  </x:si>
  <x:si>
    <x:t xml:space="preserve">Exploring Parameter-Efficient Fine-Tuning of Large Language Model on Automated Program Repair</x:t>
  </x:si>
  <x:si>
    <x:r>
      <x:rPr>
        <x:sz val="11"/>
        <x:color theme="1"/>
        <x:rFont val="DengXian"/>
      </x:rPr>
      <x:t xml:space="preserve">该论文探索了大型语言模型（LLM）在自动化程序修复（APR）任务中的参数高效微调（PEFT）方法。通过构建APR专用指令数据集（APR-Instruction），并对四种PEFT方法（LoRA、p-tuning、prefix-tuning和(IA)</x:t>
    </x:r>
    <x:r>
      <x:rPr>
        <x:sz val="11"/>
        <x:color theme="1"/>
        <x:rFont val="宋体-简"/>
      </x:rPr>
      <x:t xml:space="preserve">³</x:t>
    </x:r>
    <x:r>
      <x:rPr>
        <x:sz val="11"/>
        <x:color theme="1"/>
        <x:rFont val="DengXian"/>
      </x:rPr>
      <x:t xml:space="preserve">）在四种LLM上进行实验，论文展示了PEFT在提升修复能力和降低计算资源消耗方面的优势。实验结果表明，(IA)</x:t>
    </x:r>
    <x:r>
      <x:rPr>
        <x:sz val="11"/>
        <x:color theme="1"/>
        <x:rFont val="宋体-简"/>
      </x:rPr>
      <x:t xml:space="preserve">³</x:t>
    </x:r>
    <x:r>
      <x:rPr>
        <x:sz val="11"/>
        <x:color theme="1"/>
        <x:rFont val="DengXian"/>
      </x:rPr>
      <x:t xml:space="preserve">方法表现最佳，修复率比现有最优方法提高了58%，同时显著减少了GPU内存使用和可训练参数数量。</x:t>
    </x:r>
  </x:si>
  <x:si>
    <x:t xml:space="preserve">The paper explores Parameter-Efficient Fine-Tuning (PEFT) of Large Language Models (LLMs) for Automated Program Repair (APR). By constructing an APR-specific instruction dataset (APR-Instruction) and evaluating four PEFT methods (LoRA, p-tuning, prefix-tuning, and (IA)³) on four LLMs, the study demonstrates the effectiveness of PEFT in enhancing repair capabilities while reducing computational costs. Results show that (IA)³ achieves the highest repair rate, fixing 58% more bugs than state-of-the-art methods, with significant reductions in GPU memory usage and trainable parameters.</x:t>
  </x:si>
  <x:si>
    <x:t xml:space="preserve">论文的研究主题是参数高效微调（PEFT）在自动化程序修复（APR）中的应用，重点探索如何通过PEFT方法提升大型语言模型（LLM）的修复能力，同时降低计算资源消耗。</x:t>
  </x:si>
  <x:si>
    <x:t xml:space="preserve">Defects4J v2.0：包含217个单块（single-hunk）Java程序错误。
QuixBugs：包含40个算法相关错误的基准数据集。
HumanEval-Java：包含163个单块Java程序错误，覆盖从简单到复杂的逻辑错误。</x:t>
  </x:si>
  <x:si>
    <x:t xml:space="preserve">修复能力指标：pass@k：生成k个候选补丁，若其中任意一个通过测试用例，则认为修复成功。
修复数量：DeepSeek-Coder-Base-6.7B模型使用(IA)³方法修复了234个错误，比最优基线（INCODER-6B）提高了58%。
效率指标：
GPU内存消耗：PEFT方法比全模型微调（FMFT）减少了45.6%-50.0%的峰值GPU内存使用。
可训练参数数量：PEFT方法仅需微调1%-5%的模型参数，显著降低了计算资源需求。</x:t>
  </x:si>
  <x:si>
    <x:t xml:space="preserve">Enhancing Automated Program Repair with Solution Design</x:t>
  </x:si>
  <x:si>
    <x:t xml:space="preserve">该论文提出了一种名为DRCodePilot的方法，通过整合设计原理（Design Rationale, DR）来增强GPT-4-Turbo在自动程序修复中的能力。设计原理是从开源项目的讨论日志（如Jira）中提取的解决方案和其背后的理由。论文还设计了一个基于反馈的自反思框架，通过参考生成的补丁和标识符建议来优化修复结果。实验基于包含938个问题-补丁对的基准测试，结果显示DRCodePilot的全匹配率比直接使用GPT-4提高了4.7倍，CodeBLEU分数也有显著提升。此外，研究还验证了设计原理对其他大型语言模型（如CodeLlama、GPT-3.5和GPT-4）的积极影响。</x:t>
  </x:si>
  <x:si>
    <x:t xml:space="preserve">The paper introduces DRCodePilot, an approach that enhances GPT-4-Turbo's capabilities in Automated Program Repair (APR) by incorporating Design Rationale (DR) extracted from issue logs (e.g., Jira discussions). DR includes planned solutions and underlying reasons for fixes. The method also employs a feedback-based self-reflective framework to refine patches using reference patches and identifier recommendations. Experiments on a benchmark of 938 issue-patch pairs show that DRCodePilot achieves a 4.7x higher full-match ratio compared to direct GPT-4 usage, with improved CodeBLEU scores. The study also demonstrates the standalone benefits of DR for other LLMs like CodeLlama and GPT-3.5.</x:t>
  </x:si>
  <x:si>
    <x:t xml:space="preserve">论文的研究主题是如何利用设计原理（Design Rationale）提升自动程序修复（APR）的效果，具体通过结合大型语言模型（如GPT-4）和反馈机制来实现。</x:t>
  </x:si>
  <x:si>
    <x:t xml:space="preserve">论文构建了一个包含938个问题-补丁对的基准测试集，数据来源于两个开源项目（Flink和Solr）的Jira问题日志和GitHub合并的拉取请求（PRs）。基准测试筛选条件包括：仅Java源文件修复、每个PR仅修改一个文件、修改代码行数不超过22行。</x:t>
  </x:si>
  <x:si>
    <x:t xml:space="preserve">指标1：全匹配率（Full-Match）
DRCodePilot在Flink和Solr上的全匹配率分别为15.27%和8.03%，比直接使用GPT-4（3.22%和2.23%）分别提高了4.7倍和3.6倍。
指标2：CodeBLEU分数
DRCodePilot的CodeBLEU分数在Flink和Solr上分别为0.78和0.80，优于所有基线模型（如GPT-4的0.74和0.77）。
其他发现：设计原理的单独应用也能显著提升其他LLM（如CodeLlama、GPT-3.5）的全匹配率。</x:t>
  </x:si>
  <x:si>
    <x:t xml:space="preserve">论文中提及了产业界的案例研究，例如：
FLINK-32976：一个Flink项目中因未检查TARGET参数导致的空指针异常问题，通过设计原理（添加空值检查）指导修复，最终补丁将默认值设为空字符串以增强鲁棒性。
FLINK-34007：涉及82条评论的复杂问题，讨论了三种主要解决方案及其步骤和论据。
论文还指出，实际开发中即使问题分类为“主要”且解决方案已确定，修复仍可能耗时20天，凸显了自动化修复工具的价值。</x:t>
  </x:si>
  <x:si>
    <x:t xml:space="preserve">An Explainable Automated Model for Measuring Software Engineer Contribution</x:t>
  </x:si>
  <x:si>
    <x:t xml:space="preserve">该论文提出了一种名为Memento的可解释自动化模型，用于测量软件工程师在开发与测试阶段的贡献。通过访谈18名工业界从业者，论文确定了16个贡献度量指标，并基于TOPSIS方法和线性规划动态调整权重，构建了一个可解释的贡献度量模型。实验部分在一个全球企业的5,174名员工中应用该模型，识别出100名低贡献员工，并通过问卷调查确定了低贡献的五大原因。研究结果表明，Memento在贡献度量上优于传统方法，且能提供可解释的结果，帮助企业分析问题并提升员工绩效。</x:t>
  </x:si>
  <x:si>
    <x:t xml:space="preserve">The paper introduces Memento, an explainable automated model designed to measure software engineers' contributions during development and testing phases. Through interviews with 18 industrial practitioners, the study identifies 16 contribution metrics and employs the TOPSIS method combined with linear programming to dynamically adjust metric weights. The model was evaluated on 5,174 employees in a global enterprise, identifying 100 low contributors and uncovering five key reasons for low performance via surveys. Results demonstrate that Memento outperforms traditional methods and provides actionable insights for improving employee contributions.</x:t>
  </x:si>
  <x:si>
    <x:t xml:space="preserve">论文的研究主题是如何通过可解释的自动化模型量化软件工程师的贡献，并基于实际企业数据验证模型的有效性。</x:t>
  </x:si>
  <x:si>
    <x:t xml:space="preserve">论文基于一个全球企业的实际数据构建了实验基准，覆盖10个项目，包含5,174名员工的贡献记录。数据包括需求完成数、代码提交量、缺陷数等16个指标，时间跨度为2018年至2023年。</x:t>
  </x:si>
  <x:si>
    <x:t xml:space="preserve">指标1：MRR（Mean Reciprocal Rank）
Memento在MRR@1、MRR@3、MRR@5上的平均得分分别为0.182、0.286、0.265，显著优于基线方法（如Queuing Scoring和Entropy）。
指标2：NDCG（Normalized Discounted Cumulative Gain）
Memento的NDCG@1、NDCG@3、NDCG@5平均值为0.200、0.570、0.643，较基线方法提升最高达107.1%。
应用效果：模型识别出100名低贡献员工，并通过问卷分析出五大低贡献原因（如非标准化记录、岗位变动等）。</x:t>
  </x:si>
  <x:si>
    <x:t xml:space="preserve">论文中提及了产业界的实际应用案例：
全球企业应用：模型在覆盖170多个国家的企业中使用，分析了5,174名员工的贡献数据。
低贡献分析：通过问卷反馈，确定了低贡献的五大原因，例如“非标准化记录”（29.4%的员工）和“岗位变动”（23.5%的员工）。
项目实例：以10个企业项目（如P1-P10）为实验对象，验证了模型在复杂业务场景中的适用性。</x:t>
  </x:si>
  <x:si>
    <x:t xml:space="preserve">Context-Aware Automated Sprint Plan Generation for Agile Software Development</x:t>
  </x:si>
  <x:si>
    <x:t xml:space="preserve">该论文提出了一种基于上下文感知的自动化迭代计划生成模型，用于优化敏捷软件开发中的用户故事（User Story）优先级排序。通过调查和数据分析，论文发现紧迫性（Urgency）、迭代目标对齐（Sprint Goal Alignment）和业务价值（Business Value）是团队最关注的优先级标准，且这些标准的权重受项目资源、客户类型等因素影响。作者结合机器学习与线性规划，开发了一个优化模型，能够根据团队的历史数据和目标生成定制化的迭代计划。实验基于ING银行的真实数据（4,841次迭代和128,526个用户故事），结果显示模型生成的计划与团队实际计划重叠率达88%，同时提升了29%的业务价值交付，并降低了42%的延迟风险。</x:t>
  </x:si>
  <x:si>
    <x:t xml:space="preserve">The paper presents a context-aware automated sprint plan generation model for agile software development. It identifies urgency, sprint goal alignment, and business value as the top prioritization criteria through a survey of 52 teams at ING, with their importance varying by project context (e.g., resources, client type). The proposed model integrates machine learning (to estimate criteria like delay risk) and linear programming (to optimize story selection) while incorporating team-specific objectives and historical data. Evaluated on real-world data from 4,841 sprints at ING, the model achieves 88% overlap with manual plans, delivers 29% higher business value, and reduces delay risk by 42%. The study highlights the need for contextual adaptation in agile planning tools.</x:t>
  </x:si>
  <x:si>
    <x:t xml:space="preserve">研究主题为敏捷软件开发中基于上下文感知的自动化迭代计划生成，重点解决用户故事优先级排序的优化问题，以提升迭代计划与团队目标的一致性及项目交付效率。</x:t>
  </x:si>
  <x:si>
    <x:t xml:space="preserve">论文以Golfarelli等人提出的单迭代优化模型（聚焦最大化业务价值）作为基准（State-of-the-Art, SoTA），并对比了其与本文模型在故事重叠率、语义相关性及业务价值等指标上的表现。</x:t>
  </x:si>
  <x:si>
    <x:t xml:space="preserve">Jaccard相似性：模型与团队实际计划的重叠率达88%（SoTA为72%）。
语义相关性（Cosine Similarity）：差异故事的语义相关度为74%（SoTA为61%）。
业务价值：提升29%。
迭代目标对齐：提升14%。
延迟风险：降低42%。
效率：生成计划时间从秒级到6分钟（远短于传统会议耗时）。</x:t>
  </x:si>
  <x:si>
    <x:t xml:space="preserve">论文案例研究基于荷兰国际集团（ING银行）的IT部门（ING TECH），涉及52个敏捷团队、4,841次迭代和128,526个用户故事的真实数据。模型在ING的实际应用中显著提升了计划效率和业务价值交付，团队访谈反馈其可用性良好（8/10团队愿意采用）。</x:t>
  </x:si>
  <x:si>
    <x:t xml:space="preserve">Differential Fuzzing for Data Distribution Service Programs with Dynamic Configuration</x:t>
  </x:si>
  <x:si>
    <x:t xml:space="preserve">该论文提出了一种名为DDSFuzz的差异化模糊测试框架，专门用于检测数据分发服务（DDS）程序中的传统软件错误和语义错误。DDS是一种广泛应用于信息物理系统（CPS）的分布式网络协议，但其动态配置（如拓扑、QoS参数和安全设置）和语义错误（如违反设计规范的行为）使得传统模糊测试工具难以有效覆盖。DDSFuzz通过以下创新点解决了这些问题：
动态配置输入生成器：生成拓扑感知、参数有效性引导的输入，覆盖DDS特有的输入空间（如拓扑构造、QoS和安全配置）。
差异化语义错误检测器：通过监控DDS API和监听器，比较多个DDS程序的行为差异，发现语义错误。
实验表明，DDSFuzz在三个主流DDS程序（Fast DDS、Cyclone DDS和OpenDDS）中发现了20个新错误（包括7个CVE），代码覆盖率平均比现有模糊测试工具高6.44倍。</x:t>
  </x:si>
  <x:si>
    <x:t xml:space="preserve">The paper introduces DDSFuzz, a differential fuzzing framework tailored for Data Distribution Service (DDS) programs. DDS is a distributed network protocol widely used in cyber-physical systems (CPS), but its dynamic configurations (e.g., topology, QoS, security) and semantic bugs (violating design specifications) challenge traditional fuzzers. DDSFuzz addresses these issues by:
DDS-specific input generation: Producing topology-aware and parameter-validity-guided inputs to cover DDS-specific spaces (e.g., dynamic topology, QoS).
Differential semantic bug detection: Monitoring DDS APIs/listeners to detect inconsistencies across multiple DDS implementations.
Evaluated on Fast DDS, Cyclone DDS, and OpenDDS, DDSFuzz found 20 bugs (7 CVEs) and achieved 6.44× higher code coverage than state-of-the-art fuzzers (e.g., AFLNet, boofuzz).</x:t>
  </x:si>
  <x:si>
    <x:t xml:space="preserve">研究主题为面向数据分发服务（DDS）程序的差异化模糊测试，重点解决以下问题：
动态配置输入生成：覆盖拓扑构造、QoS参数、安全配置等DDS特有输入空间。
语义错误检测：通过差异化测试发现违反DDS设计规范的行为。</x:t>
  </x:si>
  <x:si>
    <x:t xml:space="preserve">论文以以下工具作为基准进行比较：
AFLNet：通用网络协议模糊测试工具。
boofuzz：基于生成和变异的网络协议模糊测试工具。
AFL-TM：TrendMicro针对DDS的模糊测试工具。</x:t>
  </x:si>
  <x:si>
    <x:t xml:space="preserve">代码覆盖率（Edge Coverage）：DDSFuzz平均覆盖16,523条边，是AFLNet的2.25倍、boofuzz的2.49倍、AFL-TM的31.3倍。
错误发现：发现20个错误（7个传统错误，14个语义错误），其中7个获得CVE编号。
效率提升：通过动态配置输入生成，避免了无效输入的测试浪费，显著提升覆盖率。</x:t>
  </x:si>
  <x:si>
    <x:t xml:space="preserve">论文的案例研究基于三个开源DDS实现：
Fast DDS：发现堆溢出（CVE-2024-25717）和QoS配置错误（CVE-2024-30916）。
Cyclone DDS：检测到无效DurabilityService QoS配置导致的语义错误。
OpenDDS：发现缓冲区溢出（CVE-2023-30915）。
实际影响：所有错误已报告开发者并修复，部分漏洞被分配CVE编号，直接提升了DDS程序的安全性和可靠性。</x:t>
  </x:si>
  <x:si>
    <x:t xml:space="preserve">GPP: A Graph-Powered Prioritizer for Code Review Requests</x:t>
  </x:si>
  <x:si>
    <x:t xml:space="preserve">该论文提出了一种基于图表示学习的代码审查请求优先级排序工具GPP（Graph-Powered Prioritizer）。GPP利用多图结构表示代码审查请求的属性和关系，并通过图神经网络学习优先级排序。实验表明，GPP在15个开源项目中（包含超过42万条代码审查请求）显著优于现有的基于规则和学习的排序方法，能够更有效地推荐高优先级的审查请求，从而加速代码集成和交付流程。</x:t>
  </x:si>
  <x:si>
    <x:t xml:space="preserve">The paper introduces GPP, a Graph-Powered Prioritizer for code review requests (CRRs). GPP employs multigraphs to represent CRR properties and relationships, and uses graph neural networks to learn prioritization. Evaluated on 15 open-source projects with over 420K CRRs, GPP outperforms existing rule-based and learning-based prioritizers, demonstrating superior effectiveness in recommending relevant CRRs to enhance continuous integration and delivery (CI/CD).</x:t>
  </x:si>
  <x:si>
    <x:t xml:space="preserve">论文的研究主题是代码审查请求的优先级排序，旨在通过图表示学习技术优化审查顺序，提升代码审查效率和CI/CD流程。</x:t>
  </x:si>
  <x:si>
    <x:t xml:space="preserve">论文使用了15个大型开源GitHub项目的数据集，包含超过42万条代码审查请求（CRRs）。部分项目包括Kubernetes、TensorFlow、Rust等（详见表1）。</x:t>
  </x:si>
  <x:si>
    <x:t xml:space="preserve">NDCG@K：GPP达到82.94%，优于基线模型（如Random Forest的78.21%）。
MRR@K：GPP为36.52%，显著高于其他模型（如Random Forest的31.05%）。
MAP@K：GPP为63.80%，排名第一（Random Forest为56.09%）。
Best-Matching CRRs：GPP的MRR@K为47.68%，MAP@K为88.67%，表现最优。
多目标达成：在合并（merge）、迭代次数（iteration）、审查时长（duration）三个目标上，GPP的综合表现最佳（详见表3和表4）。</x:t>
  </x:si>
  <x:si>
    <x:t xml:space="preserve">Understanding the Implications of Changes to Build Systems</x:t>
  </x:si>
  <x:si>
    <x:t xml:space="preserve">该论文提出了一种名为BCIA（Build Change Impact Analysis）的方法，用于分析构建系统变更的影响。BCIA通过数据流和控制流分析，生成影响知识图（Impact Knowledge Graph, IKG），帮助开发者和审查者理解变更如何传播到未修改的构建配置中。论文还实现了原型工具BuiScout（针对CMake构建系统），并在10个大型开源项目的10,000个变更集上进行了实证研究。研究结果表明：
77.37%的变更集的影响会传播到未修改的构建配置中；
这些变更平均影响14个未修改的命令，其中95.55%的命令位于未修改的文件中。
BCIA能够有效解决构建系统维护中因缺乏专家和工具支持而导致的审查效率低下问题。</x:t>
  </x:si>
  <x:si>
    <x:t xml:space="preserve">The paper introduces BCIA (Build Change Impact Analysis), an approach to analyze the impact of changes in build systems. BCIA uses data and control flow analysis to generate an Impact Knowledge Graph (IKG), which summarizes how changes propagate across the build configuration space. The authors develop BuiScout, a prototype implementation of BCIA for CMake, and evaluate it on 10,000 change sets from 10 large open-source projects. Key findings include:
77.37% of change sets propagate their impact to unmodified parts of the build system.
The median impact spans 14 unmodified commands, with 95.55% of these commands located in unmodified files.
BCIA addresses challenges in build system maintenance, such as the lack of expertise and tooling, by providing actionable insights for code review and change assessment.</x:t>
  </x:si>
  <x:si>
    <x:t xml:space="preserve">论文的研究主题是构建系统变更的影响分析，旨在通过静态分析技术（如数据流和控制流追踪）量化变更对构建系统的传播效应，从而提升构建维护和代码审查的效率。</x:t>
  </x:si>
  <x:si>
    <x:t xml:space="preserve">论文从10个大型开源CMake项目中提取了10,000个构建变更集（每个项目1,000个），项目包括：
Spectre、Paddle、AliceO2、Krita、MySQL-Server、Qt-Creator、Serenity、Calligra、VXL、Swift。
这些项目覆盖28个开发年份，构建系统规模从260到719个构建文件不等（详见表2）。</x:t>
  </x:si>
  <x:si>
    <x:t xml:space="preserve">Impact Prevalence (RQ1)：
77.37%的变更集的影响会传播到未修改部分（跨文件传播占62.03%）。
Impact Characteristics (RQ2)：
Magnitude：中位数影响14个命令（最大值4,245）。
Breadth：95.55%的受影响命令位于未修改文件中。
工具有效性：BuiScout能准确检测非局部影响，尤其在跨文件场景中（如AliceO2项目中98.09%的变更集影响跨文件）。</x:t>
  </x:si>
  <x:si>
    <x:t xml:space="preserve">Developer-Defined Accelerations in Continuous Integration: A Detection Approach and Catalog of Patterns</x:t>
  </x:si>
  <x:si>
    <x:t xml:space="preserve">该论文研究了开发者在持续集成（CI）中手动应用的加速策略，提出了一种自动检测这些加速方法的技术，并构建了一个包含14种目的模式、16种机制模式和3种幅度模式的分类目录。通过分析2,896个CircleCI构建任务，论文展示了聚类、基于规则和集成方法在检测开发者应用加速时的效果（最高F1分数为0.64）。研究结果可为开发者提供优化CI管道的参考，并为CI平台提供改进功能的建议。</x:t>
  </x:si>
  <x:si>
    <x:t xml:space="preserve">The paper investigates developer-applied accelerations in Continuous Integration (CI), proposing automated detection approaches (clustering, rule-based, and ensemble methods) to identify these optimizations in a dataset of 2,896 CircleCI jobs, achieving an F1-score of up to 0.64. It further catalogs 14 purpose patterns, 16 mechanism patterns, and 3 magnitude patterns of accelerations. The findings help developers audit CI inefficiencies (e.g., redundant builds) and inform CI platforms on potential built-in features. The study bridges gaps in empirical understanding of CI acceleration practices.</x:t>
  </x:si>
  <x:si>
    <x:t xml:space="preserve">开发者应用的持续集成加速策略，包括其自动检测方法、模式分类及实际应用价值。</x:t>
  </x:si>
  <x:si>
    <x:t xml:space="preserve">论文使用了从CircleCI API收集的2,896个构建任务的数据集，这些任务来自7,795个开源项目，时间跨度为2017年6月至2022年1月。数据经过过滤，仅保留成功执行的记录和调用次数较多的任务（前10%）。</x:t>
  </x:si>
  <x:si>
    <x:t xml:space="preserve">指标：精确率（Precision）、召回率（Recall）、F1分数（F1-score）。
效果：
集成方法（Ensemble）最优，F1分数为0.64（召回率0.67，精确率0.62）。
基于规则的方法（Rule-based）F1分数为0.41。
聚类方法（Clustering）F1分数为0.44（经优化后提升至0.64）。</x:t>
  </x:si>
  <x:si>
    <x:t xml:space="preserve">HashiCorp Vault项目中的分支检查加速（Listing 1），根据分支名跳过不必要的步骤。</x:t>
  </x:si>
  <x:si>
    <x:t xml:space="preserve">FaaSConf: QoS-aware Hybrid Resources Configuration for Serverless Workflows</x:t>
  </x:si>
  <x:si>
    <x:t xml:space="preserve">该论文提出了一种名为FaaSConf的QoS感知混合资源配置方法，用于优化无服务器工作流（Serverless Workflows）的性能和成本。通过结合多智能体强化学习（MARL）和注意力机制，FaaSConf能够动态调整硬件资源（CPU、内存）和并发限制（concurrency），以在保证服务质量（QoS）的同时最小化资源成本。实验表明，FaaSConf在动态负载下平均降低26.5%的资源成本，并显著减少QoS违规。</x:t>
  </x:si>
  <x:si>
    <x:t xml:space="preserve">The paper introduces FaaSConf, a QoS-aware hybrid resource configuration approach for serverless workflows. Leveraging multi-agent reinforcement learning (MARL) and attention mechanisms, FaaSConf dynamically optimizes hardware resources (CPU, memory) and concurrency limits to minimize costs while ensuring QoS. Experiments demonstrate that FaaSConf reduces resource costs by 26.5% on average and maintains robustness under dynamic workloads.</x:t>
  </x:si>
  <x:si>
    <x:t xml:space="preserve">研究主题是无服务器工作流的混合资源配置优化，重点解决以下挑战：
C1: 并发负载下QoS与成本的权衡。
C2: 函数间复杂的性能依赖关系。
C3: 高维配置空间的策略学习难度。</x:t>
  </x:si>
  <x:si>
    <x:t xml:space="preserve">论文在以下基准应用上进行了实验：
机器学习工作流（Sequential、Parallel、Branch），包含5-7个函数。
在线服务（TcktApp），包含12个轻量级函数。
实验平台基于OpenFaaS（开源无服务器框架）和Kubernetes，负载生成使用Locust模拟动态请求。</x:t>
  </x:si>
  <x:si>
    <x:t xml:space="preserve">指标:
资源成本（Scaled Cost）
端到端延迟（Latency）
吞吐量（Throughput）
QoS违规率（QoS Violations）
效果:
平均降低26.5%资源成本（相比基线方法如Firm、RAMBO、Aquatope）。
减少60%的QoS违规（通过安全探索策略SES）。
在动态负载下保持高适应性（如Fig.9-10所示）。</x:t>
  </x:si>
  <x:si>
    <x:t xml:space="preserve">论文提到了以下产业界相关应用：阿里巴巴函数计算（Alibaba Function Compute）和Azure Functions的实际负载场景。
实际意义: FaaSConf的混合资源配置方法可直接应用于商业无服务器平台（如AWS Lambda、Google Cloud Functions），优化资源利用率并降低成本。</x:t>
  </x:si>
  <x:si>
    <x:t xml:space="preserve">Microservice Decomposition Techniques: An Independent Tool Comparison</x:t>
  </x:si>
  <x:si>
    <x:t xml:space="preserve">该论文对八种自动化的微服务分解工具进行了独立比较，旨在帮助开发者将单体应用迁移到微服务架构。研究通过系统选择四种基准应用和统一的量化指标，对这些工具进行了定量和定性评估，并访谈了开发者以获取实践反馈。研究发现，现有工具在业务上下文纯度、代码模块化和数据库事务分离等方面表现各异，并提出了未来改进方向，如区分不同类型应用元素的处理、动态调整分解策略等。</x:t>
  </x:si>
  <x:si>
    <x:t xml:space="preserve">The paper presents an independent comparison of eight automated microservice decomposition tools designed to assist in migrating monolithic applications to microservice architectures. It evaluates these tools on four benchmark applications using both quantitative metrics and qualitative analysis, supplemented by developer interviews. The study highlights the strengths and weaknesses of each tool, identifies gaps in current approaches, and suggests future research directions, such as adaptive decomposition strategies and improved handling of diverse application elements.</x:t>
  </x:si>
  <x:si>
    <x:t xml:space="preserve">研究主题是微服务分解技术的独立工具比较，重点分析不同工具在分解单体应用时的性能、优缺点及适用场景。</x:t>
  </x:si>
  <x:si>
    <x:t xml:space="preserve">论文使用了四种基准应用：
JPetStore：在线宠物商店应用
Spring-PetClinic：宠物诊所管理系统
PartsUnlimitedMRP：制造资源规划应用
7ep-demo：多功能演示应用</x:t>
  </x:si>
  <x:si>
    <x:t xml:space="preserve">代码模块化（CMod）：MOSAIC表现最佳（平均92.8%）。
业务上下文纯度（BCP）：Mono2Micro在部分案例中表现突出（如7ep-demo达83%）。
数据库事务纯度（DTP）：Data-Centric在数据库分离上表现较好（平均69%）。
团队独立性（TC/LC）：MEM工具基于版本历史的指标效果不稳定。
与参考分解的相似性（MoJoFM/c2cvg）：MOSAIC最接近参考架构（平均MoJoFM 77.4%）。</x:t>
  </x:si>
  <x:si>
    <x:t xml:space="preserve">IBM的Mono2Micro：作为商业工具用于企业级应用迁移。
PartsUnlimitedMRP：由Microsoft开发并维护，其微服务版本作为参考分解。
开发者访谈：包括Spring Cloud创始人和资深工程师的实践反馈。</x:t>
  </x:si>
  <x:si>
    <x:t xml:space="preserve">Language-Agnostic Static Analysis of Probabilistic Programs</x:t>
  </x:si>
  <x:si>
    <x:t xml:space="preserve">该论文提出了首个语言无关的概率编程静态分析框架LASAPP，支持对多种概率编程语言（如Pyro、PyMC、Turing等）进行统一的静态分析。通过抽象概率程序的核心语义（如随机变量声明、分布约束等），LASAPP允许开发者编写一次分析逻辑即可应用于不同语言。论文实现了四种静态分析（如统计依赖分析、HMC假设检查等），并在200多个真实概率程序上验证了其有效性和正确性。研究还通过形式化语言SimpleProb证明了分析的理论可靠性，并开源了框架原型。</x:t>
  </x:si>
  <x:si>
    <x:t xml:space="preserve">The paper introduces LASAPP, the first language-agnostic static analysis framework for probabilistic programming languages (PPLs). By abstracting core semantics (e.g., random variable declarations, distribution constraints), LASAPP enables analyses written once to be applied across multiple PPLs (e.g., Pyro, PyMC, Turing). The authors implement four analyses (e.g., statistical dependency extraction, HMC assumption checking) and evaluate them on 200+ real-world programs. Theoretical soundness is proven via the formal language SimpleProb, and the prototype is open-sourced.</x:t>
  </x:si>
  <x:si>
    <x:t xml:space="preserve">研究主题是概率编程语言的静态分析框架设计，重点解决跨语言分析的通用性问题，并通过形式化方法和实证评估验证其可行性与实用性。</x:t>
  </x:si>
  <x:si>
    <x:t xml:space="preserve">程序来源：117个Turing程序、97个PyMC程序（来自开源教程和统计建模案例）、8个Gen程序（文献中的HMC不兼容案例）、8个Pyro程序（模型-指南验证基准）。
评估内容：分析准确性（如依赖图提取正确率）、约束违反检测能力、跨语言适用性。</x:t>
  </x:si>
  <x:si>
    <x:t xml:space="preserve">统计依赖分析：Turing程序111/117正确提取依赖图，PyMC程序95/97正确。
参数约束验证：80/117 Turing程序、65/97 PyMC程序验证无约束冲突。
HMC假设检查：7/8 Gen程序正确识别不兼容性（如离散变量）。
模型-指南验证：6/8 Pyro程序正确验证兼容性。
效率：所有分析在15秒内完成（3.5 GHz CPU）。</x:t>
  </x:si>
  <x:si>
    <x:t xml:space="preserve">产业工具支持：LASAPP原型支持Pyro（Uber）、PyMC（开源社区）、BeanMachine（Meta）等工业级PPL。
实际案例：在Turing程序中发现一个依赖图错误（误用变量导致节点孤立）；Pyro模型-指南验证与Lee等人（工业界研究）的结果一致。
开发者反馈：未直接提及产业开发者反馈，但分析了工业界常用PPL的真实程序。</x:t>
  </x:si>
  <x:si>
    <x:t xml:space="preserve">What Is Wrong with My Model? Identifying Systematic Problems with Semantic Data Slicing</x:t>
  </x:si>
  <x:si>
    <x:t xml:space="preserve">这篇论文提出了一种名为SemSlicer的框架，用于支持语义数据切片（semantic data slicing），帮助识别机器学习模型中的系统性错误。传统的基于特征或程序的数据切片方法受限于可用特征和实现难度，而SemSlicer利用大语言模型（LLMs）生成语义连贯的数据切片，无需依赖现有特征。论文展示了SemSlicer在准确性、成本和灵活性方面的优势，并通过实验验证了其在模型评估和调试中的实用性。</x:t>
  </x:si>
  <x:si>
    <x:t xml:space="preserve">The paper introduces SemSlicer, a framework for semantic data slicing that leverages large language models (LLMs) to identify semantically coherent subsets of data without relying on predefined features. Traditional slicing methods are limited by programmatic constraints, while SemSlicer enables flexible slicing based on user-defined criteria. The framework supports various trade-offs between accuracy, cost, latency, and human effort, and is shown to be effective in model evaluation and debugging through extensive experiments.</x:t>
  </x:si>
  <x:si>
    <x:t xml:space="preserve">语义数据切片（semantic data slicing），旨在通过大语言模型生成语义连贯的数据切片，以识别机器学习模型中的系统性错误。</x:t>
  </x:si>
  <x:si>
    <x:t xml:space="preserve">CivilComments（人类标注的毒性检测数据集）
HateCheck（仇恨言论测试套件）
AdaTest（情感分析测试套件）
Amazon（基于元数据的情感分析数据集）</x:t>
  </x:si>
  <x:si>
    <x:t xml:space="preserve">量化指标：F1-score（用于衡量切片准确性）、成本（美元/切片）、延迟（时间/切片）。
效果：
在最佳配置（Mfs-hai）下，平均F1-score达到75.9%。
使用few-shot示例可将准确性提高7%。
自动化配置下，生成一个切片的成本为0.26至1.70美元，耗时7.1至13.5分钟（数据集大小为6k时）。</x:t>
  </x:si>
  <x:si>
    <x:t xml:space="preserve">论文中提到了SemSlicer在产业界的潜在应用，包括：
模型调试：帮助开发者验证假设并识别模型错误。
模型评估：支持对模型行为的细粒度分析。
模型监控：持续跟踪生产数据中的模型性能。</x:t>
  </x:si>
  <x:si>
    <x:t xml:space="preserve">Interrogation Testing of Program Analyzers for Soundness and Precision Issues</x:t>
  </x:si>
  <x:si>
    <x:t xml:space="preserve">这篇论文提出了一种名为“审讯测试”（interrogation testing）的新方法，用于检测程序分析器中的正确性（soundness）和精确性（precision）问题。传统的测试方法（如基于规范的测试、差分测试和变形测试）存在一定局限性，而审讯测试通过引入两个关键创新来解决这些问题：一是利用分析器查询中的更多信息构建更强大的测试预言（oracle），二是通过知识库（knowledge base）维护多样化的查询历史。论文实现了这一方法并在工具Sherlock中进行了验证，测试了8个成熟的分析器，发现了24个独特问题，其中16个涉及正确性问题。实验表明，Sherlock在检测问题时的效率比现有方法高7至906倍。</x:t>
  </x:si>
  <x:si>
    <x:t xml:space="preserve">The paper introduces interrogation testing, a novel methodology for detecting soundness and precision issues in program analyzers. Traditional approaches, such as specification-based, differential, and metamorphic testing, have limitations in effectiveness. Interrogation testing addresses these by (1) leveraging additional information from analyzer queries to construct powerful oracles, and (2) maintaining a knowledge base of diverse query histories. The method is implemented in a tool called Sherlock, which tested 8 mature analyzers and uncovered 24 unique issues (16 soundness-related). Experimental results show Sherlock detects issues 7x to 906x faster than state-of-the-art baselines.</x:t>
  </x:si>
  <x:si>
    <x:t xml:space="preserve">程序分析器的测试方法，特别是针对其正确性和精确性问题的自动化检测技术。</x:t>
  </x:si>
  <x:si>
    <x:t xml:space="preserve">论文测试了以下8个程序分析器：
CBMC
Clam
CPAchecker
ESBMC
KLEE
MOPSA
Symbiotic
UAutomizer</x:t>
  </x:si>
  <x:si>
    <x:t xml:space="preserve">量化指标：
检测到的问题数量（24个，其中16个为正确性问题）。
检测效率（比基线方法快7至906倍）。
效果：
Sherlock在所有测试的分析器中均发现了问题。
通过知识库和多样化查询，显著提高了问题检测的覆盖率和速度。</x:t>
  </x:si>
  <x:si>
    <x:t xml:space="preserve">未提及，但提到了Sherlock在产业界的潜在应用，包括程序分析器的开发和维护和安全关键软件的验证</x:t>
  </x:si>
  <x:si>
    <x:t xml:space="preserve">Constraint-Based Test Oracles for Program Analyzers</x:t>
  </x:si>
  <x:si>
    <x:t xml:space="preserve">这篇论文提出了一种基于约束的测试预言生成方法，用于检测程序分析器中的正确性（soundness）和精确性（precision）问题。作者通过将SMT约束转换为C程序，并利用这些程序的已知安全性（安全或不安全）作为测试预言，从而验证程序分析器的准确性。论文介绍了工具Minotaur的实现，并通过实验在11个知名程序分析器中发现了30个独特的问题。该方法不依赖于手动编写测试用例或复杂的规范，能够高效地生成多样化的测试程序。</x:t>
  </x:si>
  <x:si>
    <x:t xml:space="preserve">This paper presents a constraint-based test oracle generation method for detecting soundness and precision issues in program analyzers. By translating SMT constraints into C programs and leveraging the known safety properties (safe or unsafe) of these programs as test oracles, the approach validates the accuracy of analyzers. The authors introduce their tool, Minotaur, and experimentally demonstrate its effectiveness by uncovering 30 unique issues in 11 well-known analyzers. The method eliminates the need for manual test case creation or complex specifications, enabling efficient generation of diverse test programs.</x:t>
  </x:si>
  <x:si>
    <x:t xml:space="preserve">程序分析器的自动化测试，特别是通过生成基于约束的测试预言来检测分析器中的正确性和精确性问题。</x:t>
  </x:si>
  <x:si>
    <x:t xml:space="preserve">SMT-COMP（国际SMT求解器竞赛）中的约束。
SV-COMP（软件验证竞赛）中的ReachSafety-BitVectors和ReachSafety-Arrays类别的程序，通过KLEE工具生成路径约束。</x:t>
  </x:si>
  <x:si>
    <x:t xml:space="preserve">量化指标：
检测到的问题数量：30个独特问题（19个正确性问题，11个精确性问题）。
代码覆盖率：通过分支覆盖率（branch coverage）衡量，Minotaur在测试的分析器中实现了最高的覆盖率。
效率：与其他基线方法（如Fuzzle和Fuzzle + SMT）相比，Minotaur在更短时间内检测到更多问题。
效果：
在11个分析器中发现了30个问题，其中14个已修复，10个已确认。
Minotaur的覆盖率显著高于基线方法，表明其生成的测试程序更具多样性。</x:t>
  </x:si>
  <x:si>
    <x:t xml:space="preserve">Program Synthesis Meets Visual What-Comes-Next Puzzles</x:t>
  </x:si>
  <x:si>
    <x:t xml:space="preserve">这篇论文提出了一种自动化生成视觉“接下来是什么”（What-Comes-Next, WCN）谜题的方法。作者设计了一种领域特定语言PuzzleBlang，用于描述谜题的解决方案，并通过程序合成技术生成谜题。为了确保生成的谜题对人类具有吸引力，论文还引入了一个机器学习模型来预测谜题的“吸引力”评分，并将其作为优化目标。实验表明，工具PuzzleGen能够在平均3.4秒内生成一个谜题，且生成的谜题在用户研究中与人类设计的谜题难以区分。</x:t>
  </x:si>
  <x:si>
    <x:t xml:space="preserve">This paper presents an automated method for generating visual What-Comes-Next (WCN) puzzles. The authors design a domain-specific language, PuzzleBlang, to describe puzzle solutions and employ program synthesis techniques to generate puzzles. To ensure the generated puzzles are appealing to humans, a machine learning model is introduced to predict the "appeal" score of puzzles, which serves as an optimization objective. Experiments show that the tool, PuzzleGen, can generate a puzzle in an average of 3.4 seconds, and user studies confirm that the generated puzzles are indistinguishable from human-designed ones.</x:t>
  </x:si>
  <x:si>
    <x:t xml:space="preserve">自动化生成视觉“接下来是什么”谜题，结合程序合成和机器学习技术，确保生成的谜题既具有逻辑正确性，又对人类具有吸引力。</x:t>
  </x:si>
  <x:si>
    <x:t xml:space="preserve">从谜题书籍、竞争性考试和在线教程中收集的人类设计的WCN谜题。
用户研究中收集的谜题评分数据，用于训练和验证机器学习模型。</x:t>
  </x:si>
  <x:si>
    <x:t xml:space="preserve">量化指标：
生成时间：平均每谜题生成时间为3.4秒。
吸引力评分：用户对谜题的评分分为Poor、Average、Good和Excellent四个等级。
区分度测试：通过用户研究验证生成的谜题与人类设计的谜题难以区分（F1分数为0.481）。
效果：
PuzzleGen生成的谜题在吸引力评分中，Good和Excellent占比显著高于人类设计的谜题。
用户无法区分生成的谜题与人类设计的谜题，支持了生成谜题的高质量。</x:t>
  </x:si>
  <x:si>
    <x:t xml:space="preserve">Towards Understanding the Effectiveness of Large Language Models on Directed Test Input Generation</x:t>
  </x:si>
  <x:si>
    <x:t xml:space="preserve">本文研究了大型语言模型（LLMs）在定向测试输入生成任务中的有效性，并与传统的基于约束的工具（如符号执行）进行了系统比较。研究发现，LLMs（如ChatGPT）在生成定向测试输入时表现优异，成功率为43.40%-58.57%，甚至在某些场景下优于传统工具。然而，LLMs和传统工具各有优劣：LLMs擅长处理涉及外部系统或隐式数据流的代码，而传统工具在需要精确计算（如特定长度的字符串或数组索引）的场景中表现更好。基于这些发现，作者提出了一种结合LLMs和传统工具的方法（LLMSym），实验表明其性能比基线方法提高了1.4倍至2.3倍。</x:t>
  </x:si>
  <x:si>
    <x:t xml:space="preserve">This paper investigates the effectiveness of Large Language Models (LLMs) in directed test input generation and systematically compares them with traditional constraint-based tools (e.g., symbolic execution). The study reveals that LLMs (e.g., ChatGPT) perform exceptionally well, achieving success rates of 43.40%-58.57% and even surpassing traditional tools in certain scenarios. However, LLMs and constraint-based tools exhibit distinct strengths: LLMs excel at handling code involving external systems or implicit data flows, while traditional tools perform better in scenarios requiring precise calculations (e.g., specific-length strings or array indexing). Based on these findings, the authors propose a hybrid approach (LLMSym) combining LLMs and traditional tools, which outperforms baseline methods by 1.4x to 2.3x.</x:t>
  </x:si>
  <x:si>
    <x:t xml:space="preserve">大型语言模型在定向测试输入生成中的有效性与传统约束工具的对比及结合。</x:t>
  </x:si>
  <x:si>
    <x:t xml:space="preserve">logic_bombs：包含53个手动筛选的符号执行挑战样本（C语言）。
PathEval：基于HumanEval-X数据集构建，包含超过2000个样本，涵盖C++、Python和Java三种语言。</x:t>
  </x:si>
  <x:si>
    <x:t xml:space="preserve">量化指标：通过通过率（pass rate）衡量工具生成有效测试输入的能力。
效果：
ChatGPT在PathEval数据集上的通过率为51.21%-58.57%，与KLEE（59.51%）接近，显著优于其他工具。
在logic_bombs数据集上，ChatGPT通过率为43.40%，优于KLEE（24.53%）和Angr（28.30%）。
提出的LLMSym方法在Python和C++数据集上的通过率分别达到74.43%和85.83%，相对基线提升1.4倍至2.3倍。</x:t>
  </x:si>
  <x:si>
    <x:t xml:space="preserve">33</x:t>
  </x:si>
  <x:si>
    <x:t xml:space="preserve">Effective Unit Test Generation for Java Null Pointer Exceptions</x:t>
  </x:si>
  <x:si>
    <x:t xml:space="preserve">本文探讨了如何通过改进自动化单元测试生成技术来更有效地检测Java空指针异常（NPE）。研究发现，现有的单元测试生成工具（如Randoop和EvoSuite）虽然能够实现较高的代码覆盖率，但在检测NPE方面表现不足。为此，作者提出了一种结合静态和动态分析的新策略NPETest，通过识别NPE易发区域并指导测试生成器专注于这些区域。实验表明，NPETest将EvoSuite的NPE复现率从56.9%提升至78.9%，并在工业案例研究中成功检测出89个先前未知的NPE。</x:t>
  </x:si>
  <x:si>
    <x:t xml:space="preserve">This paper addresses the challenge of detecting Java Null Pointer Exceptions (NPEs) through enhanced automated unit test generation. The authors observe that existing tools like Randoop and EvoSuite, despite achieving high code coverage, are ineffective at detecting NPEs. To solve this, they propose NPETest, a strategy combining static and dynamic analyses to guide test generation towards NPE-prone regions. Evaluation shows NPETest improves EvoSuite's NPE reproduction rate from 56.9% to 78.9% and detects 89 previously unknown NPEs in an industrial case study.</x:t>
  </x:si>
  <x:si>
    <x:t xml:space="preserve">通过结合静态与动态分析改进自动化单元测试生成，以更有效地检测Java空指针异常（NPE）。</x:t>
  </x:si>
  <x:si>
    <x:t xml:space="preserve">108个已知NPE样本：从96个真实项目（如NPEX、BugSwarm、Defects4J等）中收集。
工业案例：一个实际使用的加密库，包含84个公共类和13,669行代码。</x:t>
  </x:si>
  <x:si>
    <x:t xml:space="preserve">量化指标：通过复现率（reproduction rate）衡量工具生成触发NPE的测试用例的能力。
效果：
NPETest的NPE复现率为78.9%，显著高于EvoSuite（56.9%）和Randoop（33.7%）。
在工业案例中，NPETest检测出89个未知NPE，而EvoSuite和Randoop分别检测出82个和52个。
通过静态分析优化，NPETest减少了测试空间，专注于NPE易发方法，提升了检测效率。</x:t>
  </x:si>
  <x:si>
    <x:t xml:space="preserve">工业案例研究：在一个大型IT公司的加密库中，NPETest检测出89个先前未知的NPE，促使开发团队计划将其纳入开发流程。</x:t>
  </x:si>
  <x:si>
    <x:t xml:space="preserve">SlicePromptTest4J: High-coverage Test Generation using LLM via Method Slicing</x:t>
  </x:si>
  <x:si>
    <x:t xml:space="preserve">该论文提出了一种名为HITS的方法，通过将复杂方法分解为代码切片（method slicing），利用大语言模型（LLM）逐片生成单元测试，显著提高了对复杂Java方法的行覆盖率和分支覆盖率。实验表明，HITS在多个开源项目上优于传统搜索基测试工具（如Evosuite）和其他基于LLM的测试生成方法。</x:t>
  </x:si>
  <x:si>
    <x:t xml:space="preserve">The paper introduces HITS, a novel approach that decomposes complex Java methods into slices and uses LLMs to generate unit tests for each slice. By simplifying the analysis scope, HITS achieves higher line and branch coverage compared to state-of-the-art tools like Evosuite and other LLM-based methods (e.g., ChatUniTest). Experiments on ten open-source projects validate its effectiveness.</x:t>
  </x:si>
  <x:si>
    <x:t xml:space="preserve">基于大语言模型的自动化单元测试生成，重点解决复杂方法（高圈复杂度）的测试覆盖率问题。</x:t>
  </x:si>
  <x:si>
    <x:t xml:space="preserve">论文从10个开源Java项目中提取复杂方法构建数据集，包括：
Commons-CLI, Commons-CSV, Gson, Commons-codec, Commons-collections4, JDom2（LLM训练数据中包含的项目）
Datafaker, Event-ruler, windward, batch-processing-gateway（LLM训练数据中未包含的新项目）</x:t>
  </x:si>
  <x:si>
    <x:t xml:space="preserve">指标：行覆盖率（Line Coverage）、分支覆盖率（Branch Coverage）、测试通过率（Pass Rate）。
效果：
HITS平均行覆盖率为55.09%，分支覆盖率为48.12%，显著优于基线方法（如Evosuite的39.10%和38.46%）。
在部分项目（如Commons-CLI）上，HITS的行覆盖率比ChatUniTest提高26.66%（77.83% vs. 51.17%）。</x:t>
  </x:si>
  <x:si>
    <x:t xml:space="preserve">DeepREST: Automated Test Case Generation for REST APIs Exploiting Deep Reinforcement Learning</x:t>
  </x:si>
  <x:si>
    <x:t xml:space="preserve">本文提出了一种名为DeepREST的新型黑盒测试方法，用于自动化生成REST API的测试用例。该方法利用深度强化学习技术，通过智能代理探索API并学习操作的有效测试顺序，同时结合输入数据生成策略，以发现API文档中未明确记录的隐式约束。实验结果表明，DeepREST在测试覆盖率和故障检测能力上优于现有方法。</x:t>
  </x:si>
  <x:si>
    <x:t xml:space="preserve">This paper introduces DeepREST, a novel black-box approach for automated test case generation for REST APIs. Leveraging deep reinforcement learning, DeepREST autonomously explores APIs to uncover implicit constraints not documented in the OpenAPI Specification (OAS). The approach learns effective operation testing sequences and optimizes input data generation strategies. Empirical validation demonstrates its superiority in achieving high test coverage and fault detection compared to state-of-the-art baselines.</x:t>
  </x:si>
  <x:si>
    <x:t xml:space="preserve">基于深度强化学习的REST API自动化测试用例生成，重点解决隐式操作依赖和输入数据生成问题。</x:t>
  </x:si>
  <x:si>
    <x:t xml:space="preserve">论文使用了11个REST API案例作为Benchmark，包括：
REST Countries、User Management、Market、Project Tracking System、Features Service、NCS、SCS、Genome-Nexus、Person Controller、Blog、LanguageTool</x:t>
  </x:si>
  <x:si>
    <x:t xml:space="preserve">代码覆盖率：
分支覆盖率（Branch Coverage）：DeepREST平均达到77%，显著高于基线工具（如RESTler的62%）。
行覆盖率（Line Coverage）和方法覆盖率（Method Coverage）也优于其他工具。
操作覆盖率：成功测试的操作数量（2XX响应）最多。
故障检测：检测到的唯一服务器错误（5XX响应）数量最多。
效率指标（AUC，Area Under Curve）：DeepREST在覆盖率和故障检测的进度上表现更高效。</x:t>
  </x:si>
  <x:si>
    <x:t xml:space="preserve">On the Evaluation of Large Language Models in Unit Test Generation</x:t>
  </x:si>
  <x:si>
    <x:t xml:space="preserve">本文首次对开源大语言模型（LLMs）在单元测试生成中的有效性进行了全面评估。研究基于17个Java项目和5种不同结构的开源LLMs，探讨了提示设计、上下文学习方法对测试生成效果的影响，并与传统工具Evosuite和商业模型GPT-4进行了对比。实验结果表明，提示设计对LLMs生成测试的有效性至关重要，而现有LLMs在测试覆盖率和缺陷检测能力上仍落后于传统工具。研究还提出了改进LLM测试生成的实践建议，包括优化提示设计、后处理策略和输入变异方法。</x:t>
  </x:si>
  <x:si>
    <x:t xml:space="preserve">This paper presents the first comprehensive evaluation of open-source Large Language Models (LLMs) for automated unit test generation. The study investigates the impact of prompt design and in-context learning methods on test generation effectiveness using 17 Java projects and five open-source LLMs with varying architectures. Results show that prompt design significantly influences LLM performance, while current LLMs underperform traditional tools like Evosuite in test coverage due to high rates of invalid tests. The study also provides actionable guidelines for improving LLM-based test generation, such as optimizing prompts and post-processing strategies.</x:t>
  </x:si>
  <x:si>
    <x:t xml:space="preserve">评估开源大语言模型在单元测试生成中的有效性，重点分析提示设计、模型规模、上下文学习方法对生成测试的质量（如语法正确性、覆盖率和缺陷检测能力）的影响。</x:t>
  </x:si>
  <x:si>
    <x:t xml:space="preserve">论文使用Defects4J 2.0作为基准数据集，包含17个开源Java项目的835个真实缺陷，覆盖778个公共方法。</x:t>
  </x:si>
  <x:si>
    <x:t xml:space="preserve">编译成功率（CSR）：开源LLMs的CSR范围为34.37%~56.06%，GPT-4为52.96%，Evosuite为85.71%。
代码覆盖率：
行覆盖率（CovL）：开源LLMs为14.16%~37.45%，GPT-4为40.43%，Evosuite为78.91%。
分支覆盖率（
CovB）：开源LLMs为12.18%~32.35%，GPT-4为31.78%，Evosuite为76.59%。
缺陷检测（NDD）：开源LLMs平均仅检测到47.28%的可测缺陷，主要因生成的测试有效性不足。</x:t>
  </x:si>
  <x:si>
    <x:t xml:space="preserve">Coding-PTMs: How to Find Optimal Code Pre-trained Models for Code Embedding in Vulnerability Detection?</x:t>
  </x:si>
  <x:si>
    <x:t xml:space="preserve">本文研究了不同代码预训练模型（PTMs）生成的代码嵌入对漏洞检测任务性能的影响。研究发现，不同PTMs生成的代码嵌入在数值分布、数据分布和语义质量上存在显著差异，且模型参数规模和嵌入维度并不能直接决定性能优劣。为此，作者提出了Coding-PTMs框架，通过定义13个代码嵌入指标（涵盖统计、范数和分布三个维度），结合随机森林分类器，为特定漏洞检测任务推荐最优的代码预训练模型。实验表明，该框架在测试集上的准确率达91%，且在实际应用中推荐模型的准确率为78%，显著优于基于经验的参数规模选择方法。</x:t>
  </x:si>
  <x:si>
    <x:t xml:space="preserve">This paper investigates the impact of code embeddings generated by different pre-trained models (PTMs) on vulnerability detection performance. The study reveals that code embeddings from various PTMs exhibit distinct characteristics in numerical ranges, distributions, and semantic quality, and larger parameter sizes or higher embedding dimensions do not guarantee better performance. To address this, the authors propose Coding-PTMs, a recommendation framework that defines 13 code embedding metrics (across statistics, norm, and distribution dimensions) and trains a Random Forest classifier to select optimal PTMs for specific tasks. Experiments show the framework achieves 91% accuracy on test sets and 78% consistency in real-world applications, outperforming heuristic selection based on model scales.</x:t>
  </x:si>
  <x:si>
    <x:t xml:space="preserve">如何量化不同代码预训练模型生成的嵌入特征，并基于这些特征为漏洞检测任务推荐最优模型。</x:t>
  </x:si>
  <x:si>
    <x:t xml:space="preserve">论文使用了四个漏洞检测数据集：
Devign（真实漏洞代码）
Reveal（真实漏洞代码）
CWE119（含合成样本）
CWE399（含合成样本）</x:t>
  </x:si>
  <x:si>
    <x:t xml:space="preserve">评估指标：Accuracy、F1-Score、AUC（Area Under ROC Curve）、MCC（Matthews Correlation Coefficient）。
效果：
随机森林模型在测试集上表现最佳，达到：Accuracy: 91%、F1-Score: 83%、AUC: 88%、MCC: 77%
实际应用中对新数据集的推荐准确率为78%。</x:t>
  </x:si>
  <x:si>
    <x:t xml:space="preserve">STASE: Static Analysis Guided Symbolic Execution for UEFI Vulnerability Signature Generation</x:t>
  </x:si>
  <x:si>
    <x:t xml:space="preserve">本文提出了一种名为STASE（Static Analysis Guided Symbolic Execution）的技术，用于检测和生成UEFI固件漏洞的特征。UEFI作为现代计算机系统的关键组件，其漏洞可能导致严重的安全风险。传统静态分析方法虽然高效但误报率高，而符号执行虽然精确但存在路径爆炸问题。STASE通过结合规则驱动的静态分析和符号执行，自动生成漏洞特征，显著降低了误报率并提高了分析效率。实验表明，STASE在EDKII代码库中成功检测出13个新漏洞和5个已知的PixieFail漏洞，验证了其有效性。</x:t>
  </x:si>
  <x:si>
    <x:t xml:space="preserve">This paper introduces STASE, a technique that integrates rule-based static analysis with symbolic execution to detect and generate signatures for UEFI firmware vulnerabilities. UEFI, as a critical component in modern computing, poses significant security risks if compromised. Traditional static analysis is scalable but prone to false positives, while symbolic execution is precise but suffers from path explosion. STASE automates harness generation and leverages static analysis to guide symbolic execution, reducing false positives and improving efficiency. Experiments demonstrate STASE's success in detecting 13 new vulnerabilities and 5 known PixieFail vulnerabilities in the EDKII codebase.</x:t>
  </x:si>
  <x:si>
    <x:t xml:space="preserve">如何通过结合静态分析和符号执行，实现高效且精确的UEFI固件漏洞检测与特征生成。</x:t>
  </x:si>
  <x:si>
    <x:t xml:space="preserve">论文使用了以下数据集进行实验：
EDKII SMM Drivers（SMM驱动模块）
EDKII Network Module（网络模块）
HARDEN Demo 1 &amp; 2（DARPA挑战集）
Injected EDKII（人工注入漏洞的EDKII代码）</x:t>
  </x:si>
  <x:si>
    <x:t xml:space="preserve">评估指标：误报率（False Positive Rate）、路径探索效率（Paths Explored）、分析时间（Analysis Time）、漏洞检测数量（# Vulnerabilities Detected）。
效果：
误报率从静态分析的88%降至0%。
平均每个入口点的分析时间为27秒，比传统符号执行快3,800倍。
共检测出111个漏洞，包括13个新漏洞和5个PixieFail漏洞。</x:t>
  </x:si>
  <x:si>
    <x:t xml:space="preserve">Intel的Host-Based Firmware Analyzer (HBFA)：用于对比实验，STASE在分析时间和漏洞检测数量上显著优于HBFA。
EDKII代码库的实际漏洞检测：STASE检测到的漏洞已报告给Tianocore（EDKII维护团队），展示了其在真实场景中的实用性。</x:t>
  </x:si>
  <x:si>
    <x:t xml:space="preserve">Effective Vulnerable Function Identification based on CVE Description Empowered by Large Language Models</x:t>
  </x:si>
  <x:si>
    <x:t xml:space="preserve">该论文提出了一种名为VFFinder的新方法，用于基于CVE描述和大型语言模型（LLM）识别开源软件中的漏洞函数。传统方法依赖漏洞补丁或概念验证（PoC），但存在数据可用性和可扩展性问题。VFFinder通过定制化的上下文学习（ICL）从CVE描述中提取关键实体（如攻击向量和根本原因），并与源代码进行优先级匹配，从而定位漏洞函数。实验表明，VFFinder在Top-1和MRR指标上分别提升了4.25倍和2.37倍，并能显著降低软件成分分析（SCA）工具的误报率。</x:t>
  </x:si>
  <x:si>
    <x:t xml:space="preserve">The paper introduces VFFinder, a novel approach for identifying vulnerable functions in open-source software based on CVE descriptions and Large Language Models (LLMs). Traditional methods rely on vulnerability patches or Proof-of-Concept (PoC), but face limitations in data availability and scalability. VFFinder employs customized in-context learning (ICL) to extract key entities (e.g., attack vectors and root causes) from CVE descriptions and matches them with source code to localize vulnerabilities. Evaluations on 75 projects show that VFFinder improves Top-1 and MRR metrics by 4.25X and 2.37X, respectively, and significantly reduces false positives in Software Composition Analysis (SCA) tools.</x:t>
  </x:si>
  <x:si>
    <x:t xml:space="preserve">基于CVE描述和大型语言模型的漏洞函数定位方法，旨在提高漏洞分析的准确性和可扩展性。</x:t>
  </x:si>
  <x:si>
    <x:t xml:space="preserve">论文使用了以下数据集进行评估：
A&amp;R Dataset (D_AR): 包含标记的攻击向量和根本原因。
Vulnerable Function Dataset (D_VF): 包含77个CVEs对应的漏洞函数，覆盖75个开源项目。
Cross-project Vulnerability Dataset (D_CV): 用于测试SCA工具的误报率。</x:t>
  </x:si>
  <x:si>
    <x:t xml:space="preserve">Top@N: 衡量前N个候选函数中包含漏洞函数的比例。VFFinder的Top-1准确率为27.27%，Top-5为53.25%，Top-10为63.64%。
MRR (Mean Reciprocal Rank): VFFinder的MRR为0.39，比基线方法提升2.37倍。
False Positive Rate (FPR): 集成VFFinder后，SCA工具的误报率从56.1%降至4.6%（Top-50）和1%以下（Top-10）。</x:t>
  </x:si>
  <x:si>
    <x:t xml:space="preserve">论文提到将VFFinder与现有的SCA工具（如Snyk和Dependency Check）集成，显著降低了误报率。</x:t>
  </x:si>
  <x:si>
    <x:t xml:space="preserve">COBRA: Interaction-Aware Bytecode-Level Vulnerability Detector for Smart Contracts</x:t>
  </x:si>
  <x:si>
    <x:t xml:space="preserve">该论文提出了一种名为COBRA的新型框架，用于在智能合约的字节码级别检测漏洞。由于以太坊上仅有约1.79%的智能合约是开源的，现有工具大多仅关注语义逻辑而忽略函数接口信息。COBRA首次将语义上下文和函数接口信息结合，通过SRIF（Signatures Reverse Inference from Functions）技术推断未公开的函数签名，并利用静态单赋值（SSA）格式优化语义上下文。实验结果表明，SRIF在函数签名推断上达到94.76%的F1分数，COBRA在漏洞分类上的F1分数达到93.45%，且在无ABI的情况下仍能实现89.46%的召回率。</x:t>
  </x:si>
  <x:si>
    <x:t xml:space="preserve">The paper introduces COBRA, a novel framework for detecting vulnerabilities in smart contracts at the bytecode level. Since only about 1.79% of smart contracts on Ethereum are open-source, existing tools often overlook function interface information. COBRA integrates semantic context and function interfaces, employing SRIF to infer undisclosed function signatures and optimizing semantic context using SSA format. Experimental results show that SRIF achieves a 94.76% F1-score for signature inference, while COBRA attains a 93.45% F1-score for vulnerability classification and an 89.46% recall rate without ABI.</x:t>
  </x:si>
  <x:si>
    <x:t xml:space="preserve">基于字节码的智能合约漏洞检测，结合语义上下文和函数接口信息，通过SRIF技术推断未公开的函数签名，提升漏洞检测的准确性和覆盖率。</x:t>
  </x:si>
  <x:si>
    <x:t xml:space="preserve">XBlock_Eth数据集：包含13,948个已部署的智能合约字节码，用于生成标记的漏洞检测数据集。
4byte数据库：用于匹配函数签名，包含99,745个函数签名及其对应的操作码。
SmartBugs框架：用于标记漏洞，结合多种工具（如Oyente、Mythril、Conkas）确保标签的准确性。</x:t>
  </x:si>
  <x:si>
    <x:t xml:space="preserve">F1-score：SRIF在函数签名推断上达到94.76%，COBRA在漏洞分类上达到93.45%。
Precision：COBRA的精确率为91.56%。
Recall：COBRA的召回率为95.42%，在无ABI的情况下仍能达到89.46%。</x:t>
  </x:si>
  <x:si>
    <x:t xml:space="preserve">论文提到COBRA在实际环境中检测到两个未公开的漏洞（CVE-2023-36979和CVE-2023-36980），展示了其在真实场景中的应用潜力。此外，COBRA与现有工具（如Mythril和MANDO-GURU）相比表现更优，证明了其在产业界的实用价值。</x:t>
  </x:si>
  <x:si>
    <x:t xml:space="preserve">General and Practical Property-based Testing for Android Apps</x:t>
  </x:si>
  <x:si>
    <x:t xml:space="preserve">这篇论文提出了一种通用且实用的基于属性的测试技术，用于检测Android应用中的非崩溃功能性错误。作者设计了一种属性描述语言（PDL），允许用户指定应用程序的期望行为属性，并开发了两种探索策略（随机探索和主路径引导探索）来验证这些属性。工具Kea在8个流行的Android应用中测试了124个历史性错误，结果显示PDL能够覆盖所有错误，Kea成功检测到了94.8%的历史错误，并在最新版本中发现了25个新错误，其中21个已被开发者修复。与现有技术相比，Kea在检测能力和效率上表现更优。</x:t>
  </x:si>
  <x:si>
    <x:t xml:space="preserve">This paper introduces a general and practical property-based testing technique for detecting non-crashing functional bugs in Android apps. The authors designed a Property Description Language (PDL) to specify desired app properties and implemented two exploration strategies (random and main path-guided) to validate these properties. The tool, Kea, was evaluated on 124 historical bugs from eight popular Android apps. Results showed that PDL could specify all violated properties, and Kea successfully detected 94.8% of the historical bugs. Additionally, Kea found 25 new bugs in the latest app versions, with 21 confirmed fixes. Compared to state-of-the-art techniques, Kea demonstrated superior effectiveness and practicality.</x:t>
  </x:si>
  <x:si>
    <x:t xml:space="preserve">基于属性的Android应用功能性测试，重点解决非崩溃功能性错误的自动化检测问题。</x:t>
  </x:si>
  <x:si>
    <x:t xml:space="preserve">论文使用了来自8个真实Android应用的124个历史性功能性错误作为Benchmark，包括OmniNotes、Markor、SimpleTask等（详见表1）。</x:t>
  </x:si>
  <x:si>
    <x:t xml:space="preserve">量化指标：
属性描述能力（PDL覆盖率）：能否覆盖所有历史错误。
错误检测率：随机探索和主路径引导探索策略分别检测到的历史错误比例。
新错误发现数量：在最新版本中检测到的新错误数量。
时间效率：平均检测一个错误所需的时间。
效果：
PDL成功覆盖了所有124个历史错误的属性。
主路径引导探索策略检测到94.8%的历史错误（92/97），随机策略检测到68.0%（66/97）。
在最新版本中发现25个新错误，21个被修复。
主路径引导策略比随机策略快4倍（平均684秒 vs. 3171秒）。</x:t>
  </x:si>
  <x:si>
    <x:t xml:space="preserve">Kea在8个流行Android应用（如OmniNotes、AnkiDroid）中测试，发现的新错误已被开发者确认并修复。
对比了现有工具（如Genie、Odin）在产业场景中的局限性，突显了Kea的实用性。</x:t>
  </x:si>
  <x:si>
    <x:t xml:space="preserve">70</x:t>
  </x:si>
  <x:si>
    <x:t xml:space="preserve">Test-Driven Development and LLM-based Code Generation</x:t>
  </x:si>
  <x:si>
    <x:t xml:space="preserve">这篇论文探讨了如何将测试驱动开发（TDD）的原则应用于基于大语言模型（LLM）的代码生成过程。作者提出了一种名为_TGen_的框架，通过将测试用例作为输入提供给LLM（如GPT-4和Llama 3），以验证生成的代码是否符合预期功能。实验使用了MBPP和HumanEval等基准数据集，结果显示，提供测试用例显著提高了代码生成的正确性（例如，MBPP任务的正确率提升了12.78%）。此外，论文还研究了问题难度、测试用例数量和不同LLM对结果的影响，验证了TDD在AI辅助代码生成中的实用性。</x:t>
  </x:si>
  <x:si>
    <x:t xml:space="preserve">This paper explores integrating Test-Driven Development (TDD) principles with LLM-based code generation. The authors propose the TGen framework, which leverages human-written tests to guide LLMs (e.g., GPT-4, Llama 3) in generating functionally correct code. Experiments on benchmarks like MBPP and HumanEval demonstrate that supplying tests improves correctness (e.g., +12.78% for MBPP). The study also examines the impact of problem difficulty, test quantity, and LLM choice, showing that TDD enhances AI-generated code robustness. The results advocate for adopting TDD methodologies in AI-assisted development to ensure alignment with requirements.</x:t>
  </x:si>
  <x:si>
    <x:t xml:space="preserve">测试驱动开发（TDD）与基于大语言模型（LLM）的代码生成的结合，重点探索测试用例如何提升AI生成代码的正确性和功能性。</x:t>
  </x:si>
  <x:si>
    <x:t xml:space="preserve">论文使用了以下基准数据集：
MBPP：包含约1,000个Python编程问题，每个问题附带3个测试用例。
HumanEval：包含164个手写Python编程问题，每个问题附带多个单元测试。
CodeChef：自建的1,100个竞争性编程问题数据集，按难度分级。
EvalPlus增强版：为MBPP和HumanEval添加了更多测试用例（分别35倍和80倍）。</x:t>
  </x:si>
  <x:si>
    <x:t xml:space="preserve">量化指标：
代码生成正确率：通过公共测试和私有测试验证的生成代码正确率。
测试用例的增量效果：提供测试用例后正确率的提升百分比。
修复循环的贡献：通过失败测试反馈修复代码后的正确率提升。
问题难度影响：不同难度级别问题的解决率。
效果：
GPT-4：提供测试用例后，MBPP和HumanEval的正确率分别提升12.78%和9.15%；修复循环进一步分别提升5.26%和5.49%。
Llama 3：测试用例使MBPP和HumanEval正确率提升29.57%和13.41%，修复循环再提升9.02%和8.54%。
CodeChef数据集：测试用例和修复循环共提升7.27%的正确率。</x:t>
  </x:si>
  <x:si>
    <x:t xml:space="preserve">未提及，但开发者可通过_TGen_框架在AI生成代码时嵌入TDD流程，提前发现逻辑错误（如数学公式、字符串处理等问题）。
开源了复现包（包括代码和实验结果），便于工业界直接应用。
对比了GPT-4和开源模型Llama 3的效果，为企业在模型选型时提供参考。</x:t>
  </x:si>
  <x:si>
    <x:t xml:space="preserve">A Pair Programming Framework for Code Generation via Multi-Plan Exploration and Feedback-Driven Refinement</x:t>
  </x:si>
  <x:si>
    <x:t xml:space="preserve">该论文提出了一种名为PairCoder的代码生成框架，灵感来源于结对编程实践。PairCoder包含两个协作的LLM智能体：Navigator负责高层规划和多方案探索，Driver负责具体实现和代码测试。通过多方案探索和基于反馈的迭代优化，PairCoder显著提高了代码生成的准确性。实验表明，该框架在多个基准测试中优于现有方法，相对直接提示LLM的方法提升了12.00%-162.43%的准确率。</x:t>
  </x:si>
  <x:si>
    <x:t xml:space="preserve">The paper introduces PairCoder, a novel code generation framework inspired by pair programming. It consists of two collaborative LLM agents: the Navigator for high-level planning and multi-plan exploration, and the Driver for implementation and testing. By integrating iterative feedback-driven refinement, PairCoder achieves superior accuracy in code generation. Experiments demonstrate significant improvements, with relative pass@1 gains of 12.00%-162.43% over direct LLM prompting across multiple benchmarks.</x:t>
  </x:si>
  <x:si>
    <x:t xml:space="preserve">基于大语言模型（LLM）的代码生成，通过多方案探索和反馈驱动的迭代优化，提高复杂编程问题的解决能力。</x:t>
  </x:si>
  <x:si>
    <x:t xml:space="preserve">论文使用了以下五个基准测试：
HumanEval
HumanEval+
MBPP
MBPP+
CodeContest</x:t>
  </x:si>
  <x:si>
    <x:t xml:space="preserve">量化指标：pass@1（生成的代码通过所有私有测试用例的比例）。
效果：
在GPT-3.5-Turbo上，相对直接提示LLM的方法提升了16.97%-162.43%。
在DeepSeek-Coder上，相对提升了12.00%-128.76%。</x:t>
  </x:si>
  <x:si>
    <x:t xml:space="preserve">109</x:t>
  </x:si>
  <x:si>
    <x:t xml:space="preserve">Towards Effective Static Type-Error Detection for Python</x:t>
  </x:si>
  <x:si>
    <x:t xml:space="preserve">该论文提出了一种名为Pyinder的静态类型错误检测工具，用于Python程序。通过分析68个真实世界中的类型错误，论文总结了四个关键静态分析特征，并基于这些特征开发了Pyinder。实验表明，Pyinder能够检测出34个错误，是现有工具检测数量的两倍以上。此外，Pyinder还在最新的开源项目中发现了19个未知错误。论文还分析了未检测到的错误，为未来的类型分析工具提供了改进方向。</x:t>
  </x:si>
  <x:si>
    <x:t xml:space="preserve">The paper introduces Pyinder, a static type-error detection tool for Python, designed based on an empirical study of 68 real-world type errors. Pyinder incorporates four key static analysis features and successfully detects 34 bugs, doubling the performance of existing tools. It also uncovers 19 previously unknown bugs in recent open-source projects. The paper further analyzes undetected errors to guide future improvements in Python type analysis.</x:t>
  </x:si>
  <x:si>
    <x:t xml:space="preserve">Python静态类型错误检测，通过改进类型推断和检查技术，提高对Python程序中类型错误的检测能力。</x:t>
  </x:si>
  <x:si>
    <x:t xml:space="preserve">论文使用了以下基准测试：
从20个开源项目中收集的68个开发者确认的类型错误。
最新的9个开源Python项目（如Kivy、LangChain、Scipy等）用于验证工具的通用性</x:t>
  </x:si>
  <x:si>
    <x:t xml:space="preserve">量化指标：检测到的错误数量（pass@68）、误报数量（alarms/KLoC）、分析时间（time/KLoC）。
效果：
Pyinder检测到34个错误，是现有工具总和（16个）的113%提升。
在最新项目中发现了19个未知错误，开发者确认并修复了其中10个。
误报数量为4.57/KLoC，低于Pyright的11.37/KLoC。</x:t>
  </x:si>
  <x:si>
    <x:t xml:space="preserve">Detecting Element Accessing Bugs in C++ Sequence Containers</x:t>
  </x:si>
  <x:si>
    <x:t xml:space="preserve">该论文提出了一种静态分析方法，用于检测C++标准模板库（STL）中序列容器（如vector、list等）的元素访问错误。这些错误包括迭代器越界访问、无效迭代器访问和空容器访问，可能导致内存错误或未定义行为。作者设计了一个结合容器大小和迭代器目标的联合模型，并通过抽象STL方法为元操作来跟踪状态变化。基于此模型，开发了静态分析工具Scasa，并在手工代码片段和开源项目中验证了其有效性。实验结果表明，Scasa能够高精度地检测出这些错误，且性能优于现有工具。</x:t>
  </x:si>
  <x:si>
    <x:t xml:space="preserve">The paper proposes a static analysis approach to detect element accessing bugs in C++ sequence containers (e.g., vector, list) from the Standard Template Library (STL). These bugs, including iterator out-of-bound access, invalid iterator access, and empty container access, can lead to memory errors or undefined behaviors. The authors introduce a combined model to track container sizes and iterator targets simultaneously, abstracting STL methods into meta-operations for state transition analysis. They implement the tool Scasa on the Clang Static Analyzer framework and evaluate it on both handmade code snippets and open-source projects. Results show that Scasa achieves high accuracy in detecting such bugs with acceptable overhead, outperforming state-of-the-art tools.</x:t>
  </x:si>
  <x:si>
    <x:t xml:space="preserve">检测C++序列容器中的元素访问错误，重点解决迭代器越界、无效迭代器和空容器访问等问题，通过静态分析方法提升检测精度和效率。</x:t>
  </x:si>
  <x:si>
    <x:t xml:space="preserve">Handmade Benchmark (HM): 包含2,230个手工编写的C++代码片段，覆盖三类错误模式（迭代器越界、无效迭代器、空容器访问）。
Open-Source Projects (OSP): 包括8个流行的C++开源项目（如Aria2、Bitcoin等），这些项目广泛使用STL序列容器。</x:t>
  </x:si>
  <x:si>
    <x:t xml:space="preserve">Precision/Recall/F1: Scasa在手工基准上的精确度为98.57%，召回率为93.27%，F1值为95.84%，显著优于CSA、CppCheck和Infer。
真实项目检测: 在开源项目中生成125份报告，其中72份确认为正确，开发者验证了部分报告（如5份被修复）。
性能开销: 时间开销增加5-85%，内存占用低于CSA。</x:t>
  </x:si>
  <x:si>
    <x:t xml:space="preserve">NeuroJIT: Improving Just-In-Time Defect Prediction Using Neurophysiological and Empirical Perceptions of Modern Developers</x:t>
  </x:si>
  <x:si>
    <x:t xml:space="preserve">本研究提出了NeuroJIT，一个新颖的JIT缺陷预测框架，首次结合开发者的神经生理反应与经验性认知困难，提取代表代码可理解性的特征。通过对27,000+条Apache项目提交记录分析，NeuroJIT展示了其特征在预测缺陷引入提交中的有效性、独特性和提升现有模型性能的能力。研究发现，不易理解的提交更可能引入缺陷，因此代码可理解性是缺陷预测的重要视角。</x:t>
  </x:si>
  <x:si>
    <x:t xml:space="preserve">This paper introduces NeuroJIT, a novel framework for just-in-time defect prediction that incorporates both neurophysiological and empirical perceptions of modern developers. By analyzing over 27,000 commits from eight Apache projects, NeuroJIT extracts understandability features that are strongly correlated with defect-inducing risks. The study demonstrates that these features offer unique insights beyond traditional metrics and significantly improve the performance of defect prediction models.</x:t>
  </x:si>
  <x:si>
    <x:t xml:space="preserve">使用神经生理和经验认知数据改进代码提交时的缺陷预测性能</x:t>
  </x:si>
  <x:si>
    <x:t xml:space="preserve">论文使用了 ApacheJIT 数据集
。
包含13个Apache Java项目中至2019年的提交记录；
研究最终使用了其中8个项目（如ActiveMQ、Camel、Hive等）；
每条记录标注了是否为缺陷引入提交。</x:t>
  </x:si>
  <x:si>
    <x:t xml:space="preserve">使用的指标：
F1-score
False Positive Rate (FPR)
AUC（Area Under Curve）
MCC（Matthews Correlation Coefficient）
Brier score
效果：
在多个项目中，加入NeuroJIT特征后性能显著提升（如Groovy、HBase、Cassandra）；尤其在F1-score、AUC和MCC上表现出中等至大的改进效应；**TE（Term Entropy）和II（Indentation Issues）**等新特征在预测中有高解释性</x:t>
  </x:si>
  <x:si>
    <x:t xml:space="preserve">Evaluation of Version Control Merge Tools</x:t>
  </x:si>
  <x:si>
    <x:t xml:space="preserve">该论文对版本控制工具中的合并算法进行了全面评估，重点关注Git等工具在处理代码合并时的表现。研究通过测试套件验证合并结果的正确性，并比较了多种合并工具（如Git Merge、Spork、IntelliMerge等）的性能。论文提出了一种新的实验方法，结合测试验证和成本分析，评估了合并工具在实际项目中的表现。结果显示，现有工具在某些情况下表现不佳，而论文提出的新工具（如IVn）在大多数情况下优于现有工具。</x:t>
  </x:si>
  <x:si>
    <x:t xml:space="preserve">The paper presents a comprehensive evaluation of merge tools in version control systems, focusing on their performance in integrating code changes from different branches. It introduces a novel experimental methodology that uses test suites to validate merge correctness and compares tools like Git Merge, Spork, and IntelliMerge. The study highlights the limitations of existing tools and proposes new tools (e.g., IVn) that outperform them in most scenarios. The results emphasize the importance of considering both merge correctness and developer effort in tool evaluation.</x:t>
  </x:si>
  <x:si>
    <x:t xml:space="preserve">版本控制合并工具的性能评估与改进，重点解决合并工具在处理代码冲突时的正确性和效率问题。</x:t>
  </x:si>
  <x:si>
    <x:t xml:space="preserve">GitHub’s Greatest Hits和Reaper数据集：包含42,092个高质量的Java项目，从中筛选出4,072个符合条件的项目。
手工筛选的合并场景：6,045个合并场景，涵盖主分支和其他分支的合并操作。</x:t>
  </x:si>
  <x:si>
    <x:t xml:space="preserve">正确合并（Correct Merge）：工具成功合并且通过测试的比例。
未处理合并（Unhandled Merge）：工具无法自动合并需手动解决的比例。
错误合并（Incorrect Merge）：工具合并后导致测试失败的比例。
效果对比：论文提出的IVn工具在大多数情况下表现最优，例如在正确合并率上达到50%以上，且错误合并率较低（3%）。</x:t>
  </x:si>
  <x:si>
    <x:t xml:space="preserve">Semistructured Merge with Language-Specific Syntactic Separators</x:t>
  </x:si>
  <x:si>
    <x:t xml:space="preserve">该论文提出了一种名为SESAME的半结构化合并工具，通过利用语言特定的语法分隔符（如Java中的大括号）来推断代码结构，从而减少虚假合并冲突。SESAME在预处理阶段将分隔符前后的文本分隔到不同行，再调用非结构化合并工具进行合并。实验表明，SESAME相比传统非结构化和半结构化合并工具，显著减少了合并冲突和虚假冲突，同时避免了完全结构化合并工具的高实现成本和计算开销。</x:t>
  </x:si>
  <x:si>
    <x:t xml:space="preserve">The paper introduces SESAME, a semistructured merge tool that leverages language-specific syntactic separators (e.g., curly braces in Java) to infer code structure without full parsing. By preprocessing code to isolate separators into separate lines, SESAME enhances the accuracy of unstructured merging. Evaluations show SESAME reduces merge conflicts by 41% compared to unstructured tools and 13% compared to standard semistructured tools, while nearly eliminating spurious conflicts. It balances the benefits of structured merge without its high implementation and runtime costs.</x:t>
  </x:si>
  <x:si>
    <x:t xml:space="preserve">研究主题是半结构化代码合并，重点是通过语言特定的语法分隔符改进合并冲突检测的准确性和效率。</x:t>
  </x:si>
  <x:si>
    <x:t xml:space="preserve">论文使用来自GitHub的开源Java项目数据集，包括以下项目：
apache/accumulo
FasterXML/jackson-databind
HubSpot/Singularity
spring-projects/spring-boot
mockito/mockito
spring-projects/spring-framework
libgdx/libgdx
jenkinsci/jenkins
alibaba/fastjson</x:t>
  </x:si>
  <x:si>
    <x:t xml:space="preserve">冲突数量：SESAME比非结构化工具（diff3）减少41%，比半结构化工具（s3m）减少13%。
虚假冲突（False Positives）：减少91%（相比diff3）和88%（相比s3m）。
未检测到的真实冲突（False Negatives）：与结构化工具类似，SESAME存在更多漏报，这是其优化冲突检测的代价。</x:t>
  </x:si>
  <x:si>
    <x:t xml:space="preserve">Revisiting the Conflict-Resolving Problem from a Semantic Perspective</x:t>
  </x:si>
  <x:si>
    <x:t xml:space="preserve">该论文提出了一种名为sMerge的新型冲突解决方法，基于程序行为的语义来解决代码合并冲突。与传统的基于文本或结构的合并工具不同，sMerge通过生成和执行测试用例来识别冲突版本之间的行为差异，从而更准确地解决冲突。实验表明，sMerge能够有效减少虚假冲突，并在自动生成的测试用例支持下解决大部分冲突，同时还能识别开发者提供的错误基准结果。该方法结合了搜索式测试生成和GPT-4生成的测试用例，显著提高了冲突解决的准确性和可靠性。</x:t>
  </x:si>
  <x:si>
    <x:t xml:space="preserve">The paper introduces sMerge, a novel conflict resolution approach that leverages program behavior semantics to address merge conflicts in collaborative software development. Unlike traditional text-based or structured merge tools, sMerge identifies behavioral differences between conflicting versions through targeted test generation, including search-based techniques and GPT-4. Experimental results demonstrate that sMerge effectively resolves conflicts with high precision, reduces spurious conflicts, and detects incorrect ground truths provided by developers. The approach combines automated and manual test generation to achieve reliable and explainable merge resolutions.</x:t>
  </x:si>
  <x:si>
    <x:t xml:space="preserve">基于语义的代码合并冲突解决，重点是通过程序行为差异分析和测试生成技术改进合并冲突的检测与解决</x:t>
  </x:si>
  <x:si>
    <x:t xml:space="preserve">论文使用两个来自GitHub的开源Java项目数据集，具体项目未在摘要中列出</x:t>
  </x:si>
  <x:si>
    <x:t xml:space="preserve">精确度（Precision）：sMerge在自动生成的测试用例支持下达到98.33%的精确度，显著高于传统结构化工具（如JDime的26.3%）和学习基方法（如MergeGen的69.2%）。
召回率（Recall）：sMerge解决了78.43%的冲突案例，召回率为77.12%。
测试生成效果：结合EvoSuite和GPT-4生成的测试用例，sMerge能够解决75/153的冲突案例，并通过手动补充测试进一步提升至接近100%的解决率。</x:t>
  </x:si>
  <x:si>
    <x:t xml:space="preserve">PatUntrack: Automated Generating Patch Examples for Issue Reports without Tracked Insecure Code</x:t>
  </x:si>
  <x:si>
    <x:t xml:space="preserve">本文提出了一种名为PatUntrack的自动化方法，用于为未跟踪不安全代码的问题报告（IRs）生成补丁示例。该方法通过优化大型语言模型（LLM），分析漏洞描述并生成补丁示例。PatUntrack首先生成漏洞触发路径（VTP）的描述，然后利用外部知识纠正可能的幻觉，最后基于修正后的VTP描述生成不安全代码和补丁示例对。实验结果表明，PatUntrack在生成补丁示例方面表现优异，显著优于传统LLM基线方法，并能有效帮助开发者修复漏洞。</x:t>
  </x:si>
  <x:si>
    <x:t xml:space="preserve">This paper introduces PatUntrack, an automated approach to generating patch examples for issue reports (IRs) without tracked insecure code. PatUntrack optimizes Large Language Models (LLMs) to analyze vulnerability descriptions and generate appropriate patch examples. It first generates a description of the Vulnerability-Triggering Path (VTP), corrects potential hallucinations using external knowledge, and then produces Top-K pairs of insecure code and patch examples. Experimental results demonstrate that PatUntrack outperforms traditional LLM baselines and provides practical assistance to developers in patching vulnerabilities.</x:t>
  </x:si>
  <x:si>
    <x:t xml:space="preserve">自动化生成未跟踪不安全代码的问题报告的补丁示例，旨在帮助开发者更快地修复漏洞。</x:t>
  </x:si>
  <x:si>
    <x:t xml:space="preserve">论文使用了以下基准数据集：
GHArchive：包含GitHub问题报告的综合性数据集。
D2A：从真实漏洞预测场景中构建的数据集，包含GitHub问题报告中的不安全代码。
PatchDB：包含GitHub仓库中的安全补丁数据集。</x:t>
  </x:si>
  <x:si>
    <x:t xml:space="preserve">量化指标：
MatchLine：生成代码与真实代码的匹配行数比例。
MatchTrig/MatchFix：触发或修复漏洞的语句匹配率。
Trig@K/Fix@K：在Top-K生成结果中触发或修复漏洞的比例（K=1,5,10）。
AccType：漏洞类型预测的准确性。
效果：
在补丁示例生成中，MatchFix提升17.7%，Fix@10提升14.6%。
在人类评估中，35.5%的生成补丁被开发者接受用于修复漏洞。</x:t>
  </x:si>
  <x:si>
    <x:t xml:space="preserve">PatUntrack被用于为76个新披露的漏洞问题报告生成补丁示例，其中27个补丁被开发者确认有用。
案例研究包括对项目node-dns-sync中的漏洞（CWE-78）生成补丁示例，展示了实际应用效果。</x:t>
  </x:si>
  <x:si>
    <x:t xml:space="preserve">Understanding Code Changes Practically with Small-Scale Language Models</x:t>
  </x:si>
  <x:si>
    <x:t xml:space="preserve">本文提出了一种名为HQCM的高质量小规模数据集，用于训练小型语言模型（SLMs）以理解代码变更。传统方法依赖大型语言模型（LLMs），但计算和部署成本高，限制了实际应用。HQCM数据集经过人工专家审核和修正，包含5,129对代码变更及其摘要，覆盖8种常见变更类型。实验表明，基于HQCM微调的SLMs在变更摘要生成、变更分类和代码优化任务中表现优异，性能与大型模型相当甚至更优，同时显著降低了资源需求。</x:t>
  </x:si>
  <x:si>
    <x:t xml:space="preserve">This paper introduces HQCM, a small yet high-quality dataset designed to fine-tune small language models (SLMs) for code change understanding. Traditional approaches rely on large language models (LLMs), which are costly and impractical for widespread deployment. HQCM consists of 5,129 pairs of code changes and summaries, meticulously reviewed by human experts and categorized into 8 common change types. Experiments show that HQCM-finetuned SLMs achieve competitive or superior performance in change summarization, classification, and code refinement tasks compared to state-of-the-art baselines and LLMs, while being more resource-efficient.</x:t>
  </x:si>
  <x:si>
    <x:t xml:space="preserve">利用高质量小规模数据集（HQCM）训练小型语言模型（SLMs），以低成本实现高效的代码变更理解，包括变更摘要生成、变更分类和代码优化。</x:t>
  </x:si>
  <x:si>
    <x:t xml:space="preserve">论文使用了以下基准数据集和模型：
HQCM：作者构建的高质量小规模数据集，包含5,129对代码变更及其摘要。
MCMD：大规模代码变更数据集，作为对比基准。
Baseline Models：包括NNGen、FIRA、CCT5（传统方法），以及GPT-4和LLaMA2-70B（大型语言模型）。
SLMs：LLaMA2-7B、CodeLLaMA-7B和CCT5-220M（小型语言模型）。</x:t>
  </x:si>
  <x:si>
    <x:t xml:space="preserve">量化指标：
变更摘要生成：BLEU-4、ROUGE-2、SEMSIM（语义相似度）、BRSA（综合评分）。HQCM微调的SLMs在BRSA上优于基线模型，且在匿名评估中更受GPT-4和人类专家青睐。
变更分类：精确率（Precision）、召回率（Recall）、F1分数（Macro/Micro）。HQCM微调的LLaMA2-7B在F1分数上平均提升15%。
代码优化：ExactMatch、ExactCodeMatch、CodeBLEU、CrystalBLEU。HQCM微调的SLMs在ExactMatch上达到18.48%，显著优于基线。
实验结果显示，HQCM微调的SLMs在各项任务中均表现优异，部分指标超过大型模型。</x:t>
  </x:si>
  <x:si>
    <x:t xml:space="preserve">HQCM数据集的设计参考了行业通用的“Conventional Commits”规范，适用于实际开发场景。
实验验证了HQCM微调的SLMs在资源受限环境（如边缘设备或工业场景）中的实用性，能够高效支持代码审查和变更管理。</x:t>
  </x:si>
  <x:si>
    <x:t xml:space="preserve">DRMiner: Extracting Latent Design Rationale from Jira Issue Logs</x:t>
  </x:si>
  <x:si>
    <x:t xml:space="preserve">该论文提出了一种名为DRMiner的新方法，用于从开源社区（如Jira问题日志）的开发者讨论中自动提取潜在的设计原理（Design Rationale，DR）。设计原理包括设计决策的解决方案及其支持或反对的论据。由于开发者通常缺乏记录设计原理的动力，导致这些知识随着人员更替逐渐流失，进而引发软件架构的侵蚀。DRMiner通过结合大型语言模型（LLM）和特定启发式特征，将问题分解为多个文本分类任务，有效解决了语义复杂性和缺乏基准数据集等挑战。实验结果表明，DRMiner在提取设计原理、解决方案和论据方面优于现有基线方法，F1分数分别提高了24%、22%和20%。此外，研究还验证了提取的设计原理在自动程序修复（APR）中的实用性，能够显著提升修复成功率。</x:t>
  </x:si>
  <x:si>
    <x:t xml:space="preserve">The paper introduces DRMiner, a novel approach to automatically mine latent design rationales (DRs) from developers' discussions in open-source communities (e.g., Jira issue logs). DRs consist of design solutions and their supporting or opposing arguments, which are often undocumented due to the lack of immediate benefits for developers. DRMiner leverages large language models (LLMs) and task-specific heuristics to decompose the problem into multiple text classification tasks, addressing challenges such as intricate semantics and the absence of benchmark datasets. Experimental results show that DRMiner outperforms baselines, achieving F1-score improvements of 24%, 22%, and 20% for DRs, solutions, and arguments, respectively. Additionally, the extracted DRs significantly enhance automated program repair (APR), generating 10x–18x more correct patches.</x:t>
  </x:si>
  <x:si>
    <x:t xml:space="preserve">从开源社区的问题日志中自动提取设计原理，包括解决方案及其相关论据，以支持软件维护和架构恢复。</x:t>
  </x:si>
  <x:si>
    <x:t xml:space="preserve">论文构建了一个新的数据集，包含来自三个开源项目（Cassandra、Flink、Solr）的Jira问题日志，共计2,092个句子（343个解决方案句子、425个论据句子和1,324个无关句子），覆盖185个不同的设计原理。</x:t>
  </x:si>
  <x:si>
    <x:t xml:space="preserve">指标：精确率（Precision）、召回率（Recall）、F1分数（F1-score）。
效果：
在设计原理提取任务中，DRMiner的F1分数为54%，比最佳基线（GPT-4.0）提高了24%。
在解决方案句子提取任务中，F1分数为49%，比最佳基线提高了22%。
在论据句子提取任务中，F1分数为58%，比最佳基线提高了20%。
在自动程序修复（APR）任务中，使用提取的设计原理后，高级LLM生成的全匹配补丁数量增加了10–18倍，CodeBLEU分数提升了10%–13%。</x:t>
  </x:si>
  <x:si>
    <x:t xml:space="preserve">An Empirical Study on Learning-based Techniques for Explicit and Implicit Commit Messages Generation</x:t>
  </x:si>
  <x:si>
    <x:t xml:space="preserve">该论文对基于学习的代码提交信息生成技术进行了实证研究，重点关注显式（explicit）和隐式（implicit）提交信息的生成。显式提交信息是对代码变更的表面描述，而隐式提交信息则反映代码变更的深层意图或逻辑。研究发现，现有学习技术在生成隐式提交信息时表现较差，且跨类别生成能力有限。为此，论文提出了一种“分流”（Diversion）策略，通过自动识别代码变更类型并分别生成对应的提交信息，显著提升了生成效果。实验表明，该策略在BLEU、ROUGE-L和METEOR等指标上优于传统混合训练方法。</x:t>
  </x:si>
  <x:si>
    <x:t xml:space="preserve">The paper conducts an empirical study on learning-based techniques for generating explicit and implicit commit messages. Explicit messages summarize code changes at a surface level, while implicit messages reflect the deeper intent or logic behind changes. The study reveals that existing techniques struggle with generating implicit messages and exhibit limited generalization across categories. To address this, the authors propose a "Diversion" strategy that automatically classifies code changes and directs them to specialized models for message generation. Experimental results demonstrate that this strategy outperforms conventional mixed-training approaches on metrics like BLEU, ROUGE-L, and METEOR.</x:t>
  </x:si>
  <x:si>
    <x:t xml:space="preserve">基于学习的显式与隐式代码提交信息生成技术，重点分析提交信息的多样性对生成效果的影响，并提出改进策略。</x:t>
  </x:si>
  <x:si>
    <x:t xml:space="preserve">论文构建了三个数据集：
显式数据集：包含496,240个显式提交信息样本。
隐式数据集：包含136,598个隐式提交信息样本。
混合数据集：按自然分布组合显式和隐式样本，共50,000条。
数据来源于300个GitHub上的Java项目，经过严格的清洗和人工标注。</x:t>
  </x:si>
  <x:si>
    <x:t xml:space="preserve">指标：BLEU（包括BLEU_M2、BLEU_M3、BLEU_DC）、ROUGE-L、METEOR。
效果：
显式提交信息生成：最佳模型（CCT5）的BLEU_M2为18.21，ROUGE-L为15.19。
隐式提交信息生成：性能普遍下降，如CCT5的BLEU_M2降至13.66。
“分流”策略：相比混合策略，多数模型的指标提升显著（如CCT5的BLEU_M2从14.61提升至16.42）。</x:t>
  </x:si>
  <x:si>
    <x:t xml:space="preserve">RCFG2Vec: Considering Long-Distance Dependency for Binary Code Similarity Detection</x:t>
  </x:si>
  <x:si>
    <x:t xml:space="preserve">该论文提出了一种名为RCFG2Vec的新方法，用于解决二进制代码相似性检测中的两个关键问题：词汇表外（OOV）问题和长距离依赖关系捕捉问题。通过基于语法树的指令嵌入技术和有向无环图神经网络（DAGGRU），RCFG2Vec能够更有效地生成二进制代码的向量表示，并在跨优化和跨架构的检测任务中显著优于现有基线方法。实验表明，RCFG2Vec在公开数据集Trex和BinaryCorp上表现优异，且计算效率较高。</x:t>
  </x:si>
  <x:si>
    <x:t xml:space="preserve">The paper introduces RCFG2Vec, a novel approach for binary code similarity detection (BCSD) that addresses the out-of-vocabulary (OOV) problem and captures long-distance dependencies in control flow graphs (CFGs). By leveraging syntax tree-based instruction embedding and a directed acyclic graph neural network (DAGGRU), RCFG2Vec generates high-quality embeddings for binary code. Experiments on Trex and BinaryCorp datasets demonstrate its superiority over existing methods in cross-optimization and cross-architecture scenarios, with improved efficiency and accuracy.</x:t>
  </x:si>
  <x:si>
    <x:t xml:space="preserve">二进制代码相似性检测（BCSD），重点解决现有方法中的OOV问题和长距离依赖关系捕捉问题。</x:t>
  </x:si>
  <x:si>
    <x:t xml:space="preserve">两个公开数据集：
Trex：包含13个开源项目的二进制代码，覆盖4种架构（x86, x64, arm32, mips32）和4种优化级别（O0-O3）。
BinaryCorp：包含超过10k开源项目的x64二进制代码，覆盖5种优化级别（O0-O3, Os）。</x:t>
  </x:si>
  <x:si>
    <x:t xml:space="preserve">量化指标：recall@k（在搜索任务中，前k个结果中正确匹配的比例）。
效果：
在BinaryCorp数据集上，RCFG2Vec的recall@1平均比jTrans（当前最优方法）高0.13，比其他基线方法高0.2以上。
在Trex数据集上，RCFG2Vec的recall@1在跨架构检测中超过0.89，平均比Asteria高0.08。
在真实漏洞搜索任务中，RCFG2Vec的recall@10达到1.0，显著优于其他方法。</x:t>
  </x:si>
  <x:si>
    <x:t xml:space="preserve">论文提到RCFG2Vec可用于已知漏洞检测（如CVE-2022-3857）、恶意软件家族检测和代码抄袭检测，但未提供具体的产业界案例研究</x:t>
  </x:si>
  <x:si>
    <x:t xml:space="preserve">ChatBR: Automated assessment and improvement of bug report quality using ChatGPT</x:t>
  </x:si>
  <x:si>
    <x:t xml:space="preserve">该论文提出了一种名为ChatBR的方法，利用ChatGPT自动评估和改进缺陷报告的质量。ChatBR分为两个主要步骤：首先，通过微调的BERT模型检测缺陷报告中缺失的关键信息（如观察行为OB、预期行为EB和复现步骤S2R）；其次，使用ChatGPT生成缺失的信息，并通过迭代验证确保生成的报告完整且语义一致。实验表明，ChatBR在检测缺失信息时的精确度比现有方法提高了25.38%至29.20%，生成内容与原始信息的语义相似度平均达到77.62%。此外，ChatBR能在5次ChatGPT运行内生成99.9%的高质量缺陷报告。</x:t>
  </x:si>
  <x:si>
    <x:t xml:space="preserve">The paper introduces ChatBR, an automated approach for assessing and improving bug report quality using ChatGPT. ChatBR first employs a fine-tuned BERT model to detect missing information (e.g., Observed Behavior, Expected Behavior, and Steps to Reproduce) in bug reports. It then leverages ChatGPT to generate the missing content, iteratively verifying the results until the report is complete. Experiments show that ChatBR outperforms state-of-the-art methods, improving detection precision by 25.38% to 29.20% and achieving an average semantic similarity of 77.62% between generated and original content. Additionally, ChatBR can generate high-quality bug reports within five ChatGPT runs for 99.9% of cases.</x:t>
  </x:si>
  <x:si>
    <x:t xml:space="preserve">缺陷报告质量评估与改进，重点解决缺陷报告中关键信息缺失的问题，并通过ChatGPT生成缺失内容以提升报告质量。</x:t>
  </x:si>
  <x:si>
    <x:t xml:space="preserve">论文使用了以下数据集：
训练与评估检测器的数据集：基于Song等人公开的数据集，包含35个真实项目的5,000多份缺陷报告和116,000条缺陷报告句子。
评估生成器的数据集：来自6个开源项目（AspectJ、Birt、Eclipse、JDT、SWT和Tomcat）的600份缺陷报告，总计3,600份报告。</x:t>
  </x:si>
  <x:si>
    <x:t xml:space="preserve">检测器指标：精确度（Precision）、准确率（Accuracy）、召回率（Recall）和F1分数（F1-Score）。ChatBR的精确度比现有方法（BEE）提高了25.38%至29.20%。
生成器指标：语义相似度（Cosine Similarity）。ChatBR生成内容与原始信息的平均相似度为77.62%。
效率指标：ChatBR在5次运行内生成99.9%的高质量缺陷报告。</x:t>
  </x:si>
  <x:si>
    <x:t xml:space="preserve">Semantic Sleuth: Identifying Ponzi Contracts via Large Language Models</x:t>
  </x:si>
  <x:si>
    <x:t xml:space="preserve">这篇论文提出了一种名为PonziSleuth的新方法，利用大型语言模型（LLM）来检测以太坊智能合约中的庞氏骗局。传统方法依赖大量标记数据和静态分析，难以识别新型庞氏骗局。PonziSleuth通过零样本思维链提示（Zero-shot-CoT）、静态污点分析和自动化代码切片技术，无需标记数据即可高效检测庞氏合约。实验表明，PonziSleuth在多个LLM（如GPT-3.5-turbo、LLAMA3和Mistral）上表现优异，平衡准确率最高达96.06%，并在真实环境中成功识别了15个新的庞氏合约。</x:t>
  </x:si>
  <x:si>
    <x:t xml:space="preserve">This paper introduces PonziSleuth, a novel LLM-driven approach for detecting Ponzi schemes in Ethereum smart contracts. Unlike traditional methods that rely on labeled data and static analysis, PonziSleuth leverages zero-shot chain-of-thought prompting, static taint analysis, and automated code slicing to identify fraudulent contracts without requiring training data. Evaluations show that PonziSleuth achieves high accuracy (up to 96.06% BAC with GPT-3.5-turbo) and successfully detected 15 new Ponzi schemes in real-world contracts, demonstrating its effectiveness and scalability in blockchain security.</x:t>
  </x:si>
  <x:si>
    <x:t xml:space="preserve">利用大型语言模型（LLM）检测智能合约中的庞氏骗局，重点解决传统方法依赖标记数据和泛化能力不足的问题。</x:t>
  </x:si>
  <x:si>
    <x:t xml:space="preserve">广泛使用的基准数据集（139个庞氏合约和1,312个非庞氏合约）。
新构建的近平衡数据集（340个庞氏合约和300个非庞氏合约，覆盖不同Solidity版本）。
真实世界数据集（2024年3月14-24日期间Etherscan验证的4,597个合约）。</x:t>
  </x:si>
  <x:si>
    <x:t xml:space="preserve">指标：
真正例率（TPR）、真负例率（TNR）、假正例率（FPR）、假负例率（FNR）、平衡准确率（BAC）。
处理时间、令牌使用量、成本。
效果：
GPT-3.5-turbo：BAC 96.06%（TPR 96.40%，TNR 95.71%）。
真实世界检测：FNR 0%，FPR 0.29%，发现15个新庞氏合约。
平均处理时间：5.52秒/合约，成本$0.0027/合约。</x:t>
  </x:si>
  <x:si>
    <x:t xml:space="preserve">PonziSleuth原型在2024年3月分析了4,597个真实以太坊合约，发现15个新庞氏骗局（涉及约2万美元诈骗资金）。
误报率为0.29%，其中部分误报为蜜罐合约（非庞氏但仍有欺诈性）。
研究团队将结果负责任地披露给了Web3安全社区，展示了其在实时监控中的潜力。</x:t>
  </x:si>
  <x:si>
    <x:t xml:space="preserve">AdvSCanner: Generating Adversarial Smart Contracts to Exploit Reentrancy Vulnerabilities Using LLM and Static Analysis</x:t>
  </x:si>
  <x:si>
    <x:t xml:space="preserve">这篇论文提出了一种名为AdvSCanner的新方法，结合大型语言模型（LLM）和静态分析技术，自动生成能够利用智能合约中重入漏洞的对抗性合约（ASCs）。传统静态分析方法存在高误报率且无法直接展示漏洞利用过程，而AdvSCanner通过提取漏洞攻击流、设计链式思维（CoT）提示，并引入自反思机制验证生成的合约，显著提高了对抗性合约生成的准确性和效率。实验表明，AdvSCanner的成功率高达76.41%，远优于基线方法（6.92%和18.97%），并在实际审计中将漏洞确认时间从24小时缩短至3小时。</x:t>
  </x:si>
  <x:si>
    <x:t xml:space="preserve">This paper introduces AdvSCanner, a novel approach that leverages Large Language Models (LLMs) and static analysis to automatically generate Adversarial Smart Contracts (ASCs) capable of exploiting reentrancy vulnerabilities in target contracts. Traditional static analysis tools suffer from high false positives and fail to demonstrate exploitability. AdvSCanner addresses these limitations by extracting attack flows, designing Chain-of-Thought (CoT) prompts, and incorporating a self-reflection mechanism to validate generated contracts. Evaluations show that AdvSCanner achieves a 76.41% success rate, outperforming baselines (6.92% and 18.97%), and reduces auditing time from 24 hours to 3 hours in real-world cases.</x:t>
  </x:si>
  <x:si>
    <x:t xml:space="preserve">利用大型语言模型（LLM）和静态分析技术自动生成对抗性智能合约（ASCs），以验证和利用智能合约中的重入漏洞。</x:t>
  </x:si>
  <x:si>
    <x:t xml:space="preserve">论文使用多个开源和同行评审数据集，筛选标准包括：
明确标记为包含重入漏洞的合约。
能被静态分析工具检测到。
具备完整功能以支持攻击验证。
具体数据集包括：ERAP、ESC、Smartbugs、SolidIFI-Benchmark、RSD等。最终筛选出78个独特的智能合约（去除重复和部分功能不全的合约）</x:t>
  </x:si>
  <x:si>
    <x:t xml:space="preserve">主要指标：
成功率（Success Rate）：生成的对抗性合约能成功触发重入漏洞的比例。AdvSCanner达76.41%，基线方法LLMc和LLMcS分别为6.92%和18.97%。
效率指标：
静态分析平均耗时0.98秒。
LLM响应时间平均39.47秒/迭代。
验证过程平均16.62秒。
方差（Variance）：AdvSCanner的方差为3.02×10⁻⁴，表现稳定。
其他效果：
在真实审计案例中，将漏洞确认时间从24小时（无辅助）缩短至3小时（使用AdvSCanner框架）。</x:t>
  </x:si>
  <x:si>
    <x:t xml:space="preserve">案例：审计BNB链上的真实项目Thunder Brawl（1887行代码）。
结果：
AdvSCanner虽未完全生成可用的对抗性合约，但提供了关键框架（如回调函数onERC721Received()和攻击路径），帮助审计员将漏洞确认时间从24小时缩短至3小时。</x:t>
  </x:si>
  <x:si>
    <x:t xml:space="preserve">iSMELL: Assembling LLMs with Expert Toolsets for Code Smell Detection and Refactoring</x:t>
  </x:si>
  <x:si>
    <x:t xml:space="preserve">该论文提出了一种名为iSMELL的集成方法，通过混合专家（Mixture of Experts, MoE）架构结合多种代码异味检测工具，并利用大型语言模型（LLMs）对检测到的代码异味进行重构。iSMELL首先训练一个MoE模型，根据输入的代码向量选择最适合的专家工具进行异味检测，然后将检测结果融入提示词中，增强LLMs的重构能力。实验结果表明，iSMELL在检测三种经典代码异味（Refused Bequest、God Class、Feature Envy）时，平均F1分数达到75.17%，显著优于现有基线方法。此外，通过定量和人工评估验证了重构后代码质量的提升。</x:t>
  </x:si>
  <x:si>
    <x:t xml:space="preserve">The paper introduces iSMELL, an ensemble approach that combines multiple code smell detection toolsets via a Mixture of Experts (MoE) architecture and enhances Large Language Models (LLMs) to refactor identified code smells. iSMELL trains an MoE model to select the most suitable expert tools for detecting code smells and integrates their results into prompts to improve LLMs' refactoring capabilities. Evaluations show that iSMELL achieves an average F1 score of 75.17% in detecting three complex code smells (Refused Bequest, God Class, Feature Envy), outperforming state-of-the-art baselines. Quantitative and human evaluations confirm the effectiveness of the refactored code in improving quality metrics.</x:t>
  </x:si>
  <x:si>
    <x:t xml:space="preserve">代码异味的检测与重构，重点解决现有工具在检测复杂异味时的局限性，并利用LLMs提升重构效果。</x:t>
  </x:si>
  <x:si>
    <x:t xml:space="preserve">论文使用了三个公开数据集，分别由Palomba et al.、Fontana et al.和Khomh et al.构建，包含来自GitHub开源项目的代码异味样本（如God Class、Feature Envy、Refused Bequest）。</x:t>
  </x:si>
  <x:si>
    <x:t xml:space="preserve">检测指标：F1分数、准确率（Accuracy）、召回率（Recall）、精确率（Precision）。
iSMELL平均F1分数为75.17%，比最佳LLM基线提高35.05%，比专家工具基线提高9.74%。
具体异味检测效果：God Class（F1=95.52%）、Feature Envy（F1=59.98%）、Refused Bequest（F1=60.89%）。
重构指标：代码质量度量（如WMC、CBO、RFC等）在重构后显著改善，人工评估显示重构代码的接受率为64%-72%。</x:t>
  </x:si>
  <x:si>
    <x:t xml:space="preserve">A Position-Aware Approach to Decomposing God Classes</x:t>
  </x:si>
  <x:si>
    <x:t xml:space="preserve">该论文提出了一种名为ClassSplitter的新方法，用于分解God Class（上帝类）。该方法基于一个关键观察：物理上相邻的软件实体（如方法和字段）在语义上通常具有强相关性，因此在分解God Class时更可能被分配到同一个类中。ClassSplitter通过结合代码度量、位置信息和功能相似性，定制了一种聚类算法来分解God Class，并将字段分配到新生成的类中。实验结果表明，ClassSplitter在分解133个真实世界的God Class时，平均MoJoFM指标提高了47%，并且在77%的情况下，其生成的解决方案优于现有基线方法。</x:t>
  </x:si>
  <x:si>
    <x:t xml:space="preserve">The paper proposes a novel approach called ClassSplitter for decomposing God Classes. The key insight is that physically adjacent software entities (e.g., methods and fields) often exhibit strong semantic correlations and are likely to be grouped into the same class during decomposition. ClassSplitter integrates code metrics, positional information, and functional similarity to customize a clustering algorithm for God Class decomposition. Evaluations on 133 real-world God Classes show that ClassSplitter improves the average MoJoFM metric by 47% and outperforms state-of-the-art baselines in 77% of cases.</x:t>
  </x:si>
  <x:si>
    <x:t xml:space="preserve">God Class的自动化分解，重点利用方法和字段的物理位置信息以及功能相似性来优化分解效果。</x:t>
  </x:si>
  <x:si>
    <x:t xml:space="preserve">论文使用了从GitHub上收集的133个真实世界的God Class及其开发者提供的参考解决方案作为基准数据集。这些数据来自多个领域的高质量开源Java项目。</x:t>
  </x:si>
  <x:si>
    <x:t xml:space="preserve">主要指标：MoJoFM（用于衡量分解方案与参考方案的相似性）。
效果：
ClassSplitter的平均MoJoFM为49.6%，比最佳基线方法（Bavota's）提高了47%。
在方法聚类中，MoJoFM达到52.6%，比基线提高61%。
人工评估显示，77%的情况下开发者更倾向于选择ClassSplitter的解决方案。</x:t>
  </x:si>
  <x:si>
    <x:t xml:space="preserve">Three Heads Are Better Than One: Suggesting Move Method Refactoring Opportunities with Inter-class Code Entity Dependency Enhanced Hybrid Hypergraph Neural Network</x:t>
  </x:si>
  <x:si>
    <x:t xml:space="preserve">这篇论文提出了一种名为HMove的新方法，用于自动识别和推荐Move Method重构机会。通过构建代码实体依赖超图（Inter-class Code Entity Dependency Hypergraph）并结合混合超图神经网络（Hybrid Hypergraph Neural Network）和大语言模型（LLM），HMove能够更全面地捕捉代码实体间的复杂依赖关系，从而提供更精准的重构建议。实验结果表明，HMove在精确度、召回率和F1值上均优于现有的9种先进重构工具，并在用户调查中被68%的参与者认为更具实用性。</x:t>
  </x:si>
  <x:si>
    <x:t xml:space="preserve">This paper introduces HMove, a novel approach for automatically identifying and recommending Move Method refactoring opportunities. By constructing an inter-class code entity dependency hypergraph and leveraging a hybrid hypergraph neural network alongside a large language model (LLM), HMove effectively captures complex dependencies among code entities to provide more accurate refactoring suggestions. Experimental results demonstrate that HMove outperforms nine state-of-the-art refactoring tools in precision, recall, and F1-measure, with 68% of participants finding it more practical in real-world applications.</x:t>
  </x:si>
  <x:si>
    <x:t xml:space="preserve">自动化Move Method重构机会的识别与推荐，重点是通过超图神经网络和大语言模型提升重构建议的准确性和实用性。</x:t>
  </x:si>
  <x:si>
    <x:t xml:space="preserve">论文使用了以下三个数据集：
MoveTrainSet：包含来自11,149个项目的163,078个Move Method重构操作，用于模型训练。
MoveAccEval：包含11个项目的198个经过专家验证的重构实例，用于准确性评估。
MoveCaseEval：包含9个开源项目的10个典型重构实例，用于实用性评估。</x:t>
  </x:si>
  <x:si>
    <x:t xml:space="preserve">量化指标：精确度（Precision）、召回率（Recall）、F1值（F1-Measure）。
效果：
相比现有最佳工具，HMove在精确度上提升了27.8%，召回率提升了2.5%，F1值提升了18.5%。
在用户调查中，68%的参与者认为HMove比其他工具更实用。</x:t>
  </x:si>
  <x:si>
    <x:t xml:space="preserve">Attribution-guided Adversarial Code Prompt Generation for Code Completion Models</x:t>
  </x:si>
  <x:si>
    <x:t xml:space="preserve">这篇论文提出了一种名为AdvPro的方法，用于自动生成针对代码补全模型的对抗性代码提示（adversarial code prompts）。通过结合14种语义保持的代码变异策略和梯度引导的定位技术，AdvPro能够在不改变代码语义的情况下，诱导模型生成存在安全漏洞的代码。实验结果表明，AdvPro在13种主流代码补全模型上的平均攻击成功率达到39.3%，比基线方法ALERT提高了69.6%。此外，论文还揭示了不同模型在安全性和鲁棒性上的差异，并探讨了对抗性提示的迁移性。</x:t>
  </x:si>
  <x:si>
    <x:t xml:space="preserve">This paper introduces AdvPro, a novel approach for generating adversarial code prompts to test the security of code completion models (CCMs). By leveraging 14 semantic-preserving mutation strategies and gradient-guided localization, AdvPro generates adversarial prompts that induce CCMs to produce vulnerable code without altering the original semantics. Experimental results show that AdvPro achieves an average attack success rate (ASR) of 39.3% across 13 state-of-the-art CCMs, outperforming the baseline ALERT by 69.6%. The study also highlights differences in model robustness and explores the transferability of adversarial prompts.</x:t>
  </x:si>
  <x:si>
    <x:t xml:space="preserve">代码补全模型的对抗性攻击与安全性评估，重点是通过语义保持的代码变异和梯度引导技术生成对抗性提示，以揭示模型的安全漏洞。</x:t>
  </x:si>
  <x:si>
    <x:t xml:space="preserve">论文使用了以下数据集：
544个Python漏洞样本：从CVE数据库和GitHub收集，包含漏洞代码及其修复版本，用于评估模型的安全性。
13种代码补全模型：包括CodeGen、CodeGen2、CodeParrot、PolyCoder、SantaCoder、StarCoder等，涵盖不同架构和参数规模。</x:t>
  </x:si>
  <x:si>
    <x:t xml:space="preserve">攻击成功率（ASR）：平均39.3%，比基线ALERT提高69.6%。
迁移成功率（TSR）：最高62%，表明对抗性提示在不同模型间具有一定迁移性。
模糊安全分数（FS-score）：用于量化生成代码的安全性，模型在不同漏洞类型（CWE）上的表现差异显著。</x:t>
  </x:si>
  <x:si>
    <x:t xml:space="preserve">DroidCoder: Enhanced Android Code Completion with Context-Enriched Retrieval-Augmented Generation</x:t>
  </x:si>
  <x:si>
    <x:t xml:space="preserve">论文提出了一种名为DroidCoder的新型Android代码补全框架，通过结合Android开发特性（如生命周期回调和UI组件）和代码片段的上下文信息，增强了检索增强生成（RAG）技术。DroidCoder设计了特定的检索机制和损失函数，使模型能够更有效地利用上下文信息完成代码补全。实验表明，该方法在行级和多行级代码补全任务中显著优于现有方法，并能提升生成代码的质量。</x:t>
  </x:si>
  <x:si>
    <x:t xml:space="preserve">The paper introduces DroidCoder, a novel Android code completion framework that enhances Retrieval-Augmented Generation (RAG) by incorporating Android-specific features (e.g., lifecycle callbacks and UI widgets) and contextual information of code snippets. DroidCoder employs tailored retrieval strategies and a custom loss function to improve the model's ability to utilize enriched context for code completion. Experiments demonstrate its superiority over state-of-the-art methods in both line-level and multi-line-level completion tasks, while also enhancing code quality.</x:t>
  </x:si>
  <x:si>
    <x:t xml:space="preserve">Android代码自动补全，重点解决现有检索增强生成（RAG）方法在Android开发中因上下文提取不足而效果受限的问题。</x:t>
  </x:si>
  <x:si>
    <x:t xml:space="preserve">数据集：从GitHub选取78个活跃维护的Android应用仓库（Java/Kotlin），按功能分类（如通信、生活、笔记、多媒体）。
对比方法：包括CodeT5+、CodeGPT、StarCoder等基础模型，以及RepoCoder和FT2Ra两种基于RAG的最新方法。</x:t>
  </x:si>
  <x:si>
    <x:t xml:space="preserve">指标：
精确匹配（Exact Match, EM）：补全代码与真实代码完全一致的比例。
编辑相似度（Edit Similarity, ES）：基于Levenshtein距离衡量补全代码与真实代码的相似性。
效果：
行级补全：CodeGPT+DroidCoder的EM提升104.02%，ES提升28.17%。
多行补全：CodeT5+ 770M+DroidCoder的ES达42.46%，优于纯RAG（19.76%）和纯微调（33.53%）。
代码质量：93.73%的生成代码通过质量检查（原模型仅29.81%）。</x:t>
  </x:si>
  <x:si>
    <x:t xml:space="preserve">GraphCoder: Enhancing Repository-Level Code Completion via Coarse-to-fine Retrieval Based on Code Context Graph</x:t>
  </x:si>
  <x:si>
    <x:t xml:space="preserve">该论文提出了GraphCoder，一种基于图结构的代码补全框架，旨在提升仓库级代码补全的准确性。通过构建代码上下文图（CCG）来捕捉代码的结构化信息，并结合粗粒度到细粒度的检索过程，GraphCoder能够更准确地从代码仓库中检索相关代码片段，从而增强大型语言模型（LLM）在仓库级代码补全任务中的表现。实验结果表明，GraphCoder在代码匹配和标识符匹配方面显著优于基线方法，同时减少了检索时间和存储开销。</x:t>
  </x:si>
  <x:si>
    <x:t xml:space="preserve">The paper introduces GraphCoder, a graph-based framework for repository-level code completion. GraphCoder leverages a Code Context Graph (CCG) to capture structural information in code and employs a coarse-to-fine retrieval process to enhance the accuracy of retrieving relevant code snippets. By integrating these retrieved snippets with LLMs, GraphCoder improves the performance of code completion tasks. Experimental results demonstrate its superiority over baseline methods in terms of exact match scores while being more efficient in time and space.</x:t>
  </x:si>
  <x:si>
    <x:t xml:space="preserve">仓库级代码补全，重点解决大型语言模型在缺乏仓库特定知识时表现不佳的问题，通过图结构检索和生成技术提升补全效果。</x:t>
  </x:si>
  <x:si>
    <x:t xml:space="preserve">论文使用了RepoEval-Updated数据集，这是一个基于Python和Java代码仓库的基准测试集，包含8000个代码补全任务，分为行级（line-level）和API级（API-level）任务。</x:t>
  </x:si>
  <x:si>
    <x:t xml:space="preserve">量化指标：
代码匹配（Code Match）：精确匹配（EM）、编辑相似度（ES）。
标识符匹配（Identifier Match）：精确匹配（EM）、F1分数。
效果：
GraphCoder在代码匹配EM上平均提升+6.06，标识符匹配EM上平均提升+6.23。
在API级任务中表现尤为显著，同时减少了检索时间和存储空间。</x:t>
  </x:si>
  <x:si>
    <x:t xml:space="preserve">49</x:t>
  </x:si>
  <x:si>
    <x:t xml:space="preserve">RMCBench: Benchmarking Large Language Models' Resistance to Malicious Code</x:t>
  </x:si>
  <x:si>
    <x:t xml:space="preserve">论文提出了首个专门用于评估大型语言模型（LLMs）抵抗恶意代码生成能力的基准测试RMCBench。该基准包含473个提示，覆盖文本到代码（text-to-code）和代码到代码（code-to-code）两种场景，并分为不同难度级别。通过对11种代表性LLMs的实证研究，论文发现当前模型在抵抗恶意代码生成方面的能力有限，平均拒绝率仅为28.71%。此外，论文分析了影响模型抵抗能力的因素，并提出了增强模型鲁棒性的建议。</x:t>
  </x:si>
  <x:si>
    <x:t xml:space="preserve">The paper introduces RMCBench, the first benchmark designed to evaluate the ability of Large Language Models (LLMs) to resist malicious code generation. RMCBench comprises 473 prompts across text-to-code and code-to-code scenarios, categorized by difficulty levels. An empirical study of 11 representative LLMs reveals their limited resistance to malicious code generation, with an average refusal rate of only 28.71%. The paper also analyzes factors influencing this resistance and provides implications for improving model robustness.</x:t>
  </x:si>
  <x:si>
    <x:t xml:space="preserve">大型语言模型（LLMs）抵抗恶意代码生成的能力评估，重点关注其在文本到代码和代码到代码场景中的表现。</x:t>
  </x:si>
  <x:si>
    <x:t xml:space="preserve">RMCBench：包含473个提示，分为文本到代码（282个提示，分3个难度级别）和代码到代码（191个提示，含代码补全和代码翻译任务）两种场景。
对比模型：包括ChatGPT-4、ChatGPT-3.5-turbo、Llama-2-13B、DeepSeek-Coder-7B等11种代表性LLMs。</x:t>
  </x:si>
  <x:si>
    <x:t xml:space="preserve">指标：
拒绝率（Refusal Rate, GOOD）：模型拒绝生成恶意代码的比例。
BAD：模型生成恶意代码的比例。
UNCLEAR：模型输出无关或无效内容的比例。
效果：
文本到代码场景：平均拒绝率为40.36%（Level 1为60.80%，Level 2为28.43%，Level 3为36.18%）。
代码到代码场景：平均拒绝率为11.52%（代码补全为15.36%，代码翻译为7.29%）。
总体平均拒绝率仅为28.71%，ChatGPT-4的拒绝率为35.73%，表现最佳的是Llama-2-13B（48.84%）。</x:t>
  </x:si>
  <x:si>
    <x:t xml:space="preserve">SpiderScan: Practical Detection of Malicious NPM Packages Based on Graph-Based Behavior Modeling and Matching</x:t>
  </x:si>
  <x:si>
    <x:t xml:space="preserve">这篇论文提出了一种名为SpiderScan的工具，用于检测NPM（Node Package Manager）中的恶意软件包。SpiderScan基于图行为建模和匹配技术，结合静态分析、动态分析和大型语言模型（LLM），能够全面捕捉恶意行为中的控制流和数据依赖关系。实验表明，SpiderScan在公开数据集上的F1分数达到92.9%，显著优于现有工具，并在实际应用中成功检测出249个新的恶意包，得到了NPM官方的认可。</x:t>
  </x:si>
  <x:si>
    <x:t xml:space="preserve">The paper introduces SpiderScan, a practical tool for detecting malicious NPM packages using graph-based behavior modeling and matching. It combines static and dynamic analysis with LLM to holistically capture control flows and data dependencies in malicious behaviors. Evaluations show that SpiderScan achieves an F1-score of 92.9%, outperforming state-of-the-art tools, and has successfully identified 249 new malicious packages in real-world scenarios, earning recognition from the NPM team.</x:t>
  </x:si>
  <x:si>
    <x:t xml:space="preserve">恶意NPM包的自动化检测，重点是通过图行为建模和匹配技术提升检测的准确性和实用性。</x:t>
  </x:si>
  <x:si>
    <x:t xml:space="preserve">公开数据集：包含2,133个恶意包（来自Backstabber’s Knife Collection）和567个恶意包（来自MatOSS’s dataset），以及5,000个良性包（来自NPM高下载量包）。
真实世界数据：在2024年2月至4月期间监测了298,504个新发布的NPM包。</x:t>
  </x:si>
  <x:si>
    <x:t xml:space="preserve">量化指标：精确率（Precision）、召回率（Recall）、F1分数（F1-Score）、误报率（FP Rate）。
效果：
在公开数据集上，SpiderScan的F1分数为92.9%，比现有工具高8.7%至34.4%。
在真实世界监测中，误报率为38.2%，显著低于其他工具（最低25.4%的差距）。
检测出249个新的恶意包，并获得了NPM官方的70封感谢信。</x:t>
  </x:si>
  <x:si>
    <x:t xml:space="preserve">在NPM生态中成功检测并报告了249个新的恶意包，这些包均被NPM官方移除。
研究团队收到了NPM官方团队的70封感谢信，证明了工具的实际价值。</x:t>
  </x:si>
  <x:si>
    <x:t xml:space="preserve">1+1&gt;2: Integrating Deep Code Behaviors with Metadata Features for Malicious PyPI Package Detection</x:t>
  </x:si>
  <x:si>
    <x:t xml:space="preserve">这篇论文提出了一种名为EA4MP的工具，用于检测PyPI（Python Package Index）中的恶意软件包。EA4MP通过结合深度代码行为特征和元数据特征，利用BERT模型和机器学习分类器进行集成学习，实现了高效的恶意包检测。实验表明，EA4MP在公开数据集上的精确率和召回率分别提升了6.9%-24.6%和10.5%-18.4%，并在实际应用中成功检测出119个新的恶意包，其中82个已被PyPI官方移除。</x:t>
  </x:si>
  <x:si>
    <x:t xml:space="preserve">The paper introduces EA4MP, a novel approach for detecting malicious PyPI packages by integrating deep code behavior features with metadata features. EA4MP leverages a fine-tuned BERT model for code behavior analysis and an ensemble classifier for metadata processing, achieving significant improvements in precision (6.9%-24.6%) and recall (10.5%-18.4%) over state-of-the-art methods. In real-world deployment, EA4MP identified 119 previously unknown malicious packages, with 82 confirmed and removed by PyPI officials.</x:t>
  </x:si>
  <x:si>
    <x:t xml:space="preserve">恶意PyPI包的自动化检测，重点是通过结合深度代码行为特征和元数据特征提升检测的准确性和实用性。</x:t>
  </x:si>
  <x:si>
    <x:t xml:space="preserve">公开数据集：包含3,404个恶意包（来自Duan、Ohm、Snyk和Guo等数据集）和10,000个良性包（来自PyPI高下载量包）。
真实世界数据：在2024年3月28日至4月18日期间监测了46,573个新发布的PyPI包。</x:t>
  </x:si>
  <x:si>
    <x:t xml:space="preserve">量化指标：精确率（Precision）、召回率（Recall）、F1分数（F1-Score）。
效果：
在公开数据集上，EA4MP的精确率为99.2%，召回率为96.0%，F1分数为97.6%，显著优于基线工具（如VirusTotal、OSSGadget和Bandit4Mal）。
在真实世界监测中，检测出119个新的恶意包，其中82个被PyPI官方移除。</x:t>
  </x:si>
  <x:si>
    <x:t xml:space="preserve">在PyPI生态中成功检测并报告了119个新的恶意包，其中82个被PyPI官方移除。
研究团队通过公开数据集和镜像源扩展了恶意包样本库，验证了工具的实际价值。</x:t>
  </x:si>
  <x:si>
    <x:t xml:space="preserve">DevMuT: Testing Deep Learning Framework via Developer Expertise-Based Mutation</x:t>
  </x:si>
  <x:si>
    <x:t xml:space="preserve">该论文提出了一种名为DevMuT的新型深度学习框架测试方法，通过基于开发者专业知识的变异操作生成测试模型，以检测更贴近实际开发场景的缺陷。传统方法生成的模型往往过于边缘化，检测到的缺陷对开发者价值有限。DevMuT设计了7种变异操作和9种约束条件，模拟开发者的常见操作，并利用强化学习优化模型生成过程。实验表明，DevMuT在模型多样性和合法性上显著优于现有方法，检测到117个缺陷（63个被确认，24个被修复），并在MindSpore社区成功部署。</x:t>
  </x:si>
  <x:si>
    <x:t xml:space="preserve">The paper proposes DevMuT, a novel testing method for deep learning (DL) frameworks, which generates test models via developer expertise-based mutation. Traditional methods often produce edge-case models, detecting trivial defects ignored by developers. DevMuT designs seven mutation operators and nine constraints to simulate real-world developer operations and employs double-Q learning to optimize model generation. Experiments show DevMuT improves model diversity by 71.68% and legality by 28.20%, detecting 117 defects (63 confirmed, 24 fixed). It has been deployed in the MindSpore community since December 2023.</x:t>
  </x:si>
  <x:si>
    <x:t xml:space="preserve">深度学习框架的测试方法，重点是通过开发者专业知识驱动的变异操作生成更贴近实际场景的测试模型，以检测高价值缺陷。</x:t>
  </x:si>
  <x:si>
    <x:t xml:space="preserve">DL框架：PyTorch 1.10.1、MindSpore 2.2.0、JAX 0.4.27。
DL模型：29个来自工业任务的模型（如VGG16、ResNet50、YOLOv3等），涵盖图像分类、目标检测、语义分割等9类任务。
数据集：与模型对应的实际应用数据集（如医学诊断、自动驾驶等场景数据）。</x:t>
  </x:si>
  <x:si>
    <x:t xml:space="preserve">模型多样性指标：
Layer Input Coverage (LIC)、Layer Parameter Coverage (LPC)、Layer Sequence Coverage (LSC)。
DevMuT平均提升71.68%，显著优于基线（COMET、Muffin）。
模型合法性：合法率81.17%，比基线提高28.20%。
缺陷检测：检测到117个缺陷（63个确认，24个修复），包括3种新缺陷类型（内存异常、性能异常、训练崩溃）。</x:t>
  </x:si>
  <x:si>
    <x:t xml:space="preserve">产业部署：DevMuT自2023年12月起部署于MindSpore社区，用于持续质量保障。
实际缺陷案例：
内存泄漏缺陷（如MindSpore因装饰器ms.jit未及时回收内存导致缓存持续增长）。
性能缺陷（如Ascend 910硬件输出异常被标记为高优先级修复）。
训练崩溃缺陷（如MindSpore优化机制未触发“常量折叠”导致切片错误）。</x:t>
  </x:si>
  <x:si>
    <x:t xml:space="preserve">Mutation-Based Deep Learning Framework Testing Method in JavaScript Environment</x:t>
  </x:si>
  <x:si>
    <x:t xml:space="preserve">该论文提出了一种名为DLJSFuzzer的JavaScript深度学习框架测试方法，针对JavaScript环境下计算资源有限的瓶颈，设计了13种张量变异规则和8种模型变异规则，以生成能够触发缓存重用和推理加速机制的测试输入。实验结果表明，DLJSFuzzer在TensorFlow.js上检测到21个独特的崩溃和126个NaN及不一致性缺陷，其模型生成效率和缺陷检测效率分别比现有方法提高了47%和91%。该方法已在开源社区中得到应用，并确认修复了部分缺陷。</x:t>
  </x:si>
  <x:si>
    <x:t xml:space="preserve">The paper proposes DLJSFuzzer, a mutation-based testing method for JavaScript deep learning frameworks, targeting optimization mechanisms like cache reuse and inference acceleration. It designs 13 tensor mutation rules and 8 model mutation rules to generate diverse test inputs. Experiments on TensorFlow.js show DLJSFuzzer detects 21 unique crashes and 126 NaN &amp; inconsistency bugs, with improvements of 47% in model generation efficiency and 91% in bug detection efficiency compared to baselines. The tool has been applied in the open-source community, with 12 confirmed fixes.</x:t>
  </x:si>
  <x:si>
    <x:t xml:space="preserve">JavaScript环境下深度学习框架的测试方法，重点是通过针对缓存重用和推理加速机制的变异规则生成测试输入，以检测高价值缺陷。</x:t>
  </x:si>
  <x:si>
    <x:t xml:space="preserve">DL框架：TensorFlow.js 3.19.0（主测框架），TensorFlow 2.9.0和PyTorch 1.12.0（用于差分测试）。
浏览器环境：Google Chrome和Microsoft Edge。
数据集：MNIST、Fashion-MNIST、CIFAR-10、ImageNet等公开数据集，以及随机生成的张量数据。</x:t>
  </x:si>
  <x:si>
    <x:t xml:space="preserve">缺陷检测数量：21个崩溃（12个已确认）和126个NaN及不一致性缺陷。
效率提升：模型生成效率提升47%，缺陷检测效率提升91%。
模型多样性：通过模型编辑距离（med）衡量，DLJSFuzzer的多样性得分为6.46，显著高于基线方法（如Muffin的5.73）。</x:t>
  </x:si>
  <x:si>
    <x:t xml:space="preserve">产业部署：DLJSFuzzer检测到的所有崩溃缺陷已提交至开源社区，其中12个被开发者确认并修复。</x:t>
  </x:si>
  <x:si>
    <x:t xml:space="preserve">DynaMO: Protecting Mobile DL Models through Coupling Obfuscated DL Operators</x:t>
  </x:si>
  <x:si>
    <x:t xml:space="preserve">该论文提出了一种名为DynaMO的动态模型混淆方法，用于保护移动设备上部署的深度学习模型免受逆向工程攻击。现有静态或半动态混淆方法容易被动态分析工具破解，而DynaMO通过耦合随机选择的算子并引入线性变换，动态混淆模型权重和中间结果，显著提升了模型安全性。实验表明，DynaMO在保护模型敏感信息的同时，仅引入可忽略的性能开销。</x:t>
  </x:si>
  <x:si>
    <x:t xml:space="preserve">The paper proposes DynaMO, a dynamic model obfuscation method to protect deep learning (DL) models deployed on mobile devices from reverse engineering attacks. Existing static or half-dynamic obfuscation methods are vulnerable to dynamic instrumentation attacks. DynaMO couples randomly selected operators and applies linear transformations to obfuscate model weights and intermediate results dynamically. Experiments show that DynaMO significantly enhances model security with negligible performance overhead.</x:t>
  </x:si>
  <x:si>
    <x:t xml:space="preserve">移动设备上深度学习模型的动态混淆保护技术，旨在防御基于动态分析的模型逆向工程攻击。</x:t>
  </x:si>
  <x:si>
    <x:t xml:space="preserve">论文使用了10个TFLite模型作为实验基准，包括：
Fruit recognition model
Skin cancer diagnosis model
MobileNet
MNASNet
SqueezeNet
EfficientNet
MiDaS
LeNet
PoseNet
SSD</x:t>
  </x:si>
  <x:si>
    <x:t xml:space="preserve">Weights Extraction Rate (WER): 攻击者成功提取权重的比例。DynaMO将WER从现有方法的98.76%降低到52.52%。
Operator Classification Accuracy (OCA): 攻击者正确分类算子的准确率。DynaMO将OCA从99.89%降低到60.04%。
Name Identification Rate (NIR): 攻击者识别算子名称的比例。DynaMO将NIR从98.39%降低到57.60%。
Structure Similarity (SS): 模型结构的相似度。DynaMO将SS从0.98降低到0.58。
Time Overhead: DynaMO在x86-64和ARM64平台上的推理时间开销仅比原始模型增加约4%。</x:t>
  </x:si>
  <x:si>
    <x:t xml:space="preserve">GlitchProber: Advancing Effective Detection and Mitigation of Glitch Tokens in Large Language Models</x:t>
  </x:si>
  <x:si>
    <x:t xml:space="preserve">该论文提出了一种名为GlitchProber的工具，用于检测和修复大型语言模型中的“故障令牌”（glitch tokens）。这些故障令牌会导致模型生成错误、无关甚至有害的输出，严重影响模型的可靠性和实用性。GlitchProber通过分析模型中间层的注意力模式和MLP状态特征，结合PCA降维和SVM分类器，实现了高效的故障令牌检测。此外，GlitchProber通过调整中间层激活值修复故障令牌的影响。实验表明，GlitchProber在检测效率和修复率上均优于现有方法，平均F1分数达到0.86，修复率为50.06%。</x:t>
  </x:si>
  <x:si>
    <x:t xml:space="preserve">The paper introduces GlitchProber, a tool designed to detect and mitigate "glitch tokens" in large language models (LLMs). These tokens cause models to produce incorrect, irrelevant, or harmful outputs, undermining reliability. GlitchProber leverages attention patterns and MLP status features from intermediate layers, combined with PCA for dimensionality reduction and SVM for classification, to efficiently identify glitch tokens. Additionally, it repairs their effects by adjusting activation values. Experiments show GlitchProber outperforms existing methods with an average F1-score of 0.86 and a repair rate of 50.06%.</x:t>
  </x:si>
  <x:si>
    <x:t xml:space="preserve">大型语言模型中故障令牌的检测与修复，旨在提升模型的可靠性和安全性。</x:t>
  </x:si>
  <x:si>
    <x:t xml:space="preserve">论文使用了五个开源大型语言模型作为实验基准：
Llama-2-7b-chat
Mistral-7B-Instruct-v0.1
Qwen-7B-Chat
Gemma-2b-it
Yi-6B-Chat</x:t>
  </x:si>
  <x:si>
    <x:t xml:space="preserve">检测效率（Time Cost）：GlitchProber比现有方法节省约40%的时间。
检测精度（Precision/Recall/F1-Score）：平均F1分数为0.86，召回率为64.47%，精确度为100%。
修复率（Repair Rate）：平均修复率为50.06%，显著优于基线方法。</x:t>
  </x:si>
  <x:si>
    <x:t xml:space="preserve">A Longitudinal Study of Student Contributions to OSS vs. OSS4SG with a Lightweight Intervention</x:t>
  </x:si>
  <x:si>
    <x:t xml:space="preserve">该论文通过一项为期四年的研究，调查了1,361名学生在开源软件（OSS）和开源软件社会公益（OSS4SG）项目中的贡献行为。研究发现，学生在项目选择、动机和贡献接受率方面存在显著差异。通过轻量级教育干预（如提高学生对OSS4SG的认知），学生参与OSS4SG项目的比例显著增加。此外，OSS4SG项目的拉取请求（Pull Request）接受率高于非社会公益项目。论文为教育者和项目管理者提供了促进学生参与OSS4SG的建议。</x:t>
  </x:si>
  <x:si>
    <x:t xml:space="preserve">This paper presents a four-year study involving 1,361 students to investigate their contributions to Open Source Software (OSS) and Open Source Software for Social Good (OSS4SG). The study reveals significant differences in project selection, motivation, and pull request acceptance rates between OSS4SG and non-social good projects. A lightweight educational intervention, such as raising awareness of OSS4SG, significantly increased student participation in such projects. Additionally, pull requests for OSS4SG projects were more likely to be accepted. The findings offer actionable insights for educators and project leaders to foster student engagement in OSS4SG.</x:t>
  </x:si>
  <x:si>
    <x:t xml:space="preserve">学生开发者对开源软件（OSS）和开源软件社会公益（OSS4SG）项目的贡献行为，以及教育干预对提升学生参与OSS4SG的效果</x:t>
  </x:si>
  <x:si>
    <x:t xml:space="preserve">FSE-23</x:t>
  </x:si>
  <x:si>
    <x:t xml:space="preserve">论文未使用传统意义上的Benchmark，而是基于学生贡献的实际数据（如项目选择、动机、拉取请求接受率）进行分析，并通过定性编码和统计方法（如卡方检验、效应量）评估结果。</x:t>
  </x:si>
  <x:si>
    <x:t xml:space="preserve">项目选择差异：OSS4SG与非社会公益项目在主题选择上差异显著（
p
&lt;
0.0001
p&lt;0.0001，效应量=0.84）。
动机差异：学生选择OSS4SG的动机显著不同（
p
&lt;
0.01
p&lt;0.01，效应量=0.13）。
干预效果：干预后学生参与OSS4SG的比例显著增加（
p
&lt;
0.0001
p&lt;0.0001，效应量=0.38）。
拉取请求接受率：OSS4SG项目的接受率为53%，显著高于非社会公益项目的40%（
p
&lt;
0.001
p&lt;0.001，效应量=0.25）。</x:t>
  </x:si>
  <x:si>
    <x:t xml:space="preserve">未提及，但提到了开源软件在企业和教育中的广泛影响，以及微软等公司对开源社区的参与。</x:t>
  </x:si>
  <x:si>
    <x:t xml:space="preserve">Do CONTRIBUTING files provide information about OSS newcomers' onboarding barriers?</x:t>
  </x:si>
  <x:si>
    <x:t xml:space="preserve">该论文研究了开源软件项目中CONTRIBUTING文件是否提供了新成员入门时可能遇到的障碍信息。通过手动标注500个项目的CONTRIBUTING文件，并训练机器学习模型自动分类文件内容，研究发现大多数文件未能全面覆盖新成员面临的障碍（如任务选择和社区交流）。论文还开发了一个在线工具，帮助项目维护者评估和改进其CONTRIBUTING文件。</x:t>
  </x:si>
  <x:si>
    <x:t xml:space="preserve">The paper investigates whether CONTRIBUTING files in open-source software (OSS) projects address the onboarding barriers faced by newcomers. By manually annotating 500 CONTRIBUTING files and training a machine learning classifier, the study reveals that most files lack critical information (e.g., task selection and community communication). An online tool is also developed to help maintainers enhance their files.</x:t>
  </x:si>
  <x:si>
    <x:t xml:space="preserve">分析开源软件项目中CONTRIBUTING文件的内容，评估其是否覆盖了新成员入门时的常见障碍，并提出自动化方法改进文件质量</x:t>
  </x:si>
  <x:si>
    <x:t xml:space="preserve">论文使用了Steinmacher等人提出的新成员入门障碍模型作为分类基准，包含六类障碍（如任务选择、社区交流等）。</x:t>
  </x:si>
  <x:si>
    <x:t xml:space="preserve">指标：精确度（Precision）、召回率（Recall）、F1分数。
效果：
整体模型：精确度0.655，召回率0.662，F1分数0.651。
部分类别表现较好（如“构建本地工作区”F1=0.716），但“任务选择”和“贡献流程”表现较差（F1分别为0.379和0.345）。
开发者调查显示75%的分类结果被认为是合理的。</x:t>
  </x:si>
  <x:si>
    <x:t xml:space="preserve">未提及，论文提到开发了一个在线工具（http://contributing.streamlit.app/），帮助项目维护者分析CONTRIBUTING文件的覆盖范围，并提供了改进建议。此外，研究分析了GitHub上2,274个流行项目的CONTRIBUTING文件，发现大多数文件存在信息缺失问题。未提及具体的产业界案例研究。</x:t>
  </x:si>
  <x:si>
    <x:t xml:space="preserve">How Early Participation Determines Long-Term Sustained Activity in GitHub Projects?</x:t>
  </x:si>
  <x:si>
    <x:t xml:space="preserve">该论文研究了GitHub开源项目早期参与行为如何影响项目的长期可持续性。作者通过分析290,255个GitHub项目的前三个月活动数据，结合Blumberg绩效模型和XGBoost机器学习方法，预测项目的两年持续活动情况。研究发现，核心开发者的稳定投入、非代码贡献者的参与、详细的贡献文档以及开发者的开源经验对项目的长期可持续性有显著促进作用。此外，组织项目比个人项目更需要经验丰富的核心开发者和活跃的边缘开发者。论文为开源项目孵化者和参与者提供了实践指导。</x:t>
  </x:si>
  <x:si>
    <x:t xml:space="preserve">This paper investigates how early participation behaviors influence the long-term sustainability of GitHub open-source projects. By analyzing the first three months of activity data from 290,255 GitHub projects and employing the Blumberg performance model combined with XGBoost machine learning, the authors predict projects' two-year sustained activity. The study reveals that steady commitment from core developers, participation from non-code contributors, detailed contribution documentation, and developers' prior open-source experience significantly enhance project sustainability. Additionally, organizational projects require more experienced core developers and active peripheral developers compared to individual projects. The findings provide practical guidance for open-source project initiators and participants.</x:t>
  </x:si>
  <x:si>
    <x:t xml:space="preserve">开源软件项目的早期参与行为与长期可持续性之间的关系</x:t>
  </x:si>
  <x:si>
    <x:t xml:space="preserve">论文使用了GHTorrent数据集（版本2021-03-06），包含189,467,746个GitHub项目。经过筛选后，最终分析了290,255个活跃且具有一定规模的GitHub项目。</x:t>
  </x:si>
  <x:si>
    <x:t xml:space="preserve">量化指标：
AUC（Area Under the ROC Curve）：衡量模型预测性能。
Precision和Recall：在阈值为0.5时的分类性能。
Effect Size（|r|）：衡量变量对预测结果的贡献程度。
效果：
在预测两年持续活动时，模型AUC达到0.72（m=3, k=1）。
对于更严格的活跃定义（k=6），AUC提升至0.84（m=5）。
通过LIME分析，超过一半的变量对预测结果的贡献具有显著效应（|r| ≥ 0.5）。</x:t>
  </x:si>
  <x:si>
    <x:t xml:space="preserve">未提及，但提出了以下应用方向：
孵化可持续的开源项目：为项目维护者提供实践建议，如保持稳定的贡献、吸引新人参与等。
识别潜在可持续项目：帮助开发者、用户和公司从早期项目中筛选出可能长期活跃的项目。
工具开发：建议开发基于模型的工具，用于预测项目可持续性和提供干预建议。</x:t>
  </x:si>
  <x:si>
    <x:t xml:space="preserve">Matching Skills, Past Collaboration, and Limited Competition: Modeling When Open-Source Projects Attract Contributors</x:t>
  </x:si>
  <x:si>
    <x:t xml:space="preserve">该论文研究了开源项目吸引新贡献者的外部因素，特别是“劳动力池”（labor pool）的影响。通过分析516,893个Python项目的数据，研究发现劳动力池的规模、技术技能匹配、开发者之间的社交联系以及项目间的竞争关系，显著影响项目吸引新贡献者的能力。研究结果表明，这些外部因素比单纯的项目内部特征更具解释力，为开源项目的可持续发展提供了新的视角。</x:t>
  </x:si>
  <x:si>
    <x:t xml:space="preserve">This paper investigates external factors influencing the attraction of new contributors to open-source projects, focusing on the concept of a "labor pool." Through an empirical study of 516,893 Python projects, the authors demonstrate that the size of a project's labor pool, technical skill matching, social connections among developers, and competition between projects significantly impact the number of new contributors. The findings highlight the importance of ecosystem-level dynamics in open-source sustainability.</x:t>
  </x:si>
  <x:si>
    <x:t xml:space="preserve">开源项目如何通过劳动力池吸引新贡献者</x:t>
  </x:si>
  <x:si>
    <x:t xml:space="preserve">论文使用了World of Code (WoC)数据集，这是一个包含GitHub、GitLab、Bitbucket等多个平台上公开项目的Git提交记录的数据库。</x:t>
  </x:si>
  <x:si>
    <x:t xml:space="preserve">量化指标：
劳动力池规模（Labor pool size）
技术相似性（Technical similarity）
社交联系强度（Social strength）
竞争项目数量（Number of competing projects）
新贡献者数量（Number of new developers）
效果：
研究发现，劳动力池因素（包括技术匹配和社交联系）能够解释27%的额外方差（相比仅使用项目内部特征的模型），显著提升了模型的解释力。</x:t>
  </x:si>
  <x:si>
    <x:t xml:space="preserve">未提及，但讨论了研究结果对开源社区管理者和项目推广者的实践意义，例如如何通过定向推广吸引合适的贡献者。</x:t>
  </x:si>
  <x:si>
    <x:t xml:space="preserve">CAmpactor: A Novel and Effective Local Search Algorithm for Optimizing Pairwise Covering Arrays</x:t>
  </x:si>
  <x:si>
    <x:t xml:space="preserve">论文提出了一种名为CAmpactor的新型局部搜索算法，用于优化成对覆盖数组（PCA）的生成。PCA是组合交互测试中的关键工具，用于高效检测配置系统中的故障。现有算法在处理大规模配置系统时面临可扩展性挑战，生成的PCA规模较大。CAmpactor通过引入两种新技术——基于赋值的禁止机制和强制修补技术，显著减少了PCA的规模。实验表明，CAmpactor生成的PCA规模比现有最优算法小约45%，有效缓解了可扩展性问题。</x:t>
  </x:si>
  <x:si>
    <x:t xml:space="preserve">The paper presents CAmpactor, a novel local search algorithm designed to optimize the generation of Pairwise Covering Arrays (PCAs), which are crucial for Combinatorial Interaction Testing (CIT) in configurable systems. Existing PCA generation algorithms suffer from scalability issues, producing large-sized PCAs for highly configurable systems. CAmpactor addresses this by introducing two innovative techniques: an assignment-level forbidden mechanism and a forced patching technique. Extensive experiments demonstrate that CAmpactor reduces PCA sizes by approximately 45% compared to state-of-the-art methods, significantly improving scalability.</x:t>
  </x:si>
  <x:si>
    <x:t xml:space="preserve">优化成对覆盖数组（PCA）的生成</x:t>
  </x:si>
  <x:si>
    <x:t xml:space="preserve">论文使用了124个公开的PCAG实例，这些实例源自真实的、高度可配置的系统，并编码为CNF布尔公式。实例的选项数量从94到11,254不等，约束数量从190到62,183不等。</x:t>
  </x:si>
  <x:si>
    <x:t xml:space="preserve">指标：生成的PCA的最小规模（min）、平均规模（avg）和运行时间（time）。
效果：CAmpactor生成的PCA平均规模比现有最优算法（如SamplingCA、AutoCCAG、FastCA和TCA）小约45%。例如，在部分实例中，CAmpactor的平均规模为47.4，而其他算法的平均规模为86.6–104.0。</x:t>
  </x:si>
  <x:si>
    <x:t xml:space="preserve">论文提到组合交互测试（CIT）已成功应用于多种系统，包括LG电子的测试中，帮助发现关键故障，避免了潜在的重大经济损失。此外，CIT还被用于测试软件API、安全协议、深度学习系统等。</x:t>
  </x:si>
  <x:si>
    <x:t xml:space="preserve">Accelerating Continuous Integration with Parallel Batch Testing</x:t>
  </x:si>
  <x:si>
    <x:t xml:space="preserve">本文研究了在持续集成（CI）中通过并行批处理测试（Parallel Batch Testing）加速测试反馈时间并减少资源消耗的方法。传统测试优化技术（如测试选择和优先级排序）存在遗漏故障或资源消耗高的问题，而批处理测试通过将多个构建（build）合并测试，显著减少了冗余测试执行。论文提出了两种新算法——BatchAll（动态调整批处理大小）和TestCaseBatching（允许新构建在测试执行中动态加入），并在Ericsson和Chrome的大规模数据集上验证其效果。实验表明，这些方法在保持实际平均反馈时间的同时，最高可减少91%的机器使用和99%的测试执行时间。</x:t>
  </x:si>
  <x:si>
    <x:t xml:space="preserve">This paper explores accelerating Continuous Integration (CI) through parallel batch testing, addressing the limitations of traditional techniques like test selection (which may miss failures) and prioritization (which does not reduce resource usage). The authors introduce two novel algorithms:
BatchAll: Dynamically adjusts batch size based on the queue of pending changes.
TestCaseBatching: Allows new builds to join a batch during test execution.
Evaluated on large-scale datasets from Ericsson and Chrome (276 million test outcomes), the results show that these methods maintain baseline feedback times while reducing machine usage by up to 91% and test execution by up to 99%. The study highlights the non-linear impact of parallelization and provides practical recommendations for resource-efficient CI testing.</x:t>
  </x:si>
  <x:si>
    <x:t xml:space="preserve">通过并行批处理测试优化持续集成中的测试效率和资源消耗</x:t>
  </x:si>
  <x:si>
    <x:t xml:space="preserve">论文使用以下两个真实工业数据集：
Ericsson：专有基站软件项目，6周内的11,000多次变更的集成测试数据。
Chrome：开源项目，2021年1月的2.76亿次测试结果，涉及9,524次变更和49,932个测试套件。
基线方法为：
TestAll：无批处理，单独测试每个变更。
ConstantBatching：固定批处理大小（如4个变更一组）。</x:t>
  </x:si>
  <x:si>
    <x:t xml:space="preserve">反馈时间（Feedback Time）	- BatchAll：比基线少用90.78%机器（Chrome）。
- TestCaseBatching：比基线少用80.65%机器（Chrome）。
执行减少（Execution Reduction）	- BatchAll：最高减少99%测试执行（Chrome）。
- ConstantBatching：固定减少75%（Chrome）。
机器利用率	非线性关系：增加机器数量初期显著改善反馈时间，后期收益递减（如Chrome从200到300机器仅提速8.11倍）。</x:t>
  </x:si>
  <x:si>
    <x:t xml:space="preserve">未提及，
Ericsson：用于蜂窝基站软件的集成测试，机器成本高昂，需通过批处理优化资源。
Chrome：每日运行数百万测试，通过批处理减少构建等待时间。
实际建议：推荐企业使用BatchAll和TestCaseBatching，并根据历史数据确定机器数量的“平台阈值”以平衡资源与反馈速度。</x:t>
  </x:si>
  <x:si>
    <x:t xml:space="preserve">DistXplore: Distribution-guided Testing for Evaluating and Enhancing Deep Learning Systems</x:t>
  </x:si>
  <x:si>
    <x:t xml:space="preserve">本文提出了一种名为DistXplore的分布引导测试方法，用于评估和增强深度学习系统的鲁棒性。传统测试方法在生成测试用例时未充分考虑数据分布，导致生成的错误冗余或难以检测。DistXplore通过优化测试套件的分布差异性和多样性，生成统计上难以区分的错误和多样化的测试用例，从而更有效地评估模型鲁棒性并增强其泛化能力。实验表明，DistXplore在多个数据集和模型上优于14种现有方法，能检测更多难以防御的错误，并显著提升模型鲁棒性。</x:t>
  </x:si>
  <x:si>
    <x:t xml:space="preserve">This paper introduces DistXplore, a distribution-guided testing approach for evaluating and enhancing the robustness of deep learning (DL) systems. Traditional testing methods often ignore data distribution, resulting in redundant or easily detectable errors. DistXplore optimizes test suites by minimizing distribution differences between classes to generate statistically indistinguishable errors and maximizing distribution diversity to cover unseen data. Experiments on 10 models across 4 datasets demonstrate that DistXplore outperforms 14 state-of-the-art baselines, detecting more hard-to-defend errors and improving model robustness significantly.</x:t>
  </x:si>
  <x:si>
    <x:t xml:space="preserve">深度学习系统的分布引导测试</x:t>
  </x:si>
  <x:si>
    <x:t xml:space="preserve">论文使用了以下基准数据集和模型：
数据集：MNIST、Fashion-MNIST、CIFAR-10、SVHN。
模型：LeNet-4、LeNet-5、VGG16、ResNet-20、Inception-v3、Inception-ResNet-v2。
对比方法：14种基线方法，包括对抗攻击（如BIM、PGD）、分布无关测试（如DeepHunter）、分布感知测试（如VAE）和鲁棒性导向测试（如Robot）。</x:t>
  </x:si>
  <x:si>
    <x:t xml:space="preserve">指标：
分布差异（Distribution Difference, DF）：通过MMD（最大均值差异）衡量测试套件与目标类训练数据的分布距离。
分布多样性（Div）：覆盖不同分布区间的测试用例比例。
错误检测率：防御方法（如Dissector、A2D）对生成错误的检测成功率。
鲁棒性提升：通过微调模型后在新验证集上的准确率提升。
效果：
DistXplore生成的错误更难被防御方法检测（如A2D仅检测到66%的错误，而其他方法接近100%）。
平均检测错误数量是基线方法的2倍以上。
微调后模型准确率平均提升5.2%，优于所有基线。</x:t>
  </x:si>
  <x:si>
    <x:t xml:space="preserve">未提及，但指出深度学习系统在自动驾驶、医疗、人脸识别等安全关键领域的广泛应用，凸显了所提方法在实际部署中的潜在价值。</x:t>
  </x:si>
  <x:si>
    <x:t xml:space="preserve">Design by Contract for Deep Learning APIs</x:t>
  </x:si>
  <x:si>
    <x:t xml:space="preserve">这篇论文提出了一种名为“DL Contract”的设计规范方法，专门用于深度学习（DL）库的API设计。通过为DL库的API定义前置条件（preconditions）和后置条件（postconditions），该方法能够在开发阶段预防和检测深度学习程序中的错误。论文还实现了一个基于Python的运行时断言检查框架，并在Keras库上进行了应用和评估。实验结果表明，DL Contract能够有效检测出95%的真实错误，且运行时开销较低（约15%）。此外，用户研究表明，该方法对开发者调试深度学习程序非常有帮助。</x:t>
  </x:si>
  <x:si>
    <x:t xml:space="preserve">This paper introduces "DL Contract," a Design by Contract (DbC) methodology tailored for Deep Learning (DL) APIs. By specifying preconditions and postconditions for DL library APIs, DL Contract helps prevent and detect bugs during development. The authors implemented a runtime assertion checking framework for Python-based DL libraries and applied it to Keras. Evaluation on real-world benchmarks shows that DL Contract detects 95% of bugs with minimal runtime overhead (≈15%). A user study further confirms its usability in debugging DL programs.</x:t>
  </x:si>
  <x:si>
    <x:t xml:space="preserve">深度学习API的设计规范</x:t>
  </x:si>
  <x:si>
    <x:t xml:space="preserve">论文使用了以下四个基准测试：
DeepLocalize（41个Keras程序）
UMLAUT（12个Keras程序）
AUTOTRAINER（203个DL程序）
NeuralInt（16个DL程序）</x:t>
  </x:si>
  <x:si>
    <x:t xml:space="preserve">检测效果：DL Contract在272个错误程序中检测出259个错误（95%准确率）。
运行时开销：平均增加约15%的运行时开销。
假阳性/假阴性：在257个正确程序中，出现18个假阳性；在错误程序中，假阴性为13个。
用户研究：90%的参与者认为DL Contract对调试非常有帮助（评分≥4/5）。</x:t>
  </x:si>
  <x:si>
    <x:t xml:space="preserve">未提及，但提到已将DL Contract整合到Keras库中，并提供了虚拟环境（@Keras）供开发者使用。</x:t>
  </x:si>
  <x:si>
    <x:t xml:space="preserve">Testing Coreference Resolution Systems without Labeled Test Sets</x:t>
  </x:si>
  <x:si>
    <x:t xml:space="preserve">论文《Testing Coreference Resolution Systems without Labeled Test Sets》提出了一种名为Crrst的自动化测试方法，用于解决共指消解系统测试中的标签数据集短缺问题。共指消解是自然语言处理（NLP）中的核心任务，但其测试面临输入输出的预期关系难以自动定义的挑战。Crrst利用句法和依存关系生成测试输入对，并通过定义蜕变关系进行测试。实验表明，Crrst在生成高质量测试输入和检测真实问题方面显著优于现有基线方法，达到了100%的精确度。</x:t>
  </x:si>
  <x:si>
    <x:t xml:space="preserve">The paper "Testing Coreference Resolution Systems without Labeled Test Sets" introduces Crrst, an automated testing methodology for coreference resolution (CR) systems. CR is a fundamental NLP task, but testing it is challenging due to the lack of labeled datasets. Crrst generates test input pairs by leveraging syntactic and dependency relations to preserve coreference, enabling metamorphic testing. Experimental results show that Crrst outperforms baselines, achieving 100% precision in issue detection while ensuring all generated test inputs are valid.</x:t>
  </x:si>
  <x:si>
    <x:t xml:space="preserve">共指消解系统的自动化测试方法，重点解决无标签测试集下的测试输入生成和输出一致性验证问题。</x:t>
  </x:si>
  <x:si>
    <x:t xml:space="preserve">CoNLL-2012数据集（Conference on Natural Language Learning-2012），这是共指消解领域广泛使用的基准数据集。</x:t>
  </x:si>
  <x:si>
    <x:t xml:space="preserve">指标：BLANC（Bilateral Assessment of Noun-phrase Coreference），用于衡量共指消解的精确度（Precision）和召回率（Recall）。
效果：Crrst在BLANC指标上达到了100%的精确度，显著优于基线方法（基线最高为74%）。此外，生成的测试输入100%有效，而基线方法的有效性仅为63%-79%。</x:t>
  </x:si>
  <x:si>
    <x:t xml:space="preserve">未提及，但论文提及了共指消解系统在产业界的应用，如机器翻译（Google Translate）、聊天机器人（如Siri）和问答系统（QA）中的核心作用，并举例说明了错误的共指消解如何导致下游应用（如聊天机器人）的性能下降。但未提供具体的产业界案例研究（如实际企业合作项目）。</x:t>
  </x:si>
  <x:si>
    <x:t xml:space="preserve">Neural-Based Test Oracle Generation: A Large-scale Evaluation and Lessons Learned</x:t>
  </x:si>
  <x:si>
    <x:t xml:space="preserve">这篇论文研究了基于神经网络的测试预言生成技术TOGA，通过大规模实验评估其在真实Java系统中的效果。研究发现，TOGA在生成断言预言时存在高误报率（47%），且在分类预言类型时错误率为24%。尽管TOGA在Defects4j基准测试中检测到57个错误，但其中67%的错误仅通过隐式预言（如未捕获异常）即可发现，TOGA的实际贡献有限。此外，与EvoSuite生成的断言相比，TOGA生成的断言仅额外检测到0.3%的注入故障。论文揭示了当前神经网络预言生成技术的局限性，并提出了改进建议。</x:t>
  </x:si>
  <x:si>
    <x:t xml:space="preserve">This paper evaluates TOGA, a neural-based test oracle generation technique, through large-scale studies on real-world Java systems. The results show that TOGA misclassifies oracle types 24% of the time and generates false positive assertions 47% of the time. While TOGA detected 57 bugs in Defects4j, 67% were caught by implicit oracles (e.g., uncaught exceptions), limiting its added value. Compared to EvoSuite assertions, TOGA’s assertions only improved fault detection by 0.3%. The study highlights limitations in current neural oracle generation and provides actionable insights for future research.</x:t>
  </x:si>
  <x:si>
    <x:t xml:space="preserve">基于神经网络的测试预言生成技术的有效性评估及其在实际应用中的局限性。</x:t>
  </x:si>
  <x:si>
    <x:t xml:space="preserve">Defects4j（用于复现原始研究，包含835个真实错误）
25个大型Java系统（包括Apache Commons项目和GitHub热门仓库，共223K测试用例和51K注入故障）
PIT（用于突变测试生成故障程序）</x:t>
  </x:si>
  <x:si>
    <x:t xml:space="preserve">误分类率：24%（预言类型分类错误）
误报率：47%（生成的断言预言失败）
断言生成失败率：62%（正确分类但未生成断言）
故障检测提升：TOGA断言仅比EvoSuite多检测0.3%的突变故障（105/51K）
Defects4j结果：57个检测到的错误中，仅19个（33%）归功于TOGA显式预言。</x:t>
  </x:si>
  <x:si>
    <x:t xml:space="preserve">未提及，论文提到TOGA的部分工作由亚马逊AWS支持，但未详细描述产业界应用案例。主要评估基于开源项目，结论指出高误报率（&gt;10%）是阻碍工业采用自动化测试工具的主要障碍</x:t>
  </x:si>
  <x:si>
    <x:t xml:space="preserve">Revisiting Neural Program Smoothing for Fuzzing</x:t>
  </x:si>
  <x:si>
    <x:t xml:space="preserve">本文对神经程序平滑（Neural Program Smoothing, NPS）在模糊测试中的应用进行了系统性评估。研究发现，现有的NPS方法在实际性能上未能达到其宣称的效果，且在代码覆盖率和漏洞发现方面表现不及传统的灰盒模糊测试工具（如AFL++）。论文通过实验揭示了NPS方法的根本性、实现性和实验性限制，并提出了改进版本Neuzz++。此外，作者还提出了针对机器学习增强模糊测试的评估指南，并开发了支持GPU的基准测试平台MLFuzz。实验结果表明，尽管NPS方法在某些方面有所改进，但传统模糊测试工具仍具有显著优势。</x:t>
  </x:si>
  <x:si>
    <x:t xml:space="preserve">This paper conducts a systematic evaluation of Neural Program Smoothing (NPS) for fuzzing, revealing that existing NPS-based fuzzers fail to achieve their claimed performance and are outperformed by standard gray-box fuzzers like AFL++. The study identifies fundamental, implementation, and experimental limitations of NPS methods and introduces Neuzz++, an improved implementation. The authors also propose new guidelines for evaluating ML-enhanced fuzzing and present MLFuzz, a benchmarking platform with GPU support. Extensive experiments (over 11 CPU years and 5.5 GPU years) demonstrate that traditional fuzzers remain superior in terms of code coverage and bug detection.</x:t>
  </x:si>
  <x:si>
    <x:t xml:space="preserve">神经程序平滑在模糊测试中的有效性评估</x:t>
  </x:si>
  <x:si>
    <x:t xml:space="preserve">论文使用了以下基准测试：
Google Fuzzer Test Suite
FuzzBench
共包含23个目标程序（如boringssl、libpng、sqlite等）。</x:t>
  </x:si>
  <x:si>
    <x:t xml:space="preserve">量化指标：
代码覆盖率（edge coverage）
发现的漏洞数量（unique bugs）
机器学习模型性能（精度、召回率、F1分数、PR-AUC）
效果：
Neuzz++在部分目标上表现优于原始NPS方法，但在大多数情况下仍不及AFL++。
AFL++在代码覆盖率和漏洞发现方面表现最佳（如覆盖率达到15607 edges，发现1324个unique bugs）。
NPS方法的机器学习模型预测性能较低（平均F1分数为0.17，PR-AUC为0.15）。</x:t>
  </x:si>
  <x:si>
    <x:t xml:space="preserve">未提及，论文提及了Google的OSSFuzz项目作为模糊测试在产业界成功应用的案例（发现了数千个开源软件中的漏洞）。此外，作者所在的Robert Bosch GmbH也体现了该研究的产业背景，但未提供具体的case study。</x:t>
  </x:si>
  <x:si>
    <x:t xml:space="preserve">RAP-Gen: Retrieval-Augmented Patch Generation with CodeT5 for Automatic Program Repair</x:t>
  </x:si>
  <x:si>
    <x:t xml:space="preserve">该论文提出了一种名为RAP-Gen的新型检索增强补丁生成框架，结合了检索和生成两种技术来自动修复程序错误。RAP-Gen通过混合检索器（结合词法和语义匹配）从历史代码库中检索相关的修复模式，并利用预训练的代码感知语言模型CodeT5生成修复补丁。实验表明，RAP-Gen在JavaScript和Java的多个基准测试中显著优于现有方法，修复了更多错误，且无需依赖代码特定特征（如抽象语法树），具有语言无关性。</x:t>
  </x:si>
  <x:si>
    <x:t xml:space="preserve">The paper introduces RAP-Gen, a retrieval-augmented patch generation framework for automatic program repair (APR). RAP-Gen combines a hybrid retriever (lexical BM25 + semantic DPR) to fetch relevant fix patterns from a codebase and leverages the pretrained CodeT5 model to generate repair patches. It addresses the limitations of purely parametric deep learning approaches by explicitly incorporating external fix patterns. Evaluated on benchmarks like TFix (JavaScript), Code Refinement, and Defects4J (Java), RAP-Gen outperforms state-of-the-art methods, demonstrating its effectiveness in diverse APR scenarios.</x:t>
  </x:si>
  <x:si>
    <x:t xml:space="preserve">检索增强的自动程序修复</x:t>
  </x:si>
  <x:si>
    <x:t xml:space="preserve">论文在以下三个基准测试上评估RAP-Gen：
TFix：JavaScript静态分析错误修复数据集（ESLint检测的错误）。
Code Refinement：Java提交修复数据集（基于GitHub提交消息筛选）。
Defects4J：Java真实项目缺陷数据集（包含测试用例验证）。</x:t>
  </x:si>
  <x:si>
    <x:t xml:space="preserve">TFix：
Exact Match (EM)：RAP-Gen提升至54.15%（比T5-large的49.70%高4.45%）。
BLEU-4：79.66（优于T5-large的76.96）。
Error Removal：78.80%（比T5-large的69.30%高9.5%）。
Code Refinement：
EM：Small集24.80（比CodeT5的21.61高3.19），Medium集15.84（比CodeT5的13.96高1.88）。
Defects4J：
Perfect FL：修复72个v1.2错误（比SelfAPR多7个）和53个v2.0错误（比SelfAPR多8个）。
Spectrum-based FL：修复48个v1.2错误（接近Recoder的49）。</x:t>
  </x:si>
  <x:si>
    <x:t xml:space="preserve">未提及，但提到自动程序修复工具可应用于开发时、构建时或运行时的补丁搜索（如GitHub提交修复），潜在应用场景包括：
开发者调试辅助（参考检索到的修复模式）。
持续集成中的自动化错误修复（如结合ESLint等静态分析工具）。
开源项目维护（如Defects4J中的真实缺陷修复）。</x:t>
  </x:si>
  <x:si>
    <x:t xml:space="preserve">From Leaks to Fixes: Automated Repairs for Resource Leak Warnings</x:t>
  </x:si>
  <x:si>
    <x:t xml:space="preserve">论文《From Leaks to Fixes: Automated Repairs for Resource Leak Warnings》提出了一种名为RLFixer的自动化工具，用于修复Java程序中的资源泄漏问题。资源泄漏是常见的编程错误，可能导致程序崩溃或安全漏洞。RLFixer通过静态分析识别资源泄漏，并生成高质量的修复建议。实验表明，RLFixer能修复66%的资源泄漏警告，其中95%的修复是正确的，显著优于现有通用修复工具Footpatch（仅修复6%且正确率27%）。</x:t>
  </x:si>
  <x:si>
    <x:t xml:space="preserve">The paper "From Leaks to Fixes: Automated Repairs for Resource Leak Warnings" introduces RLFixer, a specialized tool for automatically fixing resource leaks in Java programs. Resource leaks are common bugs that can lead to crashes or security vulnerabilities. RLFixer employs static analysis to detect leaks and generates high-quality fixes. Experiments show that RLFixer repairs 66% of leaks with 95% correctness, outperforming the general-purpose tool Footpatch (6% fixable rate, 27% correctness).</x:t>
  </x:si>
  <x:si>
    <x:t xml:space="preserve">NJR-1数据集：包含293个Java-8项目，从中筛选287个项目进行实验。
工具测试对象：Infer、PMD、Checker-Framework、Codeguru、Spotbugs（五种资源泄漏检测工具）。</x:t>
  </x:si>
  <x:si>
    <x:t xml:space="preserve">Fixable Rate（可修复率）：平均66%（PMD最高75%）。
Fix Correctness（修复正确率）：平均95%（Infer和Codeguru接近100%）。
修复时间：平均14秒/项目（含13秒WALA初始化时间）。
对比基线Footpatch：仅6%可修复率，27%正确率。</x:t>
  </x:si>
  <x:si>
    <x:t xml:space="preserve">未提及，但论文指出工具设计考虑了IDE集成（如时间敏感性），暗示潜在产业应用场景。
实验基于开源项目（GitHub），未涉及商业软件或企业合作案例。</x:t>
  </x:si>
  <x:si>
    <x:t xml:space="preserve">Copiloting the Copilots: Fusing Large Language Models with Completion Engines for Automated Program Repair</x:t>
  </x:si>
  <x:si>
    <x:t xml:space="preserve">本文提出了一种名为Repliot的框架，通过结合大型语言模型（LLM）和代码补全引擎（Completion Engine）来提升自动化程序修复的效果。传统LLM在生成补丁时可能忽略编程语言的语义约束，导致生成无效补丁。Repliot利用补全引擎实时验证和修正LLM生成的补丁，显著提高了补丁的有效性和正确率。实验表明，Repliot在Defects4J数据集上修复了更多错误，且生成的补丁编译率更高。</x:t>
  </x:si>
  <x:si>
    <x:t xml:space="preserve">The paper introduces Repliot, a framework that enhances Automated Program Repair (APR) by integrating Large Language Models (LLMs) with Completion Engines. While LLMs can generate patches, they often produce invalid code due to a lack of semantic understanding. Repliot addresses this by using a Completion Engine to dynamically prune invalid tokens and proactively complete valid code during generation. Evaluations on Defects4J demonstrate that Repliot outperforms state-of-the-art techniques, fixing more bugs and generating more compilable patches.</x:t>
  </x:si>
  <x:si>
    <x:t xml:space="preserve">论文使用Defects4J 1.2和2.0数据集作为基准，包含Java项目的真实缺陷。</x:t>
  </x:si>
  <x:si>
    <x:t xml:space="preserve">量化指标：
正确补丁数量（#Correct Fixes）：修复的缺陷数量。
补丁编译率（%Compilable Patches）：生成的补丁中可通过编译的比例。
合理补丁率（%Plausible Patches）：通过测试用例的补丁比例。
效果：
在Defects4J 1.2上修复了66个错误（比最佳基线多27%）。
在Defects4J 2.0上修复了50个错误（比最佳基线多47%）。
补丁编译率高达63.4%（显著高于基线工具的30%-45%）。</x:t>
  </x:si>
  <x:si>
    <x:t xml:space="preserve">未提及，但提到代码补全引擎（如Eclipse JDT）在IDE中的广泛应用，暗示其技术可无缝集成到开发工具中。</x:t>
  </x:si>
  <x:si>
    <x:t xml:space="preserve">SmartFix: Fixing Vulnerable Smart Contracts by Accelerating Generate-and-Verify Repair using Statistical Models</x:t>
  </x:si>
  <x:si>
    <x:t xml:space="preserve">这篇论文提出了一种名为SMARTFix的新技术，用于自动修复存在漏洞的智能合约。智能合约作为区块链上的关键软件，一旦部署便无法修改，因此其安全性至关重要。现有的修复工具在修复能力、自动化程度和安全性保障方面存在不足。SMARTFix采用“生成-验证”方法，通过迭代生成候选补丁并利用验证器验证其安全性。为了解决搜索空间大和验证成本高的问题，论文提出了一种基于统计模型的加速技术，通过在线和离线学习模型优化修复过程。实验结果表明，SMARTFix在修复关键漏洞方面的成功率达到94.8%，显著优于现有技术（65.4%）。</x:t>
  </x:si>
  <x:si>
    <x:t xml:space="preserve">This paper presents SMARTFix, a novel technique for automatically repairing vulnerable smart contracts. Smart contracts are critical blockchain-based programs that are immutable after deployment, making their safety a top priority. Existing repair tools often fail to achieve high repairability, full automation, and safety guarantees simultaneously. SMARTFix addresses these limitations by combining a generate-and-verify approach with statistical models. It iteratively generates candidate patches and validates their safety using a verifier. To enhance efficiency, the technique leverages online and offline statistical models to prioritize promising patches. Experimental results demonstrate that SMARTFix achieves a 94.8% success rate in fixing critical vulnerabilities, outperforming the state-of-the-art tool (65.4%).</x:t>
  </x:si>
  <x:si>
    <x:t xml:space="preserve">智能合约的自动化漏洞修复</x:t>
  </x:si>
  <x:si>
    <x:t xml:space="preserve">论文使用了四个数据集：
IO Bench：200个包含整数溢出/下溢漏洞的合约（来自CVE报告）。
EL-SU Bench：104个包含以太币泄漏和自杀漏洞的合约。
RE Bench：47个包含重入漏洞的合约（来自公开数据集和手动注入漏洞的合约）。
TX Bench：10个包含tx.origin误用漏洞的合约（手动注入漏洞）。</x:t>
  </x:si>
  <x:si>
    <x:t xml:space="preserve">修复成功率（Success Rate）：SMARTFix在支持的五类漏洞上的平均成功率为94.8%（sGuard为65.4%）。
准确性（Accuracy）：SMARTFix生成的补丁准确率为100%（sGuard为97.1%）。
补丁简洁性（Patch Simplicity）：SMARTFix生成的补丁所需的运行时检查数量仅为sGuard的26.9%。
时间效率：平均修复时间为43分钟（sGuard为34秒，但修复能力有限）。</x:t>
  </x:si>
  <x:si>
    <x:t xml:space="preserve">未提及，但提到了智能合约漏洞修复在区块链生态系统中的实际重要性，例如修复CVE报告的漏洞（如CVE-2018-11411）。但未提及具体的产业界案例研究，因此回答未提及。</x:t>
  </x:si>
  <x:si>
    <x:t xml:space="preserve">Automatically Resolving Dependency-Conflict Building Failures via Behavior-Consistent Loosening of Library Version Constraints</x:t>
  </x:si>
  <x:si>
    <x:t xml:space="preserve">该论文提出了一种名为LooCo的方法，用于自动解决Python项目中因第三方库版本约束冲突导致的构建失败问题。通过行为一致性验证，LooCo能够安全地放宽版本约束，从而增加解决方案的数量或解决原本无法解决的冲突。实验结果表明，LooCo能有效扩展版本约束（平均每个库扩展5.5个新版本），并在54.8%的原本无法解决的案例中成功实现构建。</x:t>
  </x:si>
  <x:si>
    <x:t xml:space="preserve">The paper proposes LooCo, an approach to automatically resolve dependency-conflict building failures in Python projects by loosening library version constraints while ensuring behavior consistency. LooCo analyzes project-library interactions through on-demand call graphs and version diffs to safely expand version ranges. Experimental results show that LooCo efficiently loosens constraints (0.4s per loosening), resolves 54.8% of unsolvable cases, and increases solutions by 21 on average for solvable cases.</x:t>
  </x:si>
  <x:si>
    <x:t xml:space="preserve">自动化解决Python项目中的依赖冲突构建失败问题</x:t>
  </x:si>
  <x:si>
    <x:t xml:space="preserve">Subject-A：83个真实Python项目的依赖冲突问题（285个依赖切面）。
Subject-B：104个流行Python库及其4,511个下游项目，用于分析开发者实践和验证LooCo的泛化能力。
具体案例包括BugInPy和Watchman报告的冲突</x:t>
  </x:si>
  <x:si>
    <x:t xml:space="preserve">扩展版本数：平均每个库放宽5.5个新版本。
解决率：54.8%（46/84）的不可解案例转为可解。
解决方案增加：可解案例平均增加21个新解决方案。
效率：每次放宽耗时0.4秒。
行为一致性验证：97.6%的测试用例通过率。</x:t>
  </x:si>
  <x:si>
    <x:t xml:space="preserve">未提及，但论文提及了开发者反馈的产业界应用案例（如21个合并的Pull Request），并引用了真实项目（如rdfframework、ssmash）的依赖冲突解决实例。具体案例包括：
案例#99：通过放宽elasticsearch-dsl的版本约束解决rdfframework的构建失败。
案例#131：为ssmash放宽pyyaml约束以避免未来冲突。
开发者确认了工具的实际效用。</x:t>
  </x:si>
  <x:si>
    <x:t xml:space="preserve">On the Relationship Between Code Verifiability and Understandability</x:t>
  </x:si>
  <x:si>
    <x:t xml:space="preserve">这篇论文探讨了代码可验证性（verifiability）与可理解性（understandability）之间的关系。通过实证研究，作者验证了“易于验证的代码通常也更容易理解”这一假设。研究使用了四种先进的代码验证工具对211个Java代码片段进行分析，并结合了六项先前研究中的人类可理解性测量数据。结果显示，代码可验证性与人类可理解性之间存在较小的正相关（r=0.23），支持了验证工具在提高代码可理解性方面的潜在辅助作用。</x:t>
  </x:si>
  <x:si>
    <x:t xml:space="preserve">This paper investigates the relationship between code verifiability and understandability. The authors empirically validate the assumption that simpler code is easier to verify and easier for humans to understand. Using four state-of-the-art verification tools on 211 Java code snippets and human-based comprehensibility metrics from six prior studies, the study finds a small positive correlation (r=0.23) between verifiability and understandability. The results suggest that verification tools may have ancillary benefits for code comprehensibility.</x:t>
  </x:si>
  <x:si>
    <x:t xml:space="preserve">代码可验证性与可理解性之间的关系</x:t>
  </x:si>
  <x:si>
    <x:t xml:space="preserve">论文使用了来自六项先前研究的211个Java代码片段，这些片段涵盖了不同复杂度的代码，包括开源项目（如Hibernate、JFreeChart）和基础算法实现（如数组反转）。具体数据集包括：
DS1, DS2, DS3, DS6, DS9, DSF（来自Munoz和Pettek的研究）。</x:t>
  </x:si>
  <x:si>
    <x:t xml:space="preserve">量化指标：
可验证性：通过四种验证工具（Infer、Checker Framework、JaTyC、OpenJML）生成的警告数量。
可理解性：20项人类可理解性指标，分为四类：
正确性（Correctness）
评分（Rating）
时间（Time）
生理指标（Physiological，如脑区活动）。
效果：
整体相关性为r=0.23（小规模正相关）。
20项指标中，13项支持假设，3项反相关，4项无显著相关性。</x:t>
  </x:si>
  <x:si>
    <x:t xml:space="preserve">未提及，但讨论了验证工具（如Infer、Checker Framework）在工业环境中的潜在用途，例如通过减少误报（false positives）帮助开发者识别和简化复杂代码。</x:t>
  </x:si>
  <x:si>
    <x:t xml:space="preserve">Towards Greener Yet Powerful Code Generation via Quantization: An Empirical Study</x:t>
  </x:si>
  <x:si>
    <x:t xml:space="preserve">本文探讨了通过量化技术压缩大型预训练语言模型（PLM）以实现高效代码生成的方法。量化技术将模型参数从高精度浮点数转换为低精度整数（如int8），显著减少了模型的内存占用和计算延迟，同时保持了生成代码的功能准确性。研究通过实验验证了量化模型在资源消耗、生成准确性和鲁棒性方面的表现，并提出了适用于代码生成任务的量化方案。实验结果表明，量化后的模型可以在普通笔记本电脑上运行，且性能接近原始模型，为绿色AI和高效开发环境提供了可行的解决方案。</x:t>
  </x:si>
  <x:si>
    <x:t xml:space="preserve">This paper investigates the use of quantization techniques to compress large pretrained language models (PLMs) for efficient code generation. By converting model parameters from high-precision floating-point numbers to lower-bit integers (e.g., int8), quantization significantly reduces memory usage and computational latency while preserving the functional correctness of generated code. The study evaluates the impact of quantization on resource efficiency, accuracy, and robustness through systematic experiments. Results demonstrate that quantized models can run on standard laptops with minimal performance degradation, offering a practical solution for greener AI and democratizing access to powerful code-generation tools.</x:t>
  </x:si>
  <x:si>
    <x:t xml:space="preserve">通过量化技术优化大型代码生成模型的效率和性能</x:t>
  </x:si>
  <x:si>
    <x:t xml:space="preserve">论文使用了以下基准数据集：
代码生成任务：HumanEval（164个Python程序）和MBPP（974个Python函数）。
代码摘要任务：CodeSearchNet（Python部分）用于校准和评估。
鲁棒性测试：通过字符级、词级和句子级扰动（如大小写替换、同义词替换、回译）生成对抗样本。</x:t>
  </x:si>
  <x:si>
    <x:t xml:space="preserve">指标：
资源效率：模型大小（GB）、延迟（秒/预测）、碳排放（gCO₂eq/千次预测）、成本（美元/千次预测）。
准确性：pass@1和pass@5（生成代码通过所有测试用例的比例）。
鲁棒性：扰动输入下的pass@1变化百分比（%Δ）。
效果：
量化模型大小减少至FP32模型的29%，延迟降低50%-60%。
准确性：多数情况下量化模型与原始模型差距&lt;2%（部分任务量化模型表现更优）。
鲁棒性：量化模型与原始模型在扰动测试中表现相近（平均性能下降约13%-15%）。</x:t>
  </x:si>
  <x:si>
    <x:t xml:space="preserve">论文提及了以下产业界应用：
AWS AI Labs：研究团队来自亚马逊AWS AI Labs，量化技术可直接应用于其代码生成工具（如Amazon CodeWhisperer）。
实际场景：量化后的6B参数模型可在普通笔记本电脑（32GB内存）上运行，推理延迟从70秒降至25秒，适合本地开发环境。
成本与环保：量化显著降低了云服务（如AWS EC2）的推理成本和碳排放。</x:t>
  </x:si>
  <x:si>
    <x:t xml:space="preserve">Statfier: Automated Testing of Static Analyzers via Semantic-preserving Program Transformations</x:t>
  </x:si>
  <x:si>
    <x:t xml:space="preserve">这篇论文提出了一种名为Statifier的自动化测试方法，用于检测静态分析工具中的缺陷。Statifier通过语义保持的程序变换生成变体程序，并利用启发式方法选择可能揭示新错误的变体。实验表明，Statifier在五个流行的静态分析工具中发现了79个错误，其中46个已被开发者确认。该方法利用现有测试套件和文档中的程序作为输入，提高了测试的效率和覆盖率。</x:t>
  </x:si>
  <x:si>
    <x:t xml:space="preserve">This paper introduces Statifier, an automated testing approach for detecting bugs in static analyzers. Statifier generates program variants via semantic-preserving transformations and employs heuristics to select variants likely to reveal new bugs. Experiments on five popular static analyzers demonstrate that Statifier found 79 bugs, with 46 confirmed by developers. The approach leverages existing test suites and documentation examples as input programs, enhancing testing efficiency and rule coverage.</x:t>
  </x:si>
  <x:si>
    <x:t xml:space="preserve">静态分析工具的自动化测试</x:t>
  </x:si>
  <x:si>
    <x:t xml:space="preserve">论文使用了五个静态分析工具作为benchmark：
PMD
SpotBugs
SonarQube
CheckStyle
Infer</x:t>
  </x:si>
  <x:si>
    <x:t xml:space="preserve">量化指标：
发现的错误数量（79个，其中46个被确认）。
规则覆盖率（PMD和CheckStyle达到100%）。
变体选择效率（AL*SS启发式方法减少了约60%的冗余变体）。
效果：
Statifier在五个工具中发现了79个错误，显著优于基线方法。
生成的变体程序中有26个被集成到官方测试套件中。</x:t>
  </x:si>
  <x:si>
    <x:t xml:space="preserve">生成的变体程序被集成到PMD、SpotBugs等工具的官方测试套件中。
开发者确认并修复了多个报告的错误，例如PMD中的HardCodedCryptoKey规则问题。</x:t>
  </x:si>
  <x:si>
    <x:t xml:space="preserve">Contextual Predictive Mutation Testing</x:t>
  </x:si>
  <x:si>
    <x:t xml:space="preserve">本文提出了一种名为MutationBERT的上下文预测变异测试方法，旨在通过机器学习预测测试套件是否能检测到代码中的变异（即人工引入的bug），而无需实际运行测试。传统变异测试计算成本高，难以扩展到大型项目。MutationBERT通过结合源代码和测试代码的上下文信息，利用预训练的CodeBERT模型进行微调，显著提高了预测精度和效率。实验表明，MutationBERT在相同项目和跨项目设置中均优于现有方法，减少了33%的验证时间，并提升了F1分数。</x:t>
  </x:si>
  <x:si>
    <x:t xml:space="preserve">This paper introduces MutationBERT, a contextual predictive mutation testing approach that uses machine learning to predict whether a test suite will detect synthetic bugs (mutants) without executing the tests. Traditional mutation testing is computationally expensive and struggles to scale. MutationBERT leverages the full context of both source and test methods, encoded via a token-level diff representation, and fine-tunes the pre-trained CodeBERT model for this task. Experiments show that MutationBERT outperforms state-of-the-art methods, achieving higher precision and recall, and saves 33% of verification time. It also demonstrates robust performance in both same-project and cross-project settings.</x:t>
  </x:si>
  <x:si>
    <x:t xml:space="preserve">预测性变异测试</x:t>
  </x:si>
  <x:si>
    <x:t xml:space="preserve">论文使用了Defects4J 2.0数据集中的6个Java项目（如commons-lang、jfreechart等），并基于这些项目的变异测试数据进行了实验。</x:t>
  </x:si>
  <x:si>
    <x:t xml:space="preserve">指标：
精确度（Precision）、召回率（Recall）、F1分数（F1 Score）。
变异分数（Mutation Score）的预测误差。
推理时间（Inference Time）。
效果：
在相同项目设置中，MutationBERT的F1分数为0.75，优于Seshat的0.67。
在跨项目设置中，MutationBERT的F1分数为0.48，优于Seshat的0.38。
预测变异分数的误差仅为0.02（相同项目）和0.05（跨项目），显著低于Seshat。
推理时间为34毫秒/预测，验证时间节省了33%。</x:t>
  </x:si>
  <x:si>
    <x:t xml:space="preserve">未提及，但提到变异测试已在Google和Meta等公司中得到应用，主要用于在代码提交时检测新引入的未覆盖变异。这些公司通过启发式方法和空闲计算资源来优化流程，但仍面临计算成本高的问题。MutationBERT的提出为产业界提供了一种更高效的替代方案。</x:t>
  </x:si>
  <x:si>
    <x:t xml:space="preserve">MuAkka: Mutation Testing for Actor Concurrency in Akka Using Real-World Bugs</x:t>
  </x:si>
  <x:si>
    <x:t xml:space="preserve">该论文提出了一个名为μAkka的框架，用于针对Akka Actor并发模型进行基于真实世界错误的变异测试。作者通过分析186个真实的Akka错误，设计了32个变异操作符，并在Eclipse插件中实现这些操作符。通过生成11.7k个变异体并在10个真实GitHub应用中进行测试，论文评估了变异体的质量和测试的有效性。结果显示，μAkka生成的变异体质量更高（更难被杀死、冗余更少），但现有测试对其检测效果较差。此外，μAkka的变异操作符覆盖了比前人工作更多的真实错误。</x:t>
  </x:si>
  <x:si>
    <x:t xml:space="preserve">The paper proposes μAkka, a framework for mutation testing of Akka actor concurrency using real-world bugs. The authors manually analyzed 186 real Akka bugs, designed 32 mutation operators to emulate these bugs, and implemented them in an Eclipse plugin. They generated 11.7k mutants from 10 real GitHub applications and evaluated mutant quality and test effectiveness. Results show that μAkka mutants are higher quality (harder to kill, less duplicate) but existing tests are less effective in detecting them. Additionally, μAkka covers more real bugs compared to prior work.</x:t>
  </x:si>
  <x:si>
    <x:t xml:space="preserve">针对Akka Actor并发模型的变异测试</x:t>
  </x:si>
  <x:si>
    <x:t xml:space="preserve">论文使用了以下10个真实的GitHub Akka应用作为Benchmark：
ditto (IoT)
sunbird-lms (学习管理系统)
wot-servient (Web of Things)
flower (响应式微服务)
servicecomb (事务数据处理)
rhino (Web性能测试)
parallec (异步Web)
flink-rpc (Web性能测试)
fuse (REST服务器)
money-transfer (转账API)</x:t>
  </x:si>
  <x:si>
    <x:t xml:space="preserve">变异体质量指标：
易杀性（Ease-of-killing）：μAkka变异体仅17.4%易杀（PIT为46.5%），质量更高（2倍更难杀）。
冗余性（Duplicity）：μAkka变异体14.6%冗余（PIT为47.2%），冗余更少（3倍更低）。
包含性（Subsumption）：μAkka变异体24.2%被包含（PIT为32.5%），质量更优（1.3倍更低）。
测试有效性指标：
变异分数（Mutation Score）：μAkka测试仅杀死16.6%变异体（PIT为37.8%），效果较差。
覆盖率（Coverage）：μAkka变异体43.2%被覆盖（PIT为57.0%），覆盖不足。
错误覆盖率：μAkka覆盖了比Jagannath等人多3.3倍的错误，且与PIT结合后覆盖提升1.1倍。</x:t>
  </x:si>
  <x:si>
    <x:t xml:space="preserve">未提及，但论文提及了Akka在产业界的广泛应用案例，包括：
PayPal：使用Akka每天处理超过10亿笔交易。
Spark：用于大数据处理的分布式计算框架。
Groupon：为4800万客户实时个性化优惠券。
其他用户还包括NASA、Microsoft、Twitter等。这些案例说明了Akka在高并发任务中的重要性，从而支持了μAkka研究的实际意义。</x:t>
  </x:si>
  <x:si>
    <x:t xml:space="preserve">Understanding Solidity Event Logging Practices in the Wild</x:t>
  </x:si>
  <x:si>
    <x:t xml:space="preserve">本文首次对Solidity智能合约中的事件日志实践进行了大规模实证研究，分析了2,915个GitHub上流行的Solidity项目。研究通过量化事件日志的普遍性、实践质量以及代码修改原因，揭示了8项重要发现，包括事件日志的高密度使用、独立修改的多样性原因（如错误修复和节省Gas）等。此外，作者开发了一个概念验证工具，用于检测消耗额外Gas的问题事件日志代码，并在35个项目中验证了其有效性，其中9个项目已确认问题并修复。</x:t>
  </x:si>
  <x:si>
    <x:t xml:space="preserve">This paper presents the first large-scale empirical study on Solidity event logging practices, analyzing 2,915 popular Solidity projects on GitHub. It investigates the pervasiveness of event logging, the quality of current practices, and the reasons for event logging code modifications, revealing 8 key findings. These include the widespread use of event logging, the prevalence of independent modifications (e.g., for bug fixes and gas optimization), and the diversity of underlying reasons. A proof-of-concept checker was developed to detect gas-inefficient event logging, identifying issues in 35 projects, with 9 confirming and fixing the problems.</x:t>
  </x:si>
  <x:si>
    <x:t xml:space="preserve">Solidity智能合约中事件日志的实践特征及其演化原因</x:t>
  </x:si>
  <x:si>
    <x:t xml:space="preserve">论文使用的benchmark是2,915个GitHub上Star数超过5的非分叉、非私有Solidity项目，覆盖了多个流行项目的代码库。</x:t>
  </x:si>
  <x:si>
    <x:t xml:space="preserve">量化指标：
事件日志密度（事件数/项目、事件数/代码行数）；
代码修改率（Churn Rate）；
独立事件日志修改比例（10.64%）；
问题事件日志检测数量（207个，35个项目）。
效果：
发现事件日志普遍使用（平均32.8次/项目）；
识别出独立修改的主要原因是参数错误（41.67%）和Gas优化（6.55%）；
工具检测到的问题中，9个项目确认并修复了问题。</x:t>
  </x:si>
  <x:si>
    <x:t xml:space="preserve">未提及，但开发的工具在35个GitHub项目中检测到问题，其中9个项目所有者确认并修复了问题。开发者反馈积极，认为该发现可集成到编译器优化中（如将Storage变量替换为Memory变量以节省Gas）。具体案例包括项目中的事件日志参数优化和冗余日志删除。</x:t>
  </x:si>
  <x:si>
    <x:t xml:space="preserve">EvaCRC: Evaluating Code Review Comments</x:t>
  </x:si>
  <x:si>
    <x:t xml:space="preserve">这篇论文提出了一种名为EvaCRC的方法，用于评估代码审查中的评论质量。通过混合研究方法，作者首先构建了一个可解释的概念模型，包含四个质量属性（情感、问题、评估和建议），并将这些属性映射到四个质量等级（优秀、良好、可接受、差）。随后，作者利用多标签学习技术开发了自动化模型，以预测评论的质量属性和等级。论文还通过工业案例研究验证了EvaCRC的有效性，结果表明该方法能够为开发者提供详细的评估结果和改进建议，从而提高代码审查的效率和质量。</x:t>
  </x:si>
  <x:si>
    <x:t xml:space="preserve">This paper introduces EvaCRC, an approach for evaluating the quality of code review comments. Through mixed-method studies, the authors first develop an explainable conceptual model with four quality attributes (emotion, question, evaluation, and suggestion) and map them to four quality grades (excellent, good, acceptable, and poor). They then employ multi-label learning to create automated models for predicting these attributes and grades. An industrial case study demonstrates that EvaCRC effectively evaluates review comments while providing explanations for the results, helping developers improve their review practices.</x:t>
  </x:si>
  <x:si>
    <x:t xml:space="preserve">代码审查评论的质量评估</x:t>
  </x:si>
  <x:si>
    <x:t xml:space="preserve">论文使用了来自全球ICT企业的17,000条真实代码审查评论作为实验数据集，并通过工业案例研究验证了方法的有效性。</x:t>
  </x:si>
  <x:si>
    <x:t xml:space="preserve">量化指标：
多标签分类任务：Hamming Loss (HL)、Subset 0/1 Loss (01L)、Macro-F1 (mF)、Macro-AUC (mA)。
单标签分类任务：Precision (P)、Recall (R)、F1-score (F)、AUC (A)。
效果：
BERT模型在大多数指标上表现最佳，例如在预测“情感”属性时，F1-score为0.82，AUC为0.89；在预测“建议”属性时，F1-score为0.92。
在质量等级预测中，BERT的Hamming Loss为0.11（优秀等级），显著优于其他模型。</x:t>
  </x:si>
  <x:si>
    <x:t xml:space="preserve">未提及，论文中提及了在一家全球ICT企业的工业案例研究。研究人员与企业开发者合作，收集了17,000条代码审查评论，并通过访谈和实验验证了EvaCRC的实用性和有效性。开发者认为该方法能够提供有价值的反馈，并有助于改进代码审查过程。</x:t>
  </x:si>
  <x:si>
    <x:t xml:space="preserve">HyperDiff: Computing Source Code Diffs at Scale</x:t>
  </x:si>
  <x:si>
    <x:t xml:space="preserve">本文提出了一种名为HyperDiff的新方法，用于高效计算大规模代码历史中的源代码差异（diff）。传统方法如GumTree在处理大规模代码库时存在性能瓶颈，主要因为需要重复解析和构建抽象语法树（AST），且无法复用中间计算结果。HyperDiff基于HyperAST（一种时间导向的DAG结构）和惰性计算技术，优化了GumTree算法的匹配过程，显著提升了时间和内存效率。实验表明，HyperDiff在19个大型开源项目上比GumTree快1.2到12.7倍，内存占用减少4.5倍，同时保持99.3%的差异结果一致性。</x:t>
  </x:si>
  <x:si>
    <x:t xml:space="preserve">This paper introduces HyperDiff, a novel approach for scalable source code differencing in large software histories. Traditional tools like GumTree face scalability issues due to redundant AST parsing and lack of intermediate result reuse. HyperDiff leverages the HyperAST—a temporal DAG representation of code histories—and lazy computation techniques to optimize GumTree’s matching algorithms. Evaluations on 19 large projects show HyperDiff outperforms GumTree by 1.2–12.7× in speed, reduces memory usage by 4.5× per AST node, and maintains 99.3% diff result consistency.</x:t>
  </x:si>
  <x:si>
    <x:t xml:space="preserve">大规模代码历史中的高效差异计算</x:t>
  </x:si>
  <x:si>
    <x:t xml:space="preserve">19个大型Java开源项目（如Apache Hadoop、Flink、Quarkus等）</x:t>
  </x:si>
  <x:si>
    <x:t xml:space="preserve">时间性能：总差异计算时间快1.2–12.7倍；中间阶段（如top-down匹配）快达226倍。
内存效率：每个AST节点内存占用减少4.5倍。
准确性：99.3%的差异结果与GumTree一致，剩余0.7%中99.999%的映射动作一致。
端到端性能（含解析）：比GumTree-Spoon快14.52倍（中位数）。</x:t>
  </x:si>
  <x:si>
    <x:t xml:space="preserve">未提及，但讨论了潜在应用场景，如代码库中的安全漏洞追踪、远距离协同演化分析等</x:t>
  </x:si>
  <x:si>
    <x:t xml:space="preserve">An Automated Approach to Extracting Local Variables</x:t>
  </x:si>
  <x:si>
    <x:t xml:space="preserve">本文提出了一种名为ValExtractor的自动化方法，用于安全、可靠地提取局部变量。现有的IDE工具（如Eclipse和IntelliJ IDEA）在提取局部变量时可能引入语义错误或异常，而ValExtractor通过轻量级静态代码分析，验证表达式的副作用及其与上下文的交互，从而避免这些问题。实验表明，ValExtractor在开源Java项目中成功避免了所有由现有工具引入的错误，并已被集成到Eclipse中。</x:t>
  </x:si>
  <x:si>
    <x:t xml:space="preserve">This paper presents ValExtractor, an automated approach for safely extracting local variables. Existing IDE tools (e.g., Eclipse and IntelliJ IDEA) may introduce semantic errors or exceptions during extraction. ValExtractor employs lightweight static code analysis to validate side effects and contextual interactions of expressions, ensuring correctness. Evaluations on open-source Java projects show that ValExtractor avoids all errors caused by state-of-the-practice tools and has been merged into Eclipse.</x:t>
  </x:si>
  <x:si>
    <x:t xml:space="preserve">研究主题是自动化提取局部变量的可靠方法，重点解决现有工具在提取过程中可能引入的语义错误和异常问题。</x:t>
  </x:si>
  <x:si>
    <x:t xml:space="preserve">Defects4J（版本1.1.0）：包含6个开源Java项目，用于随机评估。
GrowingBugs：从80个开源项目中收集的真实重构记录，用于案例研究。
253个真实世界的提取变量重构实例：通过RefactoringMiner工具从10个开源项目中提取。</x:t>
  </x:si>
  <x:si>
    <x:t xml:space="preserve">错误率：Eclipse和IDEA在随机测试中分别引入243和263个错误，而ValExtractor未引入任何错误。
案例研究：在253个真实重构中，Eclipse和IDEA在19个案例中引入错误，ValExtractor全部正确。
效率：91.6%的提取操作在2秒内完成，中位时间为0.20秒。</x:t>
  </x:si>
  <x:si>
    <x:t xml:space="preserve">论文提到ValExtractor已被集成到Eclipse（自版本4.26.0起）并随其分发。此外，案例研究基于10个开源项目（如Codec、Joda、Math等）的真实重构记录，验证了工具在产业级代码中的有效性。</x:t>
  </x:si>
  <x:si>
    <x:t xml:space="preserve">IDE工具开发</x:t>
  </x:si>
  <x:si>
    <x:t xml:space="preserve">Statistical Reachability Analysis</x:t>
  </x:si>
  <x:si>
    <x:t xml:space="preserve">本文提出了一种统计可达性分析方法，用于估计程序状态（如断言或崩溃状态）在随机输入下的到达概率。传统方法（如概率可达性分析）依赖于符号执行和模型计数，难以扩展到大型程序。本文通过随机采样和统计建模，结合程序结构信息，设计了一种结构感知的估计器（Structure-Aware Estimator），显著提高了估计的准确性和效率。实验表明，该方法在SV-COMP和真实世界软件中均优于现有技术，尤其在处理罕见事件时表现优异。</x:t>
  </x:si>
  <x:si>
    <x:t xml:space="preserve">This paper introduces a statistical reachability analysis method to estimate the probability of reaching specific program states (e.g., assertions or crash states) under random inputs. Traditional probabilistic approaches rely on symbolic execution and model counting, which struggle with scalability for large programs. The proposed method leverages random sampling and statistical modeling, incorporating program structural information to design a structure-aware estimator. Experiments demonstrate its superiority over state-of-the-art tools in accuracy, efficiency, and scalability, particularly for rare events, on benchmarks (SV-COMP) and real-world software.</x:t>
  </x:si>
  <x:si>
    <x:t xml:space="preserve">统计可达性分析</x:t>
  </x:si>
  <x:si>
    <x:t xml:space="preserve">RQ1：SV-COMP 2021的32个Java程序（如ExMIT-T、InsertSort2等）。
RQ2：Siemens测试套件（如teas、schedule2）和开源软件（如jsoncpp、freetype2）。</x:t>
  </x:si>
  <x:si>
    <x:t xml:space="preserve">指标：
对数误差（log-err）：估计概率与真实概率的绝对对数差。
时间开销（wall-clock time）。
效果：
结构感知估计器在0.1%样本量时平均对数误差为1.77，优于Laplace（3.00）和Good-Turing（4.67）。
在SV-COMP中，统计方法（如Laplace）对所有32个程序均成功估计，而传统方法（PSE/PReach）仅成功15-17个。
结构感知估计器在真实软件（如freetype2）中仅需4.41秒即可达到高精度，远快于传统方法。</x:t>
  </x:si>
  <x:si>
    <x:t xml:space="preserve">未提及，但指出该方法可用于软件可靠性分析（如崩溃概率估计）和负载测试（如服务器查询频率量化）。</x:t>
  </x:si>
  <x:si>
    <x:t xml:space="preserve">PPR: Pairwise Program Reduction</x:t>
  </x:si>
  <x:si>
    <x:t xml:space="preserve">论文提出了一种名为“成对程序缩减（PPR）”的新技术，用于同时最小化触发编译器错误的程序及其与原始种子程序之间的差异。传统程序缩减工具（如C-Reduce和Perses）仅关注整体程序的最小化，而忽略了不同程序元素与错误的关联程度差异。PPR通过结合语法树和列表差异分析，不仅缩减程序规模，还能高亮与错误高度相关的关键差异，从而帮助开发者更高效地定位编译器错误。实验表明，PPR在缩减规模和效率上显著优于基线方法Delta Debugging（DD），且结果与经典缩减工具相当。</x:t>
  </x:si>
  <x:si>
    <x:t xml:space="preserve">The paper introduces Pairwise Program Reduction (PPR), a novel technique for minimizing both bug-triggering programs and their differences from seed programs. Unlike traditional tools (e.g., C-Reduce) that reduce programs holistically, PPR leverages syntax-guided and list-based differencing to isolate critical bug-inducing changes while shrinking program size. Evaluations on real-world compiler bugs demonstrate PPR’s superiority over Delta Debugging (DD), achieving reductions to 0.6% of DD’s output size while maintaining comparable results to state-of-the-art reducers. PPR also generalizes to languages like Rust and JavaScript.</x:t>
  </x:si>
  <x:si>
    <x:t xml:space="preserve">程序缩减技术</x:t>
  </x:si>
  <x:si>
    <x:t xml:space="preserve">论文构建了Benchmark-PPR，包含20个GCC/LLVM的C程序错误、9个Rustc错误和9个JerryScript（JavaScript引擎）错误，覆盖多种错误类型和突变策略。</x:t>
  </x:si>
  <x:si>
    <x:t xml:space="preserve">指标：程序大小（Token数量）、差异大小（Token数量）、缩减率（Reduction Rate）、执行时间。
效果：
平均将种子和变体程序从约40,000/52,000 Token缩减至259/278 Token（缩减率99.35%/99.47%）。
差异从27,880 Token降至24 Token（缩减率99.91%）。
执行时间平均4.55小时，优于DD（部分案例DD无法在24小时内完成）。
在Rust/JavaScript上，差异缩减至4 Token（Rust）和24 Token（JavaScript）。</x:t>
  </x:si>
  <x:si>
    <x:t xml:space="preserve">PPR的缩减结果被用于帮助开发者诊断GCC/LLVM的实际错误（如GCC-66691和LLVM-21467）。论文提到Spirv-fuzz（Google用于测试SPIR-V编译器的工具）的局限性，并指出PPR可泛化至其他语言（如Rust和JavaScript）。，但未提及具体产业合作案例。</x:t>
  </x:si>
  <x:si>
    <x:t xml:space="preserve">When Function Inlining Meets WebAssembly: Counterintuitive Impacts on Runtime Performance</x:t>
  </x:si>
  <x:si>
    <x:t xml:space="preserve">本文研究了函数内联（Function Inlining）优化在WebAssembly（Wasm）运行时性能中的反直觉影响。传统编译器优化假设原生和WebAssembly执行环境相同，但忽略了浏览器中多层编译器的存在。通过分析LLVM和Binaryen中的内联优化，作者发现内联热函数到长运行函数中会减少浏览器优化机会，导致性能下降。实验表明，在127个测试样本中，66个样本因内联优化出现性能退化。作者提出改进内联启发式的方法，并在实际应用（如Libsodium.js）中验证了其有效性。</x:t>
  </x:si>
  <x:si>
    <x:t xml:space="preserve">This paper investigates the counterintuitive impact of function inlining on WebAssembly (Wasm) runtime performance. Traditional compiler optimizations assume native and Wasm execution environments are identical, overlooking the presence of browser-tier compilers. By analyzing inlining passes in LLVM and Binaryen, the authors show that inlining hot functions into long-running functions reduces opportunities for browser optimizations, degrading performance. Experiments reveal that 66 out of 127 samples exhibit such behavior. The study proposes heuristic improvements and validates them in real-world applications like Libsodium.js.</x:t>
  </x:si>
  <x:si>
    <x:t xml:space="preserve">WebAssembly运行时性能中函数内联优化的反直觉影响及其改进方法。</x:t>
  </x:si>
  <x:si>
    <x:t xml:space="preserve">LLVM测试套件中的127个C/C++样本（来自SingleSource/Benchmarks目录）。
真实应用案例：Libsodium.js（密码学库）。</x:t>
  </x:si>
  <x:si>
    <x:t xml:space="preserve">指标：运行时性能（执行时间）、函数调用点数量、浏览器编译器（Liftoff/TurboFan）使用比例。
效果：
51.97%（66/127）的样本因内联导致性能下降，最高减速15.5倍。
修改Binaryen内联启发式后，73.21%（41/56）的样本性能提升，最高加速53.49%。</x:t>
  </x:si>
  <x:si>
    <x:t xml:space="preserve">未提及，但提到了Libsodium.js：一个流行的密码学库，实验显示44个测试程序在Chromium中因内联导致性能下降（平均加速16.76%）。
其他应用场景：WebAssembly在游戏、加密、机器学习等领域的广泛应用（论文提及但未深入案例研究）。</x:t>
  </x:si>
  <x:si>
    <x:t xml:space="preserve">Self-Supervised Query Reformulation for Code Search</x:t>
  </x:si>
  <x:si>
    <x:t xml:space="preserve">本文提出了一种名为SSQR的自监督查询重构方法，用于改进代码搜索的效果。传统方法依赖于大规模的并行查询语料库进行监督训练，但这些数据通常难以获取。SSQR通过自监督学习，利用预训练的T5模型和新的训练目标（CQC任务），在不依赖标注数据的情况下生成更全面的查询。实验表明，SSQR在代码搜索中的表现显著优于无监督基线，并与有监督方法竞争。此外，人工评估显示，SSQR生成的查询更自然且信息丰富。</x:t>
  </x:si>
  <x:si>
    <x:t xml:space="preserve">This paper introduces SSQR, a self-supervised query reformulation method for enhancing code search. Traditional approaches rely on large parallel query corpora for supervised training, which are often confidential and inaccessible. SSQR leverages a pre-trained T5 model with a novel Corrupted Query Completion (CQC) objective to generate more comprehensive queries without labeled data. Experiments demonstrate that SSQR significantly outperforms unsupervised baselines and achieves competitive performance compared to supervised methods. Human evaluations further confirm that SSQR produces more natural and informative queries.</x:t>
  </x:si>
  <x:si>
    <x:t xml:space="preserve">自监督查询重构</x:t>
  </x:si>
  <x:si>
    <x:t xml:space="preserve">论文使用了以下数据集：
预训练数据：CODEnn（100万条代码注释）。
代码搜索评估数据：CodeXGLUE（训练集251,820条，测试集19,210条）。</x:t>
  </x:si>
  <x:si>
    <x:t xml:space="preserve">主要指标：平均倒数排名（MRR）。
效果：
在CodeBERT搜索引擎上，SSQR将MRR提升了9.90%。
在Lucene搜索引擎上，MRR提升了12.23%。
相比无监督基线（如LuSearch、NLP2API），SSQR的MRR提升超过50%。
人工评估指标：
信息量（Informativeness）提升26.35%。
自然度（Naturalness）提升19.31%。</x:t>
  </x:si>
  <x:si>
    <x:t xml:space="preserve">未提及，但论文中提到了以下产业界相关应用：
Google Prediction Service (GooglePS)：作为基线对比，展示了实际搜索引擎中的查询建议功能。
Stack Overflow：分析了开发者查询重构的行为（24.62%的查询经过重构）。</x:t>
  </x:si>
  <x:si>
    <x:t xml:space="preserve">Natural Language to Code: How Far are We?</x:t>
  </x:si>
  <x:si>
    <x:t xml:space="preserve">本文题为《自然语言到代码：我们还有多远？》，首次对自然语言到代码（NL2Code）技术进行了大规模实证研究。作者系统评估了10种前沿技术（6种代码搜索和4种代码生成技术），基于包含22K+自然语言查询的数据集，发现预训练模型在代码搜索中表现最优，而代码生成技术也展现出潜力。研究还揭示了不同技术间的互补性，并提出一种后处理策略，通过结合多种技术将性能提升35%。实验表明，现有技术在生成准确标识符方面仍存在挑战，但技术整合能显著提升效果。</x:t>
  </x:si>
  <x:si>
    <x:t xml:space="preserve">The paper, titled Natural Language to Code: How Far Are We?, presents the first large-scale empirical study evaluating the effectiveness of NL2Code techniques. It systematically assesses six code search and four code generation methods on a dataset of 22K+ natural language queries. Key findings include: (1) pre-training-based code search techniques (e.g., GraphCodeBERT) are currently the most effective, while code generation (e.g., CodeT5) shows promise; (2) techniques exhibit strong complementarity; and (3) combining all ten techniques improves performance by 35%. The study also proposes an automated post-processing strategy to integrate results, demonstrating significant enhancements.</x:t>
  </x:si>
  <x:si>
    <x:t xml:space="preserve">自然语言到代码的转换技术</x:t>
  </x:si>
  <x:si>
    <x:t xml:space="preserve">论文使用CodeSearchNet数据集，包含来自GitHub的Python方法级代码片段及其关联文档（作为自然语言查询）。具体数据量为：训练集412,178对，验证集23,107对，测试集22,176对。</x:t>
  </x:si>
  <x:si>
    <x:t xml:space="preserve">指标：
Token Match (TM)：基于BLEU的词汇匹配。
Syntax Match (SM)：AST结构相似性。
Dataflow Match (DM)：变量依赖关系匹配。
CodeBLEU (CB)：综合前三者的加权指标。
效果：
最佳代码搜索技术（GraphCodeBERT）的CB为25.8%（Top-1）。
最佳代码生成技术（CodeT5）的CB为22.2%（Top-1）。
结合所有技术后，CB提升至35.1%（Top-1），较最优单技术提高35%。</x:t>
  </x:si>
  <x:si>
    <x:t xml:space="preserve">未提及，但指出开发者常通过自然语言查询在StackOverflow等平台搜索代码（如“从数组中删除特定项”），暗示其应用场景与实际开发需求紧密相关。</x:t>
  </x:si>
  <x:si>
    <x:t xml:space="preserve">Efficient Text-to-Code Retrieval with Cascaded Fast and Slow Transformer Models</x:t>
  </x:si>
  <x:si>
    <x:t xml:space="preserve">本文提出了一种高效的文本到代码检索框架CasCode，通过级联“快速”和“慢速”Transformer模型，实现了检索速度和结果相关性的平衡。快速模型用于生成可扩展的索引以加速检索，慢速模型则对快速模型返回的Top-K结果进行重新排序以提高准确性。此外，论文还提出了一种参数共享的级联模型，减少了内存占用。实验表明，CasCode在CodeSearchNet基准测试中取得了最优的平均MRR分数（0.7795），显著优于现有方法。</x:t>
  </x:si>
  <x:si>
    <x:t xml:space="preserve">This paper proposes CasCode, an efficient text-to-code retrieval framework that cascades fast and slow Transformer models to balance retrieval speed and relevance. The fast model generates scalable indexes for quick retrieval, while the slow model re-ranks the top-K results from the fast stage to improve accuracy. A parameter-sharing variant is also introduced to reduce memory costs. Experiments show that CasCode achieves state-of-the-art performance on the CodeSearchNet benchmark with an average MRR score of 0.7795, significantly outperforming prior methods.</x:t>
  </x:si>
  <x:si>
    <x:t xml:space="preserve">语义代码检索</x:t>
  </x:si>
  <x:si>
    <x:t xml:space="preserve">CodeSearchNet：包含6种编程语言（Ruby、Javascript、Go、Python、Java、PHP）的代码检索数据集。
AdvTest（Python）：CodeXGLUE基准测试中的标准化数据集，用于评估模型在变量和函数名被标准化后的代码检索能力。</x:t>
  </x:si>
  <x:si>
    <x:t xml:space="preserve">主要指标：
MRR（Mean Reciprocal Rank）：平均倒数排名，CasCode在CodeSearchNet上达到0.7795，显著优于之前的最佳结果（0.744）。
Recall@K：在Top-K结果中正确代码片段的命中率，CasCode在K=10时Recall超过85%。
其他指标：
推理速度（Inference Time）：级联模型在保持高性能的同时显著降低了推理时间（如K=10时，速度为9.78 queries/s）。</x:t>
  </x:si>
  <x:si>
    <x:t xml:space="preserve">未提及，但论文提到代码检索系统可应用于企业内部代码库搜索，帮助开发者快速复用代码，提升开发效率。此外，还提到代码检索可以作为代码生成系统的补充，提高生成代码的质量。</x:t>
  </x:si>
  <x:si>
    <x:t xml:space="preserve">PEM: Representing Binary Program Semantics for Similarity Analysis via A Probabilistic Execution Model</x:t>
  </x:si>
  <x:si>
    <x:t xml:space="preserve">这篇论文提出了一种名为PEM（概率执行模型）的新方法，用于表示二进制程序的语义以进行相似性分析。PEM通过概率执行引擎对二进制程序的输入空间和路径空间进行有效采样，确保不同二进制程序的样本具有可比性。实验表明，PEM在真实项目中的35k个函数上实现了96%的准确率，优于现有技术10-20%。该方法在软件维护和安全领域具有广泛应用前景。</x:t>
  </x:si>
  <x:si>
    <x:t xml:space="preserve">This paper proposes PEM, a Probabilistic Execution Model, for representing binary program semantics in similarity analysis. PEM leverages a novel execution engine to sample input and path spaces of binaries, ensuring cross-binary comparability. Evaluated on 35k functions from real-world projects, PEM achieves 96% precision, outperforming state-of-the-art techniques by 10-20%. The method has significant applications in software maintenance and security.</x:t>
  </x:si>
  <x:si>
    <x:t xml:space="preserve">二进制代码相似性分析</x:t>
  </x:si>
  <x:si>
    <x:t xml:space="preserve">使用的Benchmark：
Dataset-I: Coreutils-8.32（GCC和Clang编译，优化级别-O0/-O2/-O3）。
Dataset-II: 9个真实项目（如Curl、OpenSSL、SQLite等），共35k函数，编译选项多样。</x:t>
  </x:si>
  <x:si>
    <x:t xml:space="preserve">指标: Precision@1 (PR@1)、Precision@3、Precision@5、代码覆盖率。
效果:
PR@1平均达96%（比基线高10-20%）。
在跨编译器（Clang-O0 vs. GCC-O3）设置下，PR@1为94.5%（比IMF高34.4%）。
代码覆盖率：-O0版本覆盖90%函数，-O3覆盖85%。</x:t>
  </x:si>
  <x:si>
    <x:t xml:space="preserve">未提及，但论文提及了1-day漏洞检测的实际应用案例：PEM成功从真实二进制中识别出7/8个漏洞函数，而基线方法仅能识别2个。此外，潜在应用包括自动补丁管理、恶意软件检测等，但未提及其他具体产业界合作案例。</x:t>
  </x:si>
  <x:si>
    <x:t xml:space="preserve">Demystifying Dependency Bugs in Deep Learning Stack</x:t>
  </x:si>
  <x:si>
    <x:t xml:space="preserve">该论文首次全面研究了深度学习技术栈中的依赖错误（DBs），通过分析来自StackOverflow和GitHub的446个DBs案例，系统地总结了其症状、根因和修复模式。研究发现，DBs主要由依赖版本不兼容（70%）和依赖配置错误（20.2%）引起，且多数在环境设置阶段引入（90.8%），但在开发阶段暴露（51.8%）。论文还提出了依赖管理的实践建议，如构建依赖知识图谱和自动化修复工具，并设计了一个原型工具验证其有效性。</x:t>
  </x:si>
  <x:si>
    <x:t xml:space="preserve">This paper presents the first comprehensive study on Dependency Bugs (DBs) in the Deep Learning (DL) stack, analyzing 446 DBs collected from StackOverflow posts and GitHub issues. It characterizes DB symptoms (e.g., crashes, performance anomalies), root causes (e.g., version incompatibility, buggy dependencies), and fix patterns (e.g., version changes, dependency additions). Key findings include that 79.8% of DBs stem from inter-dependency constraints, and 90.8% are introduced during environment setup. The study provides implications for dependency management and demonstrates a prototype for automated DB detection and fixing.</x:t>
  </x:si>
  <x:si>
    <x:t xml:space="preserve">深度学习技术栈中的依赖错误</x:t>
  </x:si>
  <x:si>
    <x:t xml:space="preserve">论文使用来自StackOverflow的3,814条帖子和GitHub的1,763条issue作为数据源，最终筛选出446个依赖错误案例作为研究样本。</x:t>
  </x:si>
  <x:si>
    <x:t xml:space="preserve">量化指标：
症状分布（如50.7%为语法错误，38.8%为DL特有错误）。
根因分布（如70%为版本不兼容，11.9%为软件版本缺陷）。
修复模式分布（如70%通过更改依赖版本修复）。
效果：
原型工具在复现的18个DBs中成功检测并修复了8个（44.4%），优于对比工具PyEGo（仅修复1个）。</x:t>
  </x:si>
  <x:si>
    <x:t xml:space="preserve">未提及，但提出的依赖管理建议（如知识图谱构建、版本推荐工具）可应用于工业场景，如优化深度学习框架的部署和维护流程。</x:t>
  </x:si>
  <x:si>
    <x:t xml:space="preserve">Semantic Debugging</x:t>
  </x:si>
  <x:si>
    <x:t xml:space="preserve">论文《Semantic Debugging》提出了一种名为AVICENNA的新型自动化调试技术，能够通过逻辑属性精确识别程序失败的条件。AVICENNA结合了输入语法分析、机器学习（Shapley值）和约束求解（ISLa语言），通过迭代实验生成和验证假设，最终输出简洁且高精度的故障诊断结果。实验表明，AVICENNA的诊断结果接近人类专家水平，且在复杂故障条件下优于现有工具（如Alhazen和ISLearn）。</x:t>
  </x:si>
  <x:si>
    <x:t xml:space="preserve">The paper Semantic Debugging introduces AVICENNA, a novel automated debugging technique that identifies program failure conditions through logical properties over input elements. By leveraging grammar-based input decomposition, Shapley values for relevance analysis, and the ISLa constraint solver, AVICENNA iteratively refines hypotheses via generated test cases. It produces concise and precise diagnoses, outperforming state-of-the-art tools (e.g., Alhazen and ISLearn) and closely matching human expert explanations.</x:t>
  </x:si>
  <x:si>
    <x:t xml:space="preserve">自动化故障诊断</x:t>
  </x:si>
  <x:si>
    <x:t xml:space="preserve">DRGBench：包含真实世界的grep和find工具的历史漏洞。
Tests4Py：扩展自BugsInPy，涵盖多个Python项目（如youtube-dl、FastAPI等）的系统级漏洞。
其他案例：Heartbleed漏洞、自定义计算器、JSON解析器Genson等（共24个漏洞，9个项目）。</x:t>
  </x:si>
  <x:si>
    <x:t xml:space="preserve">诊断复杂度：AVICENNA的诊断条件平均为2.25条，而Alhazen为19.48条节点（更简洁）。
准确率：
精确度（Precision）：与Alhazen相当（高可信度）。
召回率（Recall）：在22/24案例中优于Alhazen（减少漏诊）。
约束数量：AVICENNA最终输出1条约束，而ISLearn生成数百至上万条（表4）。</x:t>
  </x:si>
  <x:si>
    <x:t xml:space="preserve">Heartbleed漏洞：AVICENNA成功诊断出“int(length) &gt; len(payload)”是触发内存越界的精确条件，可用于输入检查器防御攻击。
grep/find工具漏洞：诊断结果与开发者提供的自然语言描述高度一致，例如grep.7aa698d3的UTF-8多字节字符处理问题。
论文未提及具体产业部署，但强调其诊断结果可直接用于修复验证和测试生成。</x:t>
  </x:si>
  <x:si>
    <x:t xml:space="preserve">Hue: A User-Adaptive Parser for Hybrid Logs</x:t>
  </x:si>
  <x:si>
    <x:t xml:space="preserve">论文提出了一种名为Hue的新型日志解析器，专门用于处理混合日志（包含单行和多行日志）。传统日志解析器仅支持单行日志，而Hue通过键转换、行聚合和模式提取技术，能够高效解析混合日志。此外，Hue引入了用户反馈机制（合并-拒绝策略），可动态优化解析模板。实验表明，Hue在混合日志和单行日志数据集上均达到最优性能，并在华为云的实际部署中验证了其有效性。</x:t>
  </x:si>
  <x:si>
    <x:t xml:space="preserve">The paper introduces Hue, a novel log parser designed for hybrid logs (combining single-line and multi-line logs). Unlike traditional parsers limited to single-line logs, Hue leverages key casting, line aggregating, and pattern extracting to parse complex hybrid logs. It also incorporates a user feedback mechanism (merge-reject strategy) to refine templates dynamically. Evaluations show Hue achieves state-of-the-art accuracy on both hybrid and single-line log datasets (e.g., 0.845 average grouping accuracy on hybrid logs). Hue has been successfully deployed in Huawei Cloud for daily log analysis.</x:t>
  </x:si>
  <x:si>
    <x:t xml:space="preserve">混合日志解析，即同时支持单行日志、多行日志及其混合形式的日志解析技术。</x:t>
  </x:si>
  <x:si>
    <x:t xml:space="preserve">混合日志数据集：HiBench、CTS、PaaS（自收集并开源前两个）。
单行日志数据集：Loghub（16个公开数据集，如HDFS、Spark、BGL等）。</x:t>
  </x:si>
  <x:si>
    <x:t xml:space="preserve">Grouping Accuracy (GA)：混合日志平均0.845（优于基线Drain的0.563），单行日志平均0.927（最优）。
Template F1-score：混合日志平均0.825，单行日志平均0.870。
效率：线性时间复杂度，处理百万级日志时优于基线（如Drain在400万条日志时超时）。</x:t>
  </x:si>
  <x:si>
    <x:t xml:space="preserve">论文提到Hue已在华为云部署，用于日常混合日志解析（如根因分析和用户画像构建）。实际应用中，Hue在反馈机制下触发少于30次查询/千条日志，准确率超0.9，首次支持了混合日志的下游任务（图14展示了部署结果）。</x:t>
  </x:si>
  <x:si>
    <x:t xml:space="preserve">Log Parsing with Generalization Ability under New Log Types</x:t>
  </x:si>
  <x:si>
    <x:t xml:space="preserve">该论文提出了一种名为Log3T的新型日志解析方法，旨在解决现有日志解析器在面对新日志类型时泛化能力不足的问题。Log3T通过结合预训练的Transformer编码器模型和测试时训练（test-time training）技术，能够自动适应新日志类型，无需依赖人工设计的正则表达式过滤器。实验结果表明，Log3T在16个基准数据集上的解析准确率优于现有方法，并能有效处理新日志类型。</x:t>
  </x:si>
  <x:si>
    <x:t xml:space="preserve">The paper introduces Log3T, a novel log parsing approach designed to address the generalization challenges of existing parsers when handling new log types. By leveraging a pre-trained Transformer encoder and a modified test-time training strategy, Log3T can adapt to new log types automatically without relying on manually crafted regex filters. Experimental results on 16 benchmark datasets demonstrate that Log3T outperforms state-of-the-art parsers in accuracy and effectively supports real-world log analysis.</x:t>
  </x:si>
  <x:si>
    <x:t xml:space="preserve">日志解析的泛化能力</x:t>
  </x:si>
  <x:si>
    <x:t xml:space="preserve">论文使用了来自LogPAI的16个广泛使用的基准数据集，包括：
HDFS, Apache, Zookeeper, Mac, HealthApp, Android, OpenStack, BGL, Proxifier, Linux, HPC, Hadoop, Windows, Thunderbird, Spark, OpenSSH。</x:t>
  </x:si>
  <x:si>
    <x:t xml:space="preserve">指标：
Group Accuracy (GA)：衡量日志是否被正确分组到对应的模板。
Edit Distance：衡量提取的模板与真实模板之间的字符串差异。
效果：
Log3T在16个数据集上的平均GA为0.943，平均Edit Distance为6.061，优于其他对比方法（如Drain、Spell等）。
在未使用正则表达式过滤器的情况下，Log3T仍能保持高精度，而其他方法的性能显著下降。</x:t>
  </x:si>
  <x:si>
    <x:t xml:space="preserve">未提及，但论文中提到了阿里巴巴的案例，指出其系统每小时生成约200万条日志，强调了高效日志解析在大型系统中的重要性。此外，论文还提到Log3T的设计目标是满足实际工业场景中对新日志类型的自适应需求，但其在具体企业中的实际部署案例未详细描述</x:t>
  </x:si>
  <x:si>
    <x:t xml:space="preserve">Compatibility Issues in Deep Learning Systems: Problems and Opportunities</x:t>
  </x:si>
  <x:si>
    <x:t xml:space="preserve">该论文首次对深度学习系统中的兼容性问题进行了全面的实证研究。通过分析Stack Overflow上的3,072个帖子，作者识别出352个兼容性问题，并对其类型、表现阶段、症状、根本原因和修复策略进行了系统分类。研究发现，兼容性问题主要涉及核心程序与第三方库、第三方库之间、第三方库与底层库的交互，且多数问题在运行时暴露。论文还总结了现有工具在自动检测和修复兼容性问题方面的局限性，并提出了未来研究方向。</x:t>
  </x:si>
  <x:si>
    <x:t xml:space="preserve">This paper presents the first comprehensive empirical study on compatibility issues in deep learning (DL) systems. By analyzing 3,072 posts from Stack Overflow, the authors identified 352 compatibility issues and systematically categorized their types, manifestation stages, symptoms, root causes, and fixing strategies. The study reveals that compatibility issues primarily arise from interactions between core programs and third-party libraries, between third-party libraries, and between libraries and low-level components. Most issues manifest during runtime. The paper also surveys existing tools for detecting and fixing such issues, highlighting their limitations and suggesting future research directions.</x:t>
  </x:si>
  <x:si>
    <x:t xml:space="preserve">深度学习系统中的兼容性问题</x:t>
  </x:si>
  <x:si>
    <x:t xml:space="preserve">论文使用Stack Overflow上的3,072个帖子作为数据来源，从中筛选出352个与深度学习兼容性问题相关的帖子进行分析。</x:t>
  </x:si>
  <x:si>
    <x:t xml:space="preserve">量化指标：
兼容性问题的类型分布（如CORE-TPL占32.7%）。
表现阶段分布（如85.2%的问题在运行时暴露）。
症状分布（如91.2%的问题导致系统崩溃）。
根本原因分布（如API不兼容占54.5%）。
修复策略分布（如版本更换占多数）。
效果：
论文通过实证分析揭示了兼容性问题的分布规律，并发现现有工具在自动化修复方面仍有不足，为未来工具开发提供了方向。</x:t>
  </x:si>
  <x:si>
    <x:t xml:space="preserve">未提及，但强调了兼容性问题对深度学习系统开发和部署的实际影响，并建议开发者关注官方文档以选择合适的组件版本。</x:t>
  </x:si>
  <x:si>
    <x:t xml:space="preserve">An Extensive Study on Adversarial Attack against Pre-trained Models of Code</x:t>
  </x:si>
  <x:si>
    <x:t xml:space="preserve">该论文系统研究了针对代码预训练模型（PTMC）的对抗性攻击方法。通过分析五种先进攻击方法的有效性、效率和生成对抗样本的质量，研究发现随机替换标识符是最有效的攻击策略，但会牺牲生成样本的自然性。基于此，论文提出了一种新方法BeamAttack，通过优先替换特定上下文（如for和if语句中的标识符）并结合束搜索，显著提升了攻击成功率和效率。实验表明，BeamAttack在多个任务和数据集上优于现有方法（如ALERT），同时保持了对抗样本的自然性。</x:t>
  </x:si>
  <x:si>
    <x:t xml:space="preserve">This paper conducts a comprehensive study on adversarial attacks against pre-trained models of code (PTMCs). It evaluates five state-of-the-art attack approaches from three perspectives: effectiveness, efficiency, and adversarial example quality. Key findings reveal that random identifier substitution is highly effective but generates less natural examples, while context-aware strategies (e.g., ALERT) preserve naturalness at the cost of lower success rates. To address this, the authors propose BeamAttack, which prioritizes identifiers in critical contexts (e.g., for/if statements) and employs beam search. Evaluations show BeamAttack outperforms ALERT with a 21.3% higher success rate and 14.6% improved efficiency, while maintaining naturalness.</x:t>
  </x:si>
  <x:si>
    <x:t xml:space="preserve">针对代码预训练模型的对抗性攻击</x:t>
  </x:si>
  <x:si>
    <x:t xml:space="preserve">克隆检测：BigCloneBench (BCB)、Google Code Jam (GCJ)
漏洞检测：OWASP Benchmark、Juliet Test Suite
代码摘要：CodeSearchNet (CSN)、TL-CodeSum (TLC)</x:t>
  </x:si>
  <x:si>
    <x:t xml:space="preserve">攻击成功率（ASR）：BeamAttack平均比ALERT高20.85%（最高达58.29%）。
效率（AMQ）：BeamAttack平均查询次数1,690，比ALERT减少11.98%。
自然性：标识符替换率（ICR）降低至8.49%，代码相似度（ACS）达0.9871。</x:t>
  </x:si>
  <x:si>
    <x:t xml:space="preserve">未提及，但指出代码预训练模型已广泛应用于漏洞检测等关键任务场景，对抗攻击可能引发安全风险。</x:t>
  </x:si>
  <x:si>
    <x:t xml:space="preserve">Can Machine Learning Pipelines Be Better Configured?</x:t>
  </x:si>
  <x:si>
    <x:t xml:space="preserve">该论文研究了机器学习（ML）管道在不同版本库配置下的性能不一致性问题，称为管道配置（PLC）问题。作者开发了一个名为Pricer的基础设施，用于自动生成不同版本组合的ML管道变体，并检测其性能差异。通过对11,363个Kaggle竞赛中的ML管道进行实证研究，发现32.3%的管道存在显著的性能不一致性。研究还构建了一个包含164个缺陷API和106个API组合的仓库，用于帮助检测PLC问题。</x:t>
  </x:si>
  <x:si>
    <x:t xml:space="preserve">The paper investigates performance inconsistencies in Machine Learning (ML) pipelines caused by different library version configurations, termed as Pipeline Configuration (PLC) issues. The authors developed an infrastructure called Pricer to automatically generate pipeline variants with varying library versions and analyze their performance. An empirical study on 11,363 ML pipelines from Kaggle competitions revealed that 32.3% exhibited significant performance inconsistencies. The study also constructed a repository of 164 defective APIs and 106 API combinations to aid in detecting PLC issues.</x:t>
  </x:si>
  <x:si>
    <x:t xml:space="preserve">机器学习管道的配置问题</x:t>
  </x:si>
  <x:si>
    <x:t xml:space="preserve">论文使用了来自Kaggle平台的11,363个ML管道作为主要数据集，涵盖了42个竞赛中的多样化任务和112个流行的ML库。</x:t>
  </x:si>
  <x:si>
    <x:t xml:space="preserve">量化指标：
性能不一致性（执行时间、内存使用、预测性能）。
管道变体的崩溃和NaN错误数量。
竞争排名变化（如排名上升或下降的百分比）。
效果：
32.3%的管道（1,092/3,380）在至少一个变体中表现出显著性能不一致性。
399、243和440个管道分别通过更改库版本组合在竞争分数、执行时间和内存使用上实现了更好的性能。
构建的缺陷API仓库帮助在309个真实ML管道中捕获了PLC问题。</x:t>
  </x:si>
  <x:si>
    <x:t xml:space="preserve">论文中提及了产业界的应用，例如：
通过缺陷API仓库在Microsoft、Google、Tencent和Alibaba等公司的大型ML管道中检测到PLC问题。
向ML库开发者报告了43个缺陷API的问题，其中41.2%的问题被确认并正在修复。
此外，论文还提到Kaggle平台上的管道开发者对Pricer的诊断结果表示了兴趣，并确认了问题的存在。</x:t>
  </x:si>
  <x:si>
    <x:t xml:space="preserve">Fix Fairness, Don’t Ruin Accuracy: Performance Aware Fairness Repair using AutoML</x:t>
  </x:si>
  <x:si>
    <x:t xml:space="preserve">该论文提出了一种名为Fair-AutoML的新方法，旨在修复机器学习模型中的公平性缺陷，同时保持模型的准确性。传统方法在修复公平性问题时往往会牺牲准确性，而Fair-AutoML通过动态优化函数和搜索空间剪枝技术，利用自动化机器学习（AutoML）高效地平衡公平性与准确性。实验表明，该方法在多个数据集和模型上显著优于现有技术，成功修复了60/64的缺陷案例。</x:t>
  </x:si>
  <x:si>
    <x:t xml:space="preserve">The paper introduces Fair-AutoML, a novel approach to mitigate fairness bugs in machine learning models without compromising accuracy. By leveraging AutoML with two key innovations—a dynamic optimization function and fairness-aware search space pruning—the method efficiently explores configurations to achieve optimal fairness-accuracy trade-offs. Evaluated on 16 models and 4 datasets, Fair-AutoML repaired 60/64 cases, outperforming existing bias mitigation techniques.</x:t>
  </x:si>
  <x:si>
    <x:t xml:space="preserve">机器学习模型的公平性修复</x:t>
  </x:si>
  <x:si>
    <x:t xml:space="preserve">数据集：Adult Census、Bank Marketing、German Credit、Titanic。
模型：XGBoost、Random Forest、Logistic Regression等16个Kaggle真实模型。
对比方法：Reweighing、Disparate Impact Remover、Parfait-ML等6种偏差缓解技术。</x:t>
  </x:si>
  <x:si>
    <x:t xml:space="preserve">指标：
公平性指标：Disparate Impact (DI)、Statistical Parity Difference (SPD)、Equal Opportunity Difference (EOD)、Average Absolute Odds Difference (AOD)。
准确性指标：分类准确率。
效果：
Fair-AutoML修复了60/64的缺陷案例，优于基线方法（最高修复44/64）。
在多个数据集和指标上，Fair-AutoML在公平性和准确性的权衡中表现最佳（如25%案例达到“双赢”区域）。</x:t>
  </x:si>
  <x:si>
    <x:t xml:space="preserve">未提及，但提到机器学习模型在招聘、信贷等关键决策软件中的潜在应用背景（如避免种族、性别等偏见）。</x:t>
  </x:si>
  <x:si>
    <x:t xml:space="preserve">BiasAsker: Measuring the Bias in Conversational AI System</x:t>
  </x:si>
  <x:si>
    <x:t xml:space="preserve">该论文提出了一种名为BiasAsker的自动化框架，用于全面测量对话式AI系统中的社会偏见。通过构建包含841个社会群体和8110个偏见属性的数据集，BiasAsker能够生成多样化的问题来触发系统中的绝对偏见和相对偏见。实验表明，BiasAsker在多个商业和研究模型中成功检测到高达32.83%的偏见行为，并提供了偏见关联的可视化分析。该研究为AI系统的公平性测试提供了有效工具。</x:t>
  </x:si>
  <x:si>
    <x:t xml:space="preserve">The paper introduces BiasAsker, an automated framework designed to measure social bias in conversational AI systems. By constructing a comprehensive dataset of 841 social groups and 8,110 biased properties, BiasAsker generates questions to trigger both absolute and relative biases. Experiments on commercial and research models reveal biased behaviors in up to 32.83% of cases, offering insights into bias associations. The study provides a practical tool for fairness testing in AI systems.</x:t>
  </x:si>
  <x:si>
    <x:t xml:space="preserve">对话式AI系统中的社会偏见检测与量化</x:t>
  </x:si>
  <x:si>
    <x:t xml:space="preserve">论文使用了以下数据集作为benchmark：
StereoSet：包含性别、职业、种族和宗教等社会群体。
Social Bias Inference Corpus (SBIC)：包含社交媒体帖子中的偏见标注。
HolisticBias：涵盖13个人口统计维度的描述性术语。</x:t>
  </x:si>
  <x:si>
    <x:t xml:space="preserve">绝对偏见率（Absolute Bias Rate）：最高达32.83%（在Jovi系统中）。
相对偏见率（Relative Bias Rate）：DialoGPT在性别属性上表现出最高的相对偏见（13.60）。
准确率（Accuracy）：偏见识别的准确率为0.93（基于人工标注验证）。</x:t>
  </x:si>
  <x:si>
    <x:t xml:space="preserve">未提及，但论文提及了对多个商业对话式AI系统的测试，包括：
ChatGPT（OpenAI）：检测到其相对偏见行为。
Jovi（Vivo）和XiaoAi（Xiaomi）：表现出较高的绝对偏见率。
DialoGPT（Microsoft）：在性别和种族属性上显示出显著的相对偏见。
具体案例包括对性别、年龄等群体偏见的可视化分析</x:t>
  </x:si>
  <x:si>
    <x:t xml:space="preserve">38</x:t>
  </x:si>
  <x:si>
    <x:t xml:space="preserve">Pitfalls in Experiments with DNN4SE: An Analysis of the State of the Practice</x:t>
  </x:si>
  <x:si>
    <x:t xml:space="preserve">该论文分析了软件工程中基于深度学习（DNN）的实验现状，通过对194个实验（来自55篇顶级会议和期刊论文）的系统性研究，揭示了当前DNN4SE实验中的普遍问题：
87%的实验缺乏对变量间关系的严格统计分析；
100%的实验未完全控制DNN相关变量的复杂性；
86%的实验未明确说明DNN变量及其取值。
作者提出了改进建议，如多次训练以控制随机性、标准化实验参数报告等，以提高实验可靠性。</x:t>
  </x:si>
  <x:si>
    <x:t xml:space="preserve">The paper examines the state of practice in experiments using deep neural networks (DNNs) for software engineering tasks (DNN4SE). Through a mapping study of 194 experiments from 55 papers published in premier venues (e.g., ICSE, FSE, TSE), it identifies critical pitfalls:
87% of experiments lack inferential statistics to validate relationships between variables;
100% fail to fully control DNN-specific variables (e.g., hyperparameters, randomness);
86% omit detailed specifications of DNN configurations.
The authors recommend practices like multiple training runs and better documentation to enhance experimental rigor.</x:t>
  </x:si>
  <x:si>
    <x:t xml:space="preserve">深度学习在软件工程实验中的实践现状与局限性</x:t>
  </x:si>
  <x:si>
    <x:t xml:space="preserve">论文未使用特定benchmark，而是以55篇顶会论文中的194个实验作为分析对象（即元分析研究）。部分被分析的论文可能使用了SE领域常见数据集（如GitHub代码库、缺陷数据库等），但未在本文中明确列出。</x:t>
  </x:si>
  <x:si>
    <x:t xml:space="preserve">量化指标：实验规范性（如变量覆盖率、统计方法使用率、不一致性比例）；
效果：揭示了普遍问题，例如仅13%的实验使用推断统计，68%的实验存在论文与代码不一致等。</x:t>
  </x:si>
  <x:si>
    <x:t xml:space="preserve">AI系统集成与复现</x:t>
  </x:si>
  <x:si>
    <x:t xml:space="preserve">DecompoVision: Reliability Analysis of Machine Vision Components Through Decomposition and Reuse</x:t>
  </x:si>
  <x:si>
    <x:t xml:space="preserve">需求</x:t>
  </x:si>
  <x:si>
    <x:t xml:space="preserve">该论文提出了一个名为DecompoVision的模块化可靠性分析框架，用于评估复杂机器视觉任务（如目标检测和实例分割）的可靠性。通过将这些复杂任务分解为原子子任务（如定位和分类），并利用人类性能数据生成可验证的可靠性需求，DecompoVision能够更深入地分析机器视觉组件的可靠性。实验表明，该框架能够发现现有基准测试未能捕捉的可靠性缺陷，并通过重用分析资源显著减少时间和计算成本。</x:t>
  </x:si>
  <x:si>
    <x:t xml:space="preserve">The paper introduces DecompoVision, a modular reliability analysis framework for complex machine vision tasks (c-tasks) such as object detection and instance segmentation. By decomposing c-tasks into atomic subtasks (e.g., localization and classification) and leveraging human performance data to generate machine-verifiable requirements, DecompoVision provides deeper insights into the reliability of machine vision components. Evaluations show that the framework identifies reliability gaps missed by state-of-the-art benchmarks and reduces resource usage through artifact reuse.</x:t>
  </x:si>
  <x:si>
    <x:t xml:space="preserve">通过分解和重用分析机器视觉组件的可靠性</x:t>
  </x:si>
  <x:si>
    <x:t xml:space="preserve">论文使用了以下基准：
PASCAL-VOC-C：用于评估目标检测模型的可靠性。
PASCAL VOC数据集：用于实验和验证。</x:t>
  </x:si>
  <x:si>
    <x:t xml:space="preserve">量化指标：
Average Precision (AP)：用于衡量目标检测和实例分割的性能。
可靠性距离（reliability distance）：衡量模型在原始图像和变换图像上性能的差异。
效果：
DecompoVision能够发现现有基准（如PASCAL-VOC-C）未能检测到的可靠性缺陷。
通过重用分析资源，检查需求满足的运行时间减少了87%。</x:t>
  </x:si>
  <x:si>
    <x:t xml:space="preserve">未提及，但论文中提到了机器视觉组件在自动驾驶汽车等安全关键系统中的应用</x:t>
  </x:si>
  <x:si>
    <x:t xml:space="preserve">Nezha: Interpretable Fine-Grained Root Causes Analysis for Microservices on Multi-Modal Observability Data</x:t>
  </x:si>
  <x:si>
    <x:t xml:space="preserve">该论文提出了一种名为“Nezha”的细粒度、可解释的根因分析方法，用于微服务系统中基于多模态可观测性数据（包括指标、日志和追踪）的故障诊断。Nezha通过将异构数据统一为事件表示，构建事件图并挖掘事件模式，比较无故障阶段和故障阶段的事件模式差异，从而定位代码区域或资源类型的根因。实验表明，Nezha在服务级别和内部服务级别均显著优于现有方法，Top1准确率平均达到89.77%。</x:t>
  </x:si>
  <x:si>
    <x:t xml:space="preserve">The paper presents Nezha, an interpretable and fine-grained root cause analysis (RCA) approach for microservices, leveraging multi-modal observability data (metrics, logs, and traces). Nezha transforms heterogeneous data into homogeneous event representations, constructs event graphs, and mines patterns to compare fault-free and fault-suffering phases. It identifies root causes at the code region or resource type level with high accuracy (89.77% Top1). Evaluations on microservice applications demonstrate its superiority over state-of-the-art methods.</x:t>
  </x:si>
  <x:si>
    <x:t xml:space="preserve">微服务系统中的根因分析</x:t>
  </x:si>
  <x:si>
    <x:t xml:space="preserve">论文使用了两个开源的微服务应用作为实验平台：
OnlineBoutique（电商系统）
TrainTicket（铁路订票系统）
作者对这两个系统进行了增强，增加了完整的追踪和日志支持。</x:t>
  </x:si>
  <x:si>
    <x:t xml:space="preserve">指标：
服务级别Top-k准确率（AS@k）：根因服务出现在前k个结果的概率。
内部服务级别Top-k准确率（AIS@k）：根因代码区域或资源类型出现在前k个结果的概率。
效果：
服务级别：Nezha的AS@1为90%，AS@3为97%，AS@5为97%，显著优于基线方法（提升61.45%~74.63%）。
内部服务级别：AIS@1为87%，AIS@3为97%，AIS@5为97%，优于基线方法67.47%~74.85%。</x:t>
  </x:si>
  <x:si>
    <x:t xml:space="preserve">未提及，但提到工业系统中类似规模的请求事件量（如单次请求涉及数十个服务调用和数百条日志），暗示其方法适用于实际生产环境。</x:t>
  </x:si>
  <x:si>
    <x:t xml:space="preserve">56</x:t>
  </x:si>
  <x:si>
    <x:t xml:space="preserve">DiagConfig: Configuration Diagnosis of Performance Violations in Configurable Software Systems</x:t>
  </x:si>
  <x:si>
    <x:t xml:space="preserve">该论文提出了DIAGCONFIG，一种用于诊断可配置软件系统中性能违规的工具。它通过静态代码分析和运行时性能分析，追踪配置选项的传播路径，识别性能敏感选项，并构建因果链来解释性能违规的根本原因。实验表明，DIAGCONFIG在识别性能敏感选项时比现有工具更准确（假阳性更少），并能加速自动调优过程。</x:t>
  </x:si>
  <x:si>
    <x:t xml:space="preserve">The paper introduces DIAGCONFIG, a tool designed to diagnose performance violations in configurable software systems. It leverages static code analysis to track configuration option propagation, identifies performance-sensitive options, and constructs cause-effect chains to explain performance issues. Experimental results show that DIAGCONFIG reduces false positives in identifying performance-sensitive options and outperforms state-of-the-art tools in diagnosing performance violations. Additionally, it aids in accelerating auto-tuning by compressing the configuration space.</x:t>
  </x:si>
  <x:si>
    <x:t xml:space="preserve">可配置软件系统中性能违规的配置诊断</x:t>
  </x:si>
  <x:si>
    <x:t xml:space="preserve">论文在八个真实世界的开源Java系统上进行了实验，包括：
Batik（SVG栅格化工具）
Cassandra（数据库）
Catena（密码哈希工具）
DConverter（图像密度转换器）
H2（数据库）
Kanzi（数据压缩工具）
Prevayler（数据库）
Sunflow（渲染引擎）
此外，还使用了YCSB（Yahoo! Cloud Serving Benchmark）和NoSQLBench等基准测试工具。</x:t>
  </x:si>
  <x:si>
    <x:t xml:space="preserve">假阳性（False Positives）：DIAGCONFIG在识别性能敏感选项时假阳性为5，而对比工具SafeTune为41。
召回率（Recall）：DIAGCONFIG在诊断性能违规时的召回率为0.892，优于对比工具Unicorn（0.289）。
加速调优：在Cassandra的案例中，DIAGCONFIG将自动调优时间从45分钟缩短到11分钟，加速约4倍。</x:t>
  </x:si>
  <x:si>
    <x:t xml:space="preserve">提到了产业界的应用案例：
Cassandra数据库：通过DIAGCONFIG识别关键配置选项，加速了OtterTune工具的调优过程，显著提升了吞吐量和降低了延迟。
性能调优：DIAGCONFIG被集成到自动调优工具中，帮助压缩配置空间，提升调优效率。</x:t>
  </x:si>
  <x:si>
    <x:t xml:space="preserve">Pre-training Code Representation with Semantic Flow Graph for Effective Bug Localization</x:t>
  </x:si>
  <x:si>
    <x:t xml:space="preserve">该论文提出了一种基于预训练代码表示和语义流图（Semantic Flow Graph, SFG）的缺陷定位方法。针对现有基于BERT的缺陷定位技术存在的两个问题——代码深层语义捕获不足和对比学习中负样本规模有限，论文设计了以下创新点：
提出语义流图（SFG），一种多标签有向图，能紧凑地捕捉代码的数据流、控制流、类型和计算角色信息。
基于SFG训练了SemanticCodeBERT模型，通过新增节点类型和角色预测任务增强代码表示。
设计了分层动量对比缺陷定位技术（HMCBL），利用内存银行存储大规模负样本，并通过分层对比损失融合语义和词汇相似性。
实验表明，该方法在六个Java项目上显著优于现有技术（如FBL-BERT），MRR指标提升140%-188%。</x:t>
  </x:si>
  <x:si>
    <x:t xml:space="preserve">The paper introduces a novel bug localization approach leveraging pre-trained code representations with Semantic Flow Graph (SFG). To address limitations in existing BERT-based methods (e.g., inadequate code semantics capture and small-scale negative samples), the authors:
Propose SFG, a directed multi-label graph encoding data flow, control flow, types, and computation roles of code elements.
Develop SemanticCodeBERT, pre-trained with SFG-guided tasks (e.g., type/role prediction) to enhance code semantics.
Design Hierarchical Momentum Contrastive Bug Localization (HMCBL), utilizing a memory bank for large-scale negative samples and hierarchical similarity estimation.
Evaluations on six Java projects show state-of-the-art performance, with MRR improvements of 140%-188% over FBL-BERT.</x:t>
  </x:si>
  <x:si>
    <x:t xml:space="preserve">基于预训练代码表示和对比学习的缺陷定位</x:t>
  </x:si>
  <x:si>
    <x:t xml:space="preserve">论文使用了以下数据集：
预训练数据：CodeSearchNet中的Java语料（450,000个函数）。
缺陷定位评估数据：基于[Ming et al. 2019]手动验证的数据集，包含6个Java项目（AspectJ, JDT, PDE, SWT, Tomcat, ZXing），涵盖Commit、File和Hunk三个粒度。</x:t>
  </x:si>
  <x:si>
    <x:t xml:space="preserve">主要指标：
MRR（平均倒数排名）：最高提升至0.439（ZXing），相比FBL-BERT（0.155）提升183%。
MAP（平均精度均值）：最高0.226（ZXing）。
P@K（前K名命中率）：如P@1在ZXing达0.429（FBL-BERT为0.1）。
具体效果：在所有项目和粒度上均显著优于基线（BLUIR、FBL-BERT、GraphCodeBERT、UniXcoder）。</x:t>
  </x:si>
  <x:si>
    <x:t xml:space="preserve">未提及，但提到Facebook的Bug2Commit作为相关工作，表明缺陷定位技术在工业场景中的潜在价值。</x:t>
  </x:si>
  <x:si>
    <x:t xml:space="preserve">27</x:t>
  </x:si>
  <x:si>
    <x:t xml:space="preserve">A Practical Human Labeling Method for Online Just-in-Time Software Defect Prediction</x:t>
  </x:si>
  <x:si>
    <x:t xml:space="preserve">本文针对现有 Just-in-Time 软件缺陷预测（JIT-SDP）方法中的标签延迟问题，提出一种更贴近现实的软件变更人工标签方法（HumLa）。传统方法假设开发人员不会立即检查被预测为缺陷的提交，而本文指出在现实中开发人员通常会及时检查这些变更。作者提出立即人工标签方法 HumLa 以及一种节省人工成本的改进方法 ECo-HumLa，并通过 14 个 GitHub 项目的实验验证了新方法的有效性。结果表明，新的标签策略显著提升了预测性能，同时 ECo-HumLa 在保持性能的前提下减少了约 50% 的人工检查工作量。</x:t>
  </x:si>
  <x:si>
    <x:t xml:space="preserve">This paper addresses the unrealistic labeling assumptions in current Just-in-Time Software Defect Prediction (JIT-SDP) models, which often delay labeling defect-prone code changes. The authors propose a practical human labeling procedure (HumLa) that accounts for immediate inspection of predicted defect-inducing changes by developers. They also introduce ECo-HumLa, an effort-conservative approach that reduces human labeling cost by prioritizing changes most likely to induce defects. Experiments on 14 GitHub projects demonstrate that realistic labeling leads to significantly better predictive performance, and ECo-HumLa achieves similar performance with around 50% less human effort.</x:t>
  </x:si>
  <x:si>
    <x:t xml:space="preserve">软件缺陷预测中更现实的人类标签方法的建模与评估</x:t>
  </x:si>
  <x:si>
    <x:t xml:space="preserve">论文在 14 个 GitHub 开源项目 上进行了实验，这些项目包含软件提交信息和通过 Commit Guru 工具处理的标签数据。这些项目包括如 Django、Tensorflow、VSCode、wp-Calypso 等
。</x:t>
  </x:si>
  <x:si>
    <x:t xml:space="preserve">使用的主要量化指标包括：
G-Mean（几何均值）：用于处理类别不平衡的数据，越高表示正负类预测均衡性越好。
MCC（Matthews Correlation Coefficient）：考虑混淆矩阵四个元素的综合指标，值越接近 1 越好。
Human Recall-1 和 Human False Alarm：衡量人类检查时能发现多少真正缺陷，以及检查干净代码的误报率。
在指标上取得的效果包括：
相较于传统的延迟标签方法，HumLa 在多数项目上提升了 G-Mean 和 MCC（如 wp-Calypso G-Mean 提升 12.98%，MCC 提升 14.68%）。
ECo-HumLa 在减少约 50% 人力投入的同时，预测性能基本保持，与 HumLa 100% 标签策略性能相当</x:t>
  </x:si>
  <x:si>
    <x:t xml:space="preserve">未提及，指出该方法贴近实际开发过程，适合工业部署</x:t>
  </x:si>
  <x:si>
    <x:t xml:space="preserve">Automata-based Trace Analysis for Aiding Diagnosing GUI Testing Tools for Android</x:t>
  </x:si>
  <x:si>
    <x:t xml:space="preserve">该论文提出了一种基于自动机的轨迹分析方法，用于辅助诊断Android GUI测试工具未能发现的缺陷。传统的基准测试方法仅能识别测试工具遗漏的缺陷，但无法提供遗漏原因的具体线索。为了解决这一问题，作者将缺陷建模为有限自动机，捕获其触发轨迹，并通过匹配测试工具生成的事件轨迹与自动机，提供三种覆盖率指标作为诊断线索。实验表明，该方法在增强基准测试套件Themis后（称为Themis⁺），能够为工具开发者提供有效且实用的诊断信息，帮助发现工具弱点并改进测试工具。</x:t>
  </x:si>
  <x:si>
    <x:t xml:space="preserve">The paper introduces an automata-based trace analysis approach to aid in diagnosing GUI testing tools for Android. Traditional benchmarking methods can only identify missed bugs but fail to provide clues about why the bugs were missed. To address this, the authors model bugs as finite automata that capture bug-triggering traces and match the event traces generated by testing tools against these automata. This process yields three coverage metrics as diagnostic clues. The enhanced benchmark suite, Themis⁺, demonstrates feasibility and usefulness by providing actionable insights for tool developers, helping them identify tool weaknesses and improve testing tools.</x:t>
  </x:si>
  <x:si>
    <x:t xml:space="preserve">通过自动机建模和轨迹分析，辅助诊断Android GUI测试工具遗漏缺陷的原因</x:t>
  </x:si>
  <x:si>
    <x:t xml:space="preserve">论文使用了Themis基准测试套件，包含52个真实世界的Android应用缺陷（实际实验中使用了47个）。Themis⁺是作者通过增强Themis（添加缺陷自动机）得到的改进版本。</x:t>
  </x:si>
  <x:si>
    <x:t xml:space="preserve">量化指标：
事件覆盖率（EC）：衡量测试工具覆盖缺陷触发事件的比例。
事件对覆盖率（EPC）：衡量测试工具覆盖相邻事件对的比例。
基于轨迹的最小距离（MD）：量化测试工具接近触发缺陷的程度（数值越小越接近）。
效果：
Themis⁺在所有遗漏缺陷上提供了100%有用或一致的线索（无误导）。
工业工具（如Fastbot和WCTester）通过线索优化后，新发现了9个和6个缺陷，并改进了覆盖率（如Fastbot的EPC从70.8%提升至更高）。</x:t>
  </x:si>
  <x:si>
    <x:t xml:space="preserve">应用：
字节跳动的Fastbot和腾讯微信团队的WCTester两款工业测试工具基于Themis⁺的线索进行了优化，分别新发现6个和9个缺陷。
Fastbot修复了事件聚类策略的缺陷，WCTester改进了对特定控件类型（如ViewGroup）的支持。
反馈：所有工具开发者对Themis⁺的线索给出了正面评价，认为其直观且实用。</x:t>
  </x:si>
  <x:si>
    <x:t xml:space="preserve">Towards Automated Detection of Unethical Behavior in Open-source Software Projects</x:t>
  </x:si>
  <x:si>
    <x:t xml:space="preserve">这篇论文研究了开源软件（OSS）项目中不道德行为的自动检测问题。作者通过分析316个GitHub问题，提出了15种不道德行为的分类，并基于六项伦理原则（如自主性、隐私等）对这些行为进行了系统化描述。此外，作者开发了一个名为Etor的工具，利用本体工程和语义网规则语言（SWRL）自动检测六种不道德行为。实验评估表明，Etor在195,621个GitHub问题和1,765个仓库中能够以74.8%的平均真阳性率检测到548个不道德行为。这项研究为开源社区的伦理管理提供了理论基础和实用工具。</x:t>
  </x:si>
  <x:si>
    <x:t xml:space="preserve">This paper investigates the automated detection of unethical behavior in Open-Source Software (OSS) projects. By analyzing 316 GitHub issues, the authors propose a taxonomy of 15 types of unethical behavior guided by six ethical principles (e.g., autonomy, privacy). They also introduce Etor, a tool based on ontological engineering and Semantic Web Rule Language (SWRL), to automatically detect six types of unethical behavior. Evaluated on 195,621 GitHub issues and 1,765 repositories, Etor achieved an average true positive rate of 74.8%, detecting 548 unethical issues. The study provides both theoretical insights and practical tools for ethical management in OSS communities.</x:t>
  </x:si>
  <x:si>
    <x:t xml:space="preserve">开源软件项目中的不道德行为及其自动检测方法</x:t>
  </x:si>
  <x:si>
    <x:t xml:space="preserve">论文使用的benchmark包括：
从GitHub爬取的316个标注了不道德行为的问题/PR（用于分类研究）。
从GitHub API获取的195,621个问题/PR和1,765个仓库（用于Etor工具的评估）。
10对具有相似名称的仓库（用于检测“软分叉”行为）。</x:t>
  </x:si>
  <x:si>
    <x:t xml:space="preserve">量化指标：
真阳性率（True Positive Rate, TP）：正确检测到的不道德行为比例。
假阳性率（False Positive Rate, FP）：错误检测到的不道德行为比例。
检测时间（Time）：平均检测时间（秒）。
效果：
平均真阳性率为74.8%，最高可达100%（如“软分叉”检测）。
假阳性率平均为24.8%。
检测时间从3.1秒（仓库级别检测）到343.1秒（“软分叉”检测）不等。</x:t>
  </x:si>
  <x:si>
    <x:t xml:space="preserve">未提及，但通过向开源项目开发者报告检测到的不道德行为，获得了21.17%的回复率，其中57.35%的问题被修复。
研究结果可为开源社区的管理者和开发者提供伦理行为规范的参考。</x:t>
  </x:si>
  <x:si>
    <x:t xml:space="preserve">Flow experience in software engineering</x:t>
  </x:si>
  <x:si>
    <x:t xml:space="preserve">本研究探讨了软件开发者在工作中经历的“心流体验”及其促进因素。通过定性研究方法（关键事件技术，CIT），研究者收集了401名软件开发者的反馈，发现心流体验的主要促进因素包括：适度挑战、高动机、积极的开发者体验（DX）以及无干扰的工作环境。心流体验的特征包括专注、轻松控制、内在奖励和高效表现。研究还强调了开发工具（如IDE）对心流体验的重要性，并提出了管理实践建议，以帮助开发者和组织提升工作效率和满意度。</x:t>
  </x:si>
  <x:si>
    <x:t xml:space="preserve">This study investigates the flow experience of software developers and its facilitating factors. Using a qualitative Critical Incident Technique (CIT) approach, researchers collected responses from 401 developers. Key findings include the importance of optimal challenge, high motivation, positive Developer Experience (DX), and distraction-free environments in facilitating flow. The characteristics of flow include absorption, effortless control, intrinsic reward, and high performance. The study highlights the role of development tools (e.g., IDEs) in supporting flow and provides practical implications for both developers and organizations to enhance productivity and well-being.</x:t>
  </x:si>
  <x:si>
    <x:t xml:space="preserve">软件开发者的心流体验及其促进因素</x:t>
  </x:si>
  <x:si>
    <x:t xml:space="preserve">论文未使用传统的benchmark，而是通过定性分析（如CIT问卷）收集开发者的主观反馈，并基于流心理学理论（如Csikszentmihalyi的心流模型）对数据进行分析。</x:t>
  </x:si>
  <x:si>
    <x:t xml:space="preserve">量化指标：
心流体验的频率（如“经常”、“有时”、“很少”）。
心流持续时间（如“1-12小时”、“1-7天”）。
开发阶段与心流的关系（如开发/编程占83.5%）。
效果：
多数开发者（43%）表示“有时”体验到心流，30%表示“经常”。
心流与高效表现（25.9%的受访者提到）和创造力提升显著相关。</x:t>
  </x:si>
  <x:si>
    <x:t xml:space="preserve">未提及，但提出了以下实践建议：
为开发者提供适度挑战的任务和高质量开发工具（如IDE）。
减少工作干扰（如会议、即时消息）以促进专注。
通过优化工作环境和工具设计提升开发者体验（DX）。</x:t>
  </x:si>
  <x:si>
    <x:t xml:space="preserve">开发者体验与心流分析</x:t>
  </x:si>
  <x:si>
    <x:t xml:space="preserve">Building and Sustaining Ethnically, Racially, and Gender Diverse Software Engineering Teams: A Study at Google</x:t>
  </x:si>
  <x:si>
    <x:t xml:space="preserve">这篇论文研究了在谷歌这样的大型软件公司中，如何构建和维持种族、民族和性别多元化的软件工程团队。通过采访11名工程师和9名经理，研究发现了一些有效的招聘、雇佣和团队管理实践，这些实践通过创造包容性环境形成了一个正向反馈循环。研究还提出了“技术盟友”这一新概念，强调了团队成员在支持多元化中的重要作用。论文的发现为希望提升团队多元化的组织提供了可操作的实践建议。</x:t>
  </x:si>
  <x:si>
    <x:t xml:space="preserve">This paper explores how to build and sustain ethnically, racially, and gender-diverse software engineering teams at Google, a large software company. Through interviews with 11 engineers and 9 managers from highly diverse teams, the study identifies effective practices in recruiting, hiring, and fostering an inclusive environment, which create a positive feedback loop. The research introduces the concept of "technical allyship," highlighting the role of team members in supporting diversity. The findings provide actionable recommendations for organizations aiming to enhance team diversity.</x:t>
  </x:si>
  <x:si>
    <x:t xml:space="preserve">构建和维持多元化软件工程团队的实践</x:t>
  </x:si>
  <x:si>
    <x:t xml:space="preserve">论文未明确提及使用特定的benchmark，而是通过定性分析（如访谈和主题分析）来总结实践和发现。</x:t>
  </x:si>
  <x:si>
    <x:t xml:space="preserve">论文中提到的量化指标包括：
种族/民族丰富度：团队中至少包含四种不同的种族/民族。
性别多样性指数（Gini-Simpson指数）：用于衡量团队中性别多样性，研究中选取的团队指数大于0.4。
团队规模和成员保留时间：团队规模为5-15人，且至少有一名来自 underrepresented group (URG) 的工程师在团队中工作超过两年并获得晋升。
研究发现，采用这些指标的团队能够成功构建和维持多元化，并通过包容性实践形成正向循环。</x:t>
  </x:si>
  <x:si>
    <x:t xml:space="preserve">未提及，论文中的案例研究基于谷歌（Google）的团队实践，具体描述了谷歌在招聘、团队管理和领导层多样性方面的实际应用。此外，论文还提到了其他科技公司（如微软和Meta）对多样性的承诺，但未详细展开其具体案例。</x:t>
  </x:si>
  <x:si>
    <x:t xml:space="preserve">Heterogeneous Testing for Coverage Profilers Empowered with Debugging Support</x:t>
  </x:si>
  <x:si>
    <x:t xml:space="preserve">论文提出了一种名为Decov的异构测试技术，用于验证代码覆盖率分析工具的正确性。传统方法（如差分测试和蜕变测试）依赖于同源数据（如不同覆盖率工具或工具自身的输出），而Decov创新性地利用调试器提供的调试信息作为异构数据源，通过比较覆盖率工具的执行计数和调试器的命中计数来发现潜在错误。实验表明，Decov在Gcov和LLVM-cov两个主流覆盖率工具中发现了21个新错误，其中19个被开发者确认，5个已修复。Decov不仅有效，还能弥补现有技术的局限性。</x:t>
  </x:si>
  <x:si>
    <x:t xml:space="preserve">The paper introduces Decov, a heterogeneous testing technique designed to validate code coverage profilers. Unlike traditional methods such as differential testing and metamorphic testing, which rely on homogeneous sources (e.g., outputs from different profilers or the profilers themselves), Decov leverages debugging information as a heterogeneous source. By comparing execution counts from coverage profilers with hit counts monitored by debuggers, Decov identifies inconsistencies that indicate potential bugs. Experiments on Gcov and LLVM-cov revealed 21 new bugs, with 19 confirmed by developers and 5 fixed. Decov is shown to be a simple yet effective complementary approach to existing validation techniques.</x:t>
  </x:si>
  <x:si>
    <x:t xml:space="preserve">代码覆盖率分析工具的验证</x:t>
  </x:si>
  <x:si>
    <x:t xml:space="preserve">论文使用GCC 7.4.0测试套件中的26,530个C程序作为测试用例，验证Gcov和LLVM-cov覆盖率工具。</x:t>
  </x:si>
  <x:si>
    <x:t xml:space="preserve">量化指标：发现的错误数量（21个新错误）、确认率（19/21被开发者确认）、修复率（5/19已修复）。
效果：
Decov在Gcov和LLVM-cov中分别发现217和371个违反异构关系的测试程序。
相比现有技术（C2V和Cod），Decov能够检测到更多独特的错误（如12/19未被C2V发现，19/19未被Cod发现）。</x:t>
  </x:si>
  <x:si>
    <x:t xml:space="preserve">论文中提及了在GCC和LLVM两大主流编译器工具链中的应用，具体案例包括：
提交的21个错误报告中，19个被开发者确认，5个已修复（如LLVM-cov的Bug 45194和Gcov的Bug 105500）。
开发者通过Decov发现的错误改进了覆盖率工具的映射策略和区域生成逻辑。</x:t>
  </x:si>
  <x:si>
    <x:t xml:space="preserve">NeuRI: Diversifying DNN Generation via Inductive Rule Inference</x:t>
  </x:si>
  <x:si>
    <x:t xml:space="preserve">这篇论文提出了一种名为NEURI的方法，旨在通过归纳规则推断来自动生成多样且有效的深度神经网络（DNN）模型，以测试深度学习系统的正确性。NEURI通过收集API调用的有效和无效轨迹，利用归纳程序合成技术推断操作符的约束条件，并结合符号化和具体化的操作符生成混合模型。实验表明，NEURI在TensorFlow和PyTorch上的分支覆盖率分别比现有技术提高了24%和15%，并在四个月内发现了100个新错误，其中81个已被修复或确认。</x:t>
  </x:si>
  <x:si>
    <x:t xml:space="preserve">This paper presents NEURI, a method for automatically generating diverse and valid deep neural network (DNN) models to test the correctness of deep learning systems. NEURI collects valid and invalid API traces, infers operator constraints via inductive program synthesis, and employs hybrid model generation combining symbolic and concrete operators. Experiments show that NEURI improves branch coverage by 24% for TensorFlow and 15% for PyTorch compared to state-of-the-art techniques, and it discovered 100 new bugs, with 81 fixed or confirmed within four months.</x:t>
  </x:si>
  <x:si>
    <x:t xml:space="preserve">自动化生成多样且有效的深度神经网络模型，以测试深度学习系统的正确性。</x:t>
  </x:si>
  <x:si>
    <x:t xml:space="preserve">TensorFlow XLA编译器
PyTorch JIT编译器</x:t>
  </x:si>
  <x:si>
    <x:t xml:space="preserve">分支覆盖率（Branch Coverage）：NEURI在TensorFlow上提高了24%，在PyTorch上提高了15%。
发现的错误数量：100个新错误，其中81个被修复或确认，9个被标记为高优先级或安全漏洞。
模型生成速度：平均每个测试用例生成时间为88ms（TensorFlow）和69ms（PyTorch）。</x:t>
  </x:si>
  <x:si>
    <x:t xml:space="preserve">论文中提及了NEURI在PyTorch和TensorFlow这两个主流深度学习框架中的应用，并提到开发者认为NEURI发现的错误具有高质量且在实际中常见。具体案例包括发现的CVE漏洞（如GISA-6655-44g2-4gc8）和其他高优先级错误。</x:t>
  </x:si>
  <x:si>
    <x:t xml:space="preserve">31</x:t>
  </x:si>
  <x:si>
    <x:t xml:space="preserve">Outage-Watch: Early Prediction of Outages using Extreme Event Regularizer</x:t>
  </x:si>
  <x:si>
    <x:t xml:space="preserve">论文《Outage-Watch: Early Prediction of Outages using Extreme Event Regularizer》提出了一种名为Outage-Watch的方法，用于提前预测云服务中的故障（Outage）。该方法通过建模服务质量（QoS）指标的分布，结合极端事件正则化技术，显著提高了故障预测的准确性和时效性。实验表明，Outage-Watch在真实企业数据集上的平均AUC达到0.98，并将故障检测的平均时间（MTTD）减少了88%。</x:t>
  </x:si>
  <x:si>
    <x:t xml:space="preserve">The paper "Outage-Watch: Early Prediction of Outages using Extreme Event Regularizer" proposes a method called Outage-Watch to predict cloud service outages in advance. By modeling the distribution of Quality of Service (QoS) metrics and incorporating an extreme event regularizer, the method significantly improves prediction accuracy and timeliness. Evaluations on real-world enterprise data show an average AUC of 0.98 and an 88% reduction in Mean Time To Detection (MTTD).</x:t>
  </x:si>
  <x:si>
    <x:t xml:space="preserve">云服务故障的早期预测</x:t>
  </x:si>
  <x:si>
    <x:t xml:space="preserve">论文使用了以下基线方法进行比较：
Naive Bayes
Random Forest
Gradient Boost
BiLSTM + Classifier</x:t>
  </x:si>
  <x:si>
    <x:t xml:space="preserve">AUC-PR：平均0.98，优于基线方法7-15%。
F1 Score：在阈值分别为95%、97%和99%时，分别为0.984、0.972和0.968。
MTTD Reduction：在真实部署中减少了88%（20-60分钟）。</x:t>
  </x:si>
  <x:si>
    <x:t xml:space="preserve">论文提及了在真实企业云服务系统中的部署案例。例如：
Outage A：预测到堆内存问题，提前67分钟发出警报。
Outage B：检测到AWS组件故障，提前22分钟预警。
部署结果显示，Outage-Watch成功预测了所有通过QoS指标显现的故障，并显著缩短了故障检测时间。</x:t>
  </x:si>
  <x:si>
    <x:t xml:space="preserve">Multilingual Code Co-Evolution Using Large Language Models</x:t>
  </x:si>
  <x:si>
    <x:t xml:space="preserve">该论文提出了一种名为Codeditor的大型语言模型（LLM），用于解决多语言软件项目中代码变更的跨语言同步问题。传统方法依赖于规则或全量代码翻译，效率低下且容易出错。Codeditor通过显式建模代码变更序列，并结合历史上下文，实现了从一种编程语言（如Java）的代码变更到另一种语言（如C#）的高效翻译。论文构建了包含6,613对Java和C#代码变更的数据集，实验表明Codeditor在自动评估指标上显著优于现有方法，且与生成式模型互补，结合后性能进一步提升。</x:t>
  </x:si>
  <x:si>
    <x:t xml:space="preserve">The paper introduces Codeditor, a large language model (LLM) designed to synchronize code changes across multiple programming languages in software projects. Traditional approaches, such as rule-based transpilers or full-code translation, are inefficient and error-prone. Codeditor explicitly models code edits and leverages historical context to propagate changes (e.g., bug fixes or features) from a source language (e.g., Java) to a target language (e.g., C#). The authors curate a dataset of 6,613 aligned Java-C# code changes and demonstrate that Codeditor outperforms state-of-the-art methods on automatic metrics. The model is also shown to complement generative models, with combined approaches further improving performance.</x:t>
  </x:si>
  <x:si>
    <x:t xml:space="preserve">多语言代码协同演化</x:t>
  </x:si>
  <x:si>
    <x:t xml:space="preserve">论文构建了一个新的数据集，包含从8对开源Java和C#项目中提取的6,613组对齐的代码变更（方法级别）。项目包括itext/itext7、eclipse/jgit等（见表2）。数据集分为训练集（70%）、验证集（10%）和测试集（20%），按时间顺序划分以确保实际应用场景的合理性。</x:t>
  </x:si>
  <x:si>
    <x:t xml:space="preserve">指标：
Exact Match (xMatch)
BLEU-4
CodeBLEU
SARI（编辑质量评估）
GLEU
效果：
Codeditor (EditsTranslation) 在J2CS任务上取得67.23的xMatch、95.44的BLEU-4、96.02的CodeBLEU，显著优于基线模型（如CodeT5-Update的60.41 xMatch）。
结合生成式模型后，Hybrid模型在J2CS任务上进一步提升xMatch至71.79</x:t>
  </x:si>
  <x:si>
    <x:t xml:space="preserve">未提及，但指出其应用场景适用于需要维护多语言API或算法实现的企业（如Google Cloud、MongoDB等）。开源项目itext/itext7和itext/itext7-dotnet的代码变更同步被用作示例</x:t>
  </x:si>
  <x:si>
    <x:t xml:space="preserve">Knowledge-based Version Incompatibility Detection for Deep Learning</x:t>
  </x:si>
  <x:si>
    <x:t xml:space="preserve">该论文提出了一种基于知识的方法（DECIDE），用于检测深度学习项目中的版本不兼容问题。传统方法主要依赖PyPI等官方文档中的依赖关系，无法覆盖硬件驱动、操作系统等层面的未记录问题。DECIDE通过从Stack Overflow的讨论中提取版本兼容性知识，利用预训练的问答模型（UnifiedQA）将知识提取任务转化为问答任务，并构建加权知识图谱来检测潜在的不兼容问题。实验表明，DECIDE在10个流行的深度学习项目中能准确识别65%的已知版本问题，精度高达92%，显著优于现有方法。</x:t>
  </x:si>
  <x:si>
    <x:t xml:space="preserve">The paper proposes DECIDE, a knowledge-based approach for detecting version incompatibilities in deep learning (DL) projects. Traditional methods rely on dependency specifications from PyPI, which fail to address undocumented constraints or issues involving drivers, OS, or hardware. DECIDE extracts version compatibility knowledge from Stack Overflow discussions by reformulating the task as a question-answering problem using a pre-trained QA model (UnifiedQA). The extracted knowledge is consolidated into a weighted graph to detect incompatibilities. Evaluations show DECIDE achieves 65% recall and 92% precision in detecting known issues, outperforming state-of-the-art tools like PyEGo and WatchMan.</x:t>
  </x:si>
  <x:si>
    <x:t xml:space="preserve">深度学习项目中的版本不兼容性检测</x:t>
  </x:si>
  <x:si>
    <x:t xml:space="preserve">论文构建了一个包含10个流行的GitHub深度学习项目的基准测试集（如tkipf/gcn、chonyy/AI-basketball-analysis等），涵盖计算机视觉、自然语言处理和图神经网络领域，共包含17个已知版本问题。</x:t>
  </x:si>
  <x:si>
    <x:t xml:space="preserve">准确率（Precision）：92%（DECIDE） vs. 33%（PyEGo）和17%（WatchMan）。
召回率（Recall）：65%（DECIDE） vs. 29%（PyEGo）和6%（WatchMan）。
F1分数：75.9%（DECIDE） vs. 31.2%（PyEGo）和8.7%（WatchMan）。
知识提取准确率：84%（通过人工验证抽样结果）。</x:t>
  </x:si>
  <x:si>
    <x:t xml:space="preserve">未提及，但强调了DECIDE在帮助开发者快速解决深度学习项目部署中的版本问题方面的潜力，例如通过推荐Stack Overflow帖子辅助修复问题。</x:t>
  </x:si>
  <x:si>
    <x:t xml:space="preserve">OOM-Guard: Towards Improving The Ergonomics of Rust OOM Handling via A Reservation-based Approach</x:t>
  </x:si>
  <x:si>
    <x:t xml:space="preserve">这篇论文提出了一种名为OOM-Guard的工具，旨在改善Rust语言中内存不足（OOM）处理的易用性。Rust默认采用不可恢复的内存分配模式，导致程序在OOM时直接崩溃，这对于关键系统（如操作系统或服务器）是不可接受的。OOM-Guard通过静态分析预测函数的内存需求，并在函数执行前预留足够的内存，从而将OOM风险集中在少数预留操作中，简化了开发者的错误处理工作。实验表明，OOM-Guard能显著减少代码修改量，并在真实项目（如Bento和rCore）中验证了其有效性和低开销。</x:t>
  </x:si>
  <x:si>
    <x:t xml:space="preserve">This paper introduces OOM-Guard, a tool designed to enhance the ergonomics of Out-of-Memory (OOM) handling in Rust. Rust’s default infallible allocation mode aborts programs on OOM, which is unsuitable for critical systems. OOM-Guard employs static analysis to derive memory cost expressions for functions and reserves memory upfront, converting scattered OOM risks into centralized reservation checks. It reduces developer effort by requiring minimal code modifications and ensures robustness with low runtime overhead. Evaluations on real-world projects (Bento and rCore) demonstrate its practicality and efficiency.</x:t>
  </x:si>
  <x:si>
    <x:t xml:space="preserve">通过预留内存的方法提升Rust语言中OOM处理的易用性和可靠性</x:t>
  </x:si>
  <x:si>
    <x:t xml:space="preserve">论文使用了两个真实世界的Rust项目作为Benchmark：
Bento-fs：一个注重内存安全性的文件系统。
rCore-os：一个基于RISC-V架构的类UNIX内核。</x:t>
  </x:si>
  <x:si>
    <x:t xml:space="preserve">代码修改量：OOM-Guard版本需修改的代码量仅为传统可恢复模式（fallible mode）的1/5。
内存开销：平均峰值内存使用增加不超过10%（Bento和rCore）。
执行时间开销：平均增加3%（Bento）和5%（rCore）。
OOM恢复能力：在模拟低内存环境中，OOM-Guard版本能成功恢复并继续执行后续测试用例，而原始版本直接崩溃。</x:t>
  </x:si>
  <x:si>
    <x:t xml:space="preserve">论文提到OOM-Guard在Ant Group（蚂蚁集团）的实际应用场景中进行了研究，并得到了其研究资助。具体案例包括对Bento和rCore的改造，验证了工具在系统级软件中的实用性。</x:t>
  </x:si>
  <x:si>
    <x:t xml:space="preserve">DeepInfer: Deep Type Inference from Smart Contract Bytecode</x:t>
  </x:si>
  <x:si>
    <x:t xml:space="preserve">本文提出了一种名为DeepInfer的框架，利用深度学习技术从智能合约的字节码中自动推断函数签名和返回类型。传统方法依赖有限的数据库或硬编码的启发式规则，难以适应不同编程语言和编译器版本的差异。DeepInfer通过将字节码转换为中间表示（IR），提取与类型相关的关键信息（如数据流、常数值和控制流图），并结合分类模型和生成模型，实现了高准确率和高效的类型推断。实验表明，DeepInfer在Solidity和Vyper智能合约上的表现优于现有工具，且不受语言和编译器版本变化的影响。</x:t>
  </x:si>
  <x:si>
    <x:t xml:space="preserve">This paper introduces DeepInfer, a novel framework that leverages deep learning to automatically infer function signatures and return types from smart contract bytecode. Traditional approaches rely on limited databases or hard-coded heuristics, which struggle with semantic differences across languages and compiler versions. DeepInfer lifts bytecode to an Intermediate Representation (IR), extracts type-related features (e.g., data flows, constants, and control flow graphs), and employs a two-stage inference model (classification for basic types and generation for complex types). Experiments show that DeepInfer outperforms existing tools in accuracy and efficiency for both Solidity and Vyper contracts, while remaining robust to language and compiler variations.</x:t>
  </x:si>
  <x:si>
    <x:t xml:space="preserve">智能合约字节码中的函数签名和返回类型推断</x:t>
  </x:si>
  <x:si>
    <x:t xml:space="preserve">论文使用从以太坊区块链收集的真实智能合约数据集，包括：
Solidity合约：47,598,631个字节码文件，从中提取292,064个唯一函数。
Vyper合约：75,627个字节码文件，提取5,003个唯一函数。
数据分为80%训练集和20%测试集。</x:t>
  </x:si>
  <x:si>
    <x:t xml:space="preserve">指标：Top-k准确率（k=1,3,5），用于评估签名和返回类型推断的正确性。
效果：
Solidity：
签名推断：Top-1准确率0.835，Top-5准确率0.966。
返回推断：Top-1准确率0.749，Top-5准确率0.943。
Vyper：
签名推断：Top-1准确率0.634，Top-5准确率0.897。
返回推断：Top-1准确率0.535，Top-5准确率0.841。
效率：平均每个函数的推断时间为0.08秒，比基线方法快24倍以上。</x:t>
  </x:si>
  <x:si>
    <x:t xml:space="preserve">未提及，但指出智能合约的函数签名和返回类型推断对以下场景至关重要：
安全分析：如漏洞检测（如未检查返回值漏洞）。
智能合约交互：用户需知道函数签名才能正确调用合约功能。
下游工具支持：如模糊测试（fuzzing）和合约识别。</x:t>
  </x:si>
  <x:si>
    <x:t xml:space="preserve">Statistical Type Inference for Incomplete Programs</x:t>
  </x:si>
  <x:si>
    <x:t xml:space="preserve">该论文提出了一种名为STR的两阶段统计方法，用于推断不完整或格式不良程序中的类型信息。第一阶段通过神经网络预测每个标记的类型标签，推断简单类型；第二阶段通过序列到图的解析方法，结合生成模型和概率上下文无关文法（PCFG），推断复杂类型。实验表明，STR在简单类型推断上准确率达97.37%，在复杂类型相似性评分上达到77.36%。该方法在无需完整程序语法分析的情况下，显著提升了类型推断的准确性和适用范围。</x:t>
  </x:si>
  <x:si>
    <x:t xml:space="preserve">The paper introduces STR, a novel two-stage statistical approach for type inference in incomplete or ill-formed programs. In the first stage, STR predicts type tags for tokens using neural networks to infer simple types. In the second stage, it refines complex types by transforming the problem into a sequence-to-graph parsing task, leveraging generative models and probabilistic context-free grammar (PCFG). Experimental results show that STR achieves 97.37% accuracy for simple types and 77.36% type similarity for complex types, advancing the state of the art in handling incomplete programs without syntactic analysis.</x:t>
  </x:si>
  <x:si>
    <x:t xml:space="preserve">不完整程序中的统计类型推断</x:t>
  </x:si>
  <x:si>
    <x:t xml:space="preserve">论文使用从GNU项目中收集的6,637个C语言源文件作为数据集，其中训练集3,506个文件，测试集842个文件。程序规模模拟了编程论坛中常见的代码片段（≤1,000个标记）。</x:t>
  </x:si>
  <x:si>
    <x:t xml:space="preserve">预测阶段：
简单类型标签准确率：97.37%
复杂类型标签准确率：92.29%
总体准确率：96.40%（优于基线DeepTyper约20%）
细化阶段：
复杂类型图相似性评分：77.36%（指针类型76.13%，结构类型79.34%，函数类型80.34%）
零样本复杂类型相似性评分：59.61%</x:t>
  </x:si>
  <x:si>
    <x:t xml:space="preserve">未提及，但提及了潜在产业应用，如代码搜索、代码补全和实时程序分析（例如集成到轻量级编辑器中），但未提供具体案例研究。</x:t>
  </x:si>
  <x:si>
    <x:t xml:space="preserve">DeMinify: Neural Variable Name Recovery and Type Inference</x:t>
  </x:si>
  <x:si>
    <x:t xml:space="preserve">论文提出了一种名为DeMinify的深度学习方法，用于恢复被混淆代码中的变量名并推断变量类型。该方法利用图卷积网络（GCN）和双任务学习框架，通过变量间的关系和类型依赖提升预测准确性。实验表明，DeMinify在Python和JavaScript数据集上的变量名恢复和类型推断任务中显著优于现有方法，最高提升49.7%的准确率。</x:t>
  </x:si>
  <x:si>
    <x:t xml:space="preserve">The paper introduces DeMinify, a deep learning-based approach for recovering variable names and inferring types in minified code. By formulating the problem as missing feature prediction in Graph Convolutional Networks (GCN) and leveraging dual-task learning between name and type prediction, DeMinify achieves state-of-the-art performance. Experiments on Python (180k methods) and JavaScript (322k files) datasets show top-1 accuracy improvements of 15.3%-49.7% over existing methods.</x:t>
  </x:si>
  <x:si>
    <x:t xml:space="preserve">变量名恢复和类型推断</x:t>
  </x:si>
  <x:si>
    <x:t xml:space="preserve">Python数据集：ManyTypes4Py（180k方法，37k变量类型）。
JavaScript数据集：JSNeat提供的数据集（322k文件，176k唯一变量名）。
使用工具：Pyminifier（Python混淆）、UglifyJS（JS混淆）。</x:t>
  </x:si>
  <x:si>
    <x:t xml:space="preserve">变量名恢复：
Top-1准确率：Python 76.7%，JS 81.6%。
相对提升：比JSNice/JSNaughty/JSNeat高15.3%-49.7%。
类型推断：
Top-1准确率：79%（精确匹配），89%（参数匹配）。
相对提升：比HiTyper/Type4Py等基线高14.5%-51.9%。</x:t>
  </x:si>
  <x:si>
    <x:t xml:space="preserve">未提及，但指出恢复变量名和类型有助于代码审查、分析和重用（如AWS Lambda函数嵌入场景）。</x:t>
  </x:si>
  <x:si>
    <x:t xml:space="preserve">Scalable Program Clone Search Through Spectral Analysis</x:t>
  </x:si>
  <x:si>
    <x:t xml:space="preserve">该论文提出了一种名为“程序谱相似性”（PSS）的新方法，用于在大规模代码库中高效搜索程序克隆。PSS通过结合调用图和函数控制流图的谱分析特征，实现了对二进制程序的高效相似性检测。实验表明，PSS在速度、精度和鲁棒性上优于现有方法，尤其在跨编译器、跨架构和轻量级混淆场景下表现优异。该方法适用于恶意软件变种检测、库识别和软件盗窃检测等实际应用。</x:t>
  </x:si>
  <x:si>
    <x:t xml:space="preserve">The paper introduces a novel method called Program Spectral Similarity (PSS) for scalable program clone search in large repositories. PSS leverages spectral analysis of call graphs and control flow graphs to efficiently measure program similarity. Experiments demonstrate that PSS achieves a balance of speed, precision, and robustness, outperforming state-of-the-art approaches, especially in cross-compiler, cross-architecture, and obfuscation scenarios. Applications include malware lineage detection, library identification, and software theft prevention.</x:t>
  </x:si>
  <x:si>
    <x:t xml:space="preserve">二进制程序克隆搜索</x:t>
  </x:si>
  <x:si>
    <x:t xml:space="preserve">论文使用了以下数据集：
Basic Dataset: 950个程序（Coreutils、Diffutils等）。
BinKit Dataset: 97,760个程序（覆盖不同编译器、架构和混淆选项）。
IoT Malware Dataset: 19,959个恶意软件样本（Mirai、Gafgyt等家族）。
Windows Dataset: 84,992个良性程序（DLL和可执行文件）。</x:t>
  </x:si>
  <x:si>
    <x:t xml:space="preserve">指标: Precision@1（成功检索克隆的比例）、运行时（预处理和相似性检查时间）。
效果:
PSS在BinKit数据集上Precision@1达0.619，优于基线方法（如MutantX-S的0.354）。
在IoT恶意软件检测中，PSS精度为0.863，接近最优方法（StringSet为0.922，但依赖字符串标识）。
运行时：PSS优化版本（PSS₀）在Basic数据集上仅需15分钟，而Gemini需17小时。</x:t>
  </x:si>
  <x:si>
    <x:t xml:space="preserve">论文提及了以下应用场景：
恶意软件变种检测：通过克隆搜索识别Mirai等家族的变种。
库识别：检测动态链接库中的相似代码，用于漏洞分析。
软件盗窃检测：识别商业软件中的代码复用或盗用行为。
具体案例包括对IoT恶意软件（如Mirai）和Windows程序库的分析。</x:t>
  </x:si>
  <x:si>
    <x:t xml:space="preserve">Tritor: Detecting Semantic Code Clones by Building Social Network-based Triads Model</x:t>
  </x:si>
  <x:si>
    <x:t xml:space="preserve">该论文提出了一种名为Tritor的语义代码克隆检测工具，通过构建基于社交网络的三元组模型（triads model）来分析增强的抽象语法树（SE-AST），以高效检测语义相似的代码片段。传统方法因树结构复杂难以扩展，而Tritor通过引入控制流和数据流增强AST的语义信息，并利用三元组关系提取特征，结合机器学习分类器实现高精度和可扩展性。实验表明，Tritor在检测性能上优于多种现有工具（如SourcererCC、ASTNN等），且速度比ASTNN快39倍。</x:t>
  </x:si>
  <x:si>
    <x:t xml:space="preserve">The paper presents Tritor, a scalable semantic code clone detector that leverages a social network-based triads model to analyze semantically enhanced abstract syntax trees (SE-ASTs). Traditional tree-based methods face scalability issues due to complex tree structures, while Tritor enriches ASTs with control and data flow details, treats them as social networks, and extracts similarity features from triads (node relationships). These features train a machine learning classifier for clone detection. Experiments on Google Code Jam (GCJ) and BigCloneBench (BCB) datasets show Tritor outperforms state-of-the-art tools (e.g., SourcererCC, ASTNN) in accuracy and is 39× faster than ASTNN.</x:t>
  </x:si>
  <x:si>
    <x:t xml:space="preserve">研究主题为语义代码克隆检测，重点解决以下挑战：
挑战1：AST树结构复杂导致传统树匹配算法开销高。
挑战2：AST缺乏语义信息，难以检测功能相似但语法不同的代码（Type-4克隆）。
通过构建SE-AST和三元组模型，结合机器学习实现高效、可扩展的语义克隆检测。</x:t>
  </x:si>
  <x:si>
    <x:t xml:space="preserve">Google Code Jam (GCJ)：包含不同程序员解决相同问题的代码，用于评估语义克隆检测。
BigCloneBench (BCB)：大规模标注的克隆数据集，涵盖Type-1至Type-4克隆，包含25000个系统的800万克隆对。</x:t>
  </x:si>
  <x:si>
    <x:t xml:space="preserve">指标：精确率（Precision）、召回率（Recall）、F1值（F1-score）、运行时开销（Runtime）。
效果：
GCJ数据集：F1=92%（Recall=92%， Precision=93%），优于多数基线工具。
BCB数据集：F1=98%（Recall=97%， Precision=99%），尤其在Type-4克隆检测（WT3/T4）中F1达95%。
效率：处理100万代码对仅需487秒，比ASTNN快39倍。</x:t>
  </x:si>
  <x:si>
    <x:t xml:space="preserve">未提及，但指出代码克隆检测在软件维护（如漏洞传播预防）中的重要性，并强调Tritor的高效性适合大规模代码分析。</x:t>
  </x:si>
  <x:si>
    <x:t xml:space="preserve">Demystifying the Composition and Code Reuse in Solidity Smart Contracts</x:t>
  </x:si>
  <x:si>
    <x:t xml:space="preserve">本研究对Solidity智能合约的组成和代码复用进行了实证分析，通过收集超过35万份智能合约数据，揭示了合约中外部组件的引入方式、代码复用特征以及常见的开发模式。研究发现，智能合约中超过80%的子合约来自外部源，且代码复用现象普遍。此外，研究还提取了61种常用开发模式，为智能合约的安全高效开发提供了参考。</x:t>
  </x:si>
  <x:si>
    <x:t xml:space="preserve">This paper conducts an empirical study on the composition and code reuse in Solidity smart contracts by analyzing over 350,000 contracts. It reveals that more than 80% of subcontracts are sourced externally, with significant reliance on third-party packages like OpenZeppelin. The study identifies common code reuse practices and extracts 61 frequently used development patterns, offering insights for secure and efficient smart contract development.</x:t>
  </x:si>
  <x:si>
    <x:t xml:space="preserve">智能合约的代码复用、组成分析和开发模式</x:t>
  </x:si>
  <x:si>
    <x:t xml:space="preserve">论文使用的数据集包括：
从Etherscan收集的221,309份以太坊主网合约和131,207份Goerli测试网合约。
从NPM和GitHub获取的353个第三方智能合约开发包。</x:t>
  </x:si>
  <x:si>
    <x:t xml:space="preserve">子合约来源分布：外部子合约占比82.94%（其中克隆占51.73%，导入占31.22%）。
自开发子合约的函数复用率：约50%的自开发子合约中，唯一函数占比低于10%。
开发模式频率：提取的61种模式中，6种出现超过10,000次，13种超过1,000次。</x:t>
  </x:si>
  <x:si>
    <x:t xml:space="preserve">未提及，但论文提及了以下产业界案例：
OpenZeppelin：作为最常用的第三方包，影响了90%的外部子合约。
Uniswap和ERC标准：在代币创建和交换模式中广泛应用。
案例研究：如Multichain漏洞事件（影响7,962个地址，损失超300万美元），突显了依赖外部子合约的风险。</x:t>
  </x:si>
  <x:si>
    <x:t xml:space="preserve">Gitor: Scalable Code Clone Detection by Building Global Sample Graph</x:t>
  </x:si>
  <x:si>
    <x:t xml:space="preserve">论文《Gitor: Scalable Code Clone Detection by Building Global Sample Graph》提出了一种名为Gitor的新型代码克隆检测方法。传统方法通常独立分析代码片段，而Gitor通过构建全局样本图（Global Sample Graph）来捕捉代码片段之间的潜在联系。该方法首先提取代码的关键词和辅助信息（如括号深度、循环数量等），然后利用这些信息构建全局图，并通过节点嵌入技术将代码转换为向量表示。最后，通过计算向量间的相似性来检测克隆代码。实验表明，Gitor在BigCloneBench数据集上优于现有工具，且具有较高的可扩展性，能够高效处理大规模代码（1-100 MLOC）。</x:t>
  </x:si>
  <x:si>
    <x:t xml:space="preserve">The paper Gitor: Scalable Code Clone Detection by Building Global Sample Graph introduces a novel approach for detecting code clones by constructing a global sample graph. Unlike traditional methods that analyze code samples individually, Gitor captures underlying connections between code fragments by extracting keywords and side information (e.g., loop counts, bracket depth) to build a graph. Node embedding techniques are then applied to generate vector representations of code samples, enabling efficient clone detection through cosine similarity comparisons. Evaluated on the BigCloneBench dataset, Gitor demonstrates superior accuracy and scalability, outperforming state-of-the-art tools like SourcererCC and CCFinder, especially for large-scale codebases (up to 100 MLOC).</x:t>
  </x:si>
  <x:si>
    <x:t xml:space="preserve">论文使用了BigCloneBench数据集，这是一个广泛使用的代码克隆检测基准数据集，包含超过800万标记的克隆对和2500万行Java代码。</x:t>
  </x:si>
  <x:si>
    <x:t xml:space="preserve">指标：召回率（Recall）、精确率（Precision）、F1值（F1-score）、执行时间（Runtime）。
效果：
Gitor在Type-1、Type-2和Type-3克隆检测上表现优异（Type-1和Type-2召回率为1，Type-3召回率最高达0.988）。
在100 MLOC的代码规模下，Gitor的执行时间为1小时，显著快于CCFinder（9.8小时）和SourcererCC（12.5小时）。
结合传统向量方法（如Code2Vec）后，F1值从0.753提升到0.778。</x:t>
  </x:si>
  <x:si>
    <x:t xml:space="preserve">未提及，但提到代码克隆检测在软件维护、代码搜索和许可证违规检测等实际场景中的重要性。</x:t>
  </x:si>
  <x:si>
    <x:t xml:space="preserve">A Highly Scalable, Hybrid, Cross-Platform Timing Analysis Framework Providing Accurate Differential Throughput Estimation via Instruction-Level Tracing</x:t>
  </x:si>
  <x:si>
    <x:t xml:space="preserve">本文提出了一种名为MCAD的混合时序分析框架，用于高效、准确地估计软件修改对性能的影响。MCAD结合了动态和静态方法的优势，通过QEMU收集指令执行轨迹和动态运行时信息，并利用LLVM MCA进行静态吞吐量估计。该方法避免了传统动态模拟的高开销和静态分析缺乏运行时信息的局限性，能够在几分钟内完成对完整程序的性能分析，误差率低于3%。实验表明，MCAD适用于FFmpeg和Clang等实际应用程序，显著提升了开发效率。</x:t>
  </x:si>
  <x:si>
    <x:t xml:space="preserve">This paper presents MCAD, a hybrid timing analysis framework designed to efficiently and accurately estimate the performance impact of software changes. MCAD combines the strengths of dynamic and static approaches by using QEMU to collect instruction traces and dynamic runtime information, which are then analyzed by LLVM MCA for static throughput estimation. This method avoids the high overhead of traditional dynamic simulation and the limitations of static analysis lacking runtime context. MCAD can analyze entire programs within minutes with an error rate below 3%. Experiments demonstrate its effectiveness on real-world applications like FFmpeg and Clang, significantly improving development efficiency.</x:t>
  </x:si>
  <x:si>
    <x:t xml:space="preserve">差分吞吐量估计</x:t>
  </x:si>
  <x:si>
    <x:t xml:space="preserve">论文使用了以下Benchmark：
FFmpeg：用于视频编解码性能测试，输入为14KB的MPEG-4视频文件。
Clang：用于编译器性能测试，输入为生成LLVM IR的测试用例。</x:t>
  </x:si>
  <x:si>
    <x:t xml:space="preserve">量化指标：
差分吞吐量误差
几何平均误差（Geo. Mean Error）。
执行时间（Turnaround Time）。
内存占用（Memory Usage）。
效果：
几何平均误差低于3%。
分析时间从传统动态模拟的几小时缩短至几分钟。
内存占用仅为未优化版本的1/3。</x:t>
  </x:si>
  <x:si>
    <x:t xml:space="preserve">未提及，但论文中提及了MCAD在汽车、航空和工业控制系统等领域的潜在应用</x:t>
  </x:si>
  <x:si>
    <x:t xml:space="preserve">IoPV: On Inconsistent Option Performance Variations</x:t>
  </x:si>
  <x:si>
    <x:t xml:space="preserve">这篇论文研究了大型可配置软件系统中存在的“不一致选项性能变化”（IoPV）问题。IoPV指的是在代码变更后，同一配置选项的不同值在性能表现上出现不一致的回归或改进。例如，默认配置下可能没有性能回归，但某些非默认配置下却隐藏了性能问题。论文通过对Hadoop和Cassandra两个开源系统的实证研究，发现IoPV问题普遍存在且难以手动预测。作者提出了一种基于随机森林的机器学习模型，能够有效预测哪些代码提交、测试和选项组合（CTO）会引发IoPV问题，模型的中位AUC达到0.91（Hadoop）和0.82（Cassandra）。研究结果为配置感知的性能测试提供了新思路。</x:t>
  </x:si>
  <x:si>
    <x:t xml:space="preserve">This paper investigates the problem of Inconsistent Option Performance Variation (IoPV) in highly configurable software systems, where different values of the same configuration option exhibit inconsistent performance regressions or improvements after a code change. For example, a commit may show no regression under default configurations but hide regressions under other configurations. Through empirical analysis of 803 Hadoop and 502 Cassandra commits, the authors demonstrate that IoPV is prevalent (affecting 69-93% of commits) and hard to predict manually. They propose a machine learning model (random forest) to predict IoPV for Commit-Test-Option (CTO) combinations, achieving median AUCs of 0.91 (Hadoop) and 0.82 (Cassandra). The study highlights the importance of configuration-aware performance testing and provides an automated solution.</x:t>
  </x:si>
  <x:si>
    <x:t xml:space="preserve">可配置软件系统中不一致选项性能变化（IoPV）的检测与预测</x:t>
  </x:si>
  <x:si>
    <x:t xml:space="preserve">论文使用了两大开源系统作为研究对象：
Hadoop（7个版本，803个提交，365个配置选项，1,853个测试）
Cassandra（5个版本，502个提交，162个配置选项，369个测试）
共执行了12,536机器小时的测试，覆盖4,902（Hadoop）和4,197（Cassandra）个CTO组合。</x:t>
  </x:si>
  <x:si>
    <x:t xml:space="preserve">主要指标：
AUC（Area Under Curve）：衡量模型区分IoPV与非IoPV的能力。
Hadoop：中位AUC 0.91（随机森林）
Cassandra：中位AUC 0.82（随机森林）
Cliff’s Delta：量化性能变化的效应大小（-1到+1，0表示无变化）。
统计显著性：使用Mann-Whitney U检验（α=0.05）。
效果：
61%的Hadoop CTO和91%的Cassandra CTO存在IoPV问题。
随机森林在多数性能指标（如CPU、I/O读写）上表现最优。</x:t>
  </x:si>
  <x:si>
    <x:t xml:space="preserve">未提及，但论文中提及了产业界的相关案例：
MySQL Bug ID 47529：配置选项query_cache_type在不同版本下性能不一致（OFF无回归，ON有回归）。
Hadoop和Cassandra的实际提交：分析了多个提交中隐藏的性能回归（如连接超时选项dfs.ha_fencing.ssh.connect-timeout的IoPV问题）。</x:t>
  </x:si>
  <x:si>
    <x:t xml:space="preserve">Predicting Software Performance with Divide-and-Learn</x:t>
  </x:si>
  <x:si>
    <x:t xml:space="preserve">该论文提出了一种名为“DaL”（Divide-and-Learn）的方法，用于解决高度可配置软件系统中性能预测的稀疏性问题。传统方法主要关注特征稀疏性（即少数配置选项对性能有显著影响），而忽略了样本稀疏性（即配置样本在性能空间中分布不均匀）。DaL通过将样本划分为多个分区，并为每个分区训练局部正则化深度神经网络（rDNN），从而同时处理特征和样本稀疏性。实验结果表明，DaL在8个真实系统上显著优于现有方法，最高提升1.94倍准确率，且需要更少的训练样本。</x:t>
  </x:si>
  <x:si>
    <x:t xml:space="preserve">The paper proposes a "Divide-and-Learn" (DaL) approach to address sparsity challenges in predicting the performance of highly configurable software systems. While existing methods focus on feature sparsity (few options significantly impact performance), DaL additionally tackles sample sparsity (uneven distribution of configurations in performance landscapes). DaL divides samples into distant divisions, trains localized regularized Deep Neural Networks (rDNNs) for each, and assigns new configurations via a Random Forest classifier. Evaluated on eight real-world systems, DaL outperforms state-of-the-art methods in 33/40 cases (26 significantly better), achieving up to 1.94× accuracy improvement with fewer samples.</x:t>
  </x:si>
  <x:si>
    <x:t xml:space="preserve">可配置软件系统的性能预测</x:t>
  </x:si>
  <x:si>
    <x:t xml:space="preserve">论文使用了8个真实世界的可配置软件系统作为Benchmark，包括：
Apache（Web服务器）
BDB-C/BDB-J（数据库）
x264（视频编码器）
HSMGP/HIPAcc（图像处理编译器）
VP8（视频编解码器）
Lrzip（压缩工具）</x:t>
  </x:si>
  <x:si>
    <x:t xml:space="preserve">指标：平均相对误差（MRE，Mean Relative Error）。
效果：
在40个实验案例中，DaL在33个案例中优于或与最佳基线方法相当，其中26个案例显著优于基线（最高提升1.94倍准确率）。
在混合配置系统（如HSMGP、HIPAcc）上表现尤为突出，且所需训练样本更少。</x:t>
  </x:si>
  <x:si>
    <x:t xml:space="preserve">未提及，但提到方法受工业合作伙伴实际问题的启发（如配置部署对运行时性能的影响）。实验数据来自真实系统，但未描述实际工业部署案例。</x:t>
  </x:si>
  <x:si>
    <x:t xml:space="preserve">Discovering Parallelisms in Python Programs</x:t>
  </x:si>
  <x:si>
    <x:t xml:space="preserve">该论文提出了一种名为PyPar的工具，用于自动发现Python程序中的并行化可能性。PyPar通过数据依赖分析和图论方法，识别可并行执行的代码片段，并结合动态选择策略生成并行化报告和参考代码。实验表明，PyPar在多个真实Python包中发现了大量并行化机会（约10%的函数），平均加速效果达44%，最高可达90%。该工具无需手动注释，适用于通用Python程序。</x:t>
  </x:si>
  <x:si>
    <x:t xml:space="preserve">The paper introduces PyPar, an automated tool designed to discover parallelization opportunities in Python programs. By leveraging data dependence analysis and graph-theoretic approaches, PyPar identifies code segments that can run concurrently and dynamically selects efficient parallel tasks. It generates a parallelism report and referential parallelized code. Evaluated on six real-world Python packages, PyPar found parallelizable functions in nearly 10% of cases, achieving an average speedup of 44% (up to 90%). The tool requires no manual annotations and is broadly applicable.</x:t>
  </x:si>
  <x:si>
    <x:t xml:space="preserve">Python程序的自动并行化</x:t>
  </x:si>
  <x:si>
    <x:t xml:space="preserve">论文在以下六个广泛使用的Python包上进行了评估：
scikit-image
SciPy
librosa
trimesh
scikit-learn
seaborn</x:t>
  </x:si>
  <x:si>
    <x:t xml:space="preserve">量化指标：
精度（Precision）：94.5%（127个报告并行化函数中仅7个误报）。
并行化率（Par. Rate）：平均9.7%（120/1240个函数可并行）。
加速效果：平均加速44%，最高达90%（如scipy.signal.lti_conversion_ss2tf函数）。
其他指标：
时间开销：分析1240个函数仅需78分钟（约3.78秒/函数）。</x:t>
  </x:si>
  <x:si>
    <x:t xml:space="preserve">AntGroup（蚂蚁集团）的研究人员参与开发，工具可能应用于其内部Python项目优化。
测试的Python包（如scikit-learn、SciPy）均为工业级开源项目，表明工具在真实场景中的适用性。</x:t>
  </x:si>
  <x:si>
    <x:t xml:space="preserve">Benchmarking Robustness of AI-enabled Multi-sensor Fusion Systems: Challenges and Opportunities</x:t>
  </x:si>
  <x:si>
    <x:t xml:space="preserve">该论文提出了一个针对AI-enabled多传感器融合（MSF）感知系统的鲁棒性基准测试框架。通过设计14种常见的传感器信号损坏模式（如天气变化、传感器噪声、时空错位等），论文对7种MSF系统进行了大规模评估。研究发现，现有系统在面对信号损坏、传感器错位或信号丢失时表现脆弱，尤其是天气变化和传感器错位会导致系统崩溃。此外，论文还探讨了通过改进融合机制提升系统鲁棒性的可能性，并提出了未来研究方向。</x:t>
  </x:si>
  <x:si>
    <x:t xml:space="preserve">This paper presents a robustness benchmark for AI-enabled Multi-Sensor Fusion (MSF) perception systems. By designing 14 common corruption patterns (e.g., weather changes, sensor noise, misalignment), the authors evaluate seven state-of-the-art MSF systems. Key findings reveal that current systems are vulnerable to corrupted signals, small calibration errors, and signal loss. The study also explores potential improvements in fusion mechanisms and highlights future directions for enhancing MSF system reliability.</x:t>
  </x:si>
  <x:si>
    <x:t xml:space="preserve">AI-enabled多传感器融合（MSF）感知系统的鲁棒性评估与基准测试</x:t>
  </x:si>
  <x:si>
    <x:t xml:space="preserve">论文使用KITTI数据集作为基础数据集，并在此基础上构建了KITTI-C（包含合成的损坏数据）用于评估MSF系统的鲁棒性。</x:t>
  </x:si>
  <x:si>
    <x:t xml:space="preserve">量化指标：
目标检测：IOU（Intersection over Union）和AP（Average Precision）。
多目标跟踪：MOTA（Multiple Object Tracking Accuracy）。
深度补全：RMSE（Root Mean Squared Error）。
鲁棒性评分（
R
b
c
Rb 
c
​
 和
m
R
b
mRb）：衡量系统在损坏模式下的性能相对于干净数据的表现。
效果：
现有系统在天气损坏（如雾、雨）下表现最差（平均
R
b
c
Rb 
c
​
 低至0.29）。
传感器错位（如2°旋转）导致多数系统崩溃。
改进后的融合机制（如CLOCs-Rb和FConv-Rb）显著提升了鲁棒性（部分场景性能恢复至接近正常水平）。</x:t>
  </x:si>
  <x:si>
    <x:t xml:space="preserve">未提及，但论文提及了MSF系统在自动驾驶汽车（如Tesla Autopilot事故分析）、无人机和机器人系统等安全关键领域的应用</x:t>
  </x:si>
  <x:si>
    <x:t xml:space="preserve">Automated Testing and Improvement of Named Entity Recognition Systems</x:t>
  </x:si>
  <x:si>
    <x:t xml:space="preserve">该论文提出了一种名为TIN的新型方法，用于自动化测试和修复命名实体识别（NER）系统。NER系统广泛应用于自然语言处理任务，但其基于深度神经网络的复杂性可能导致不可靠的预测结果。TIN通过设计三种测试用例生成方案（相似句子生成、结构转换和随机实体重排）及相应的蜕变关系，检测NER系统中的错误（如遗漏、过度标注、类别错误和范围错误）。实验表明，TIN在四个NER系统上实现了85.0%-93.4%的高精度错误检测，并通过自动化修复算法显著减少了26.8%-50.6%的错误率。</x:t>
  </x:si>
  <x:si>
    <x:t xml:space="preserve">The paper introduces TIN, a novel approach for automated testing and repairing of Named Entity Recognition (NER) systems. NER systems, widely used in NLP applications, often produce unreliable predictions due to the complexity of deep neural networks. TIN employs three transformation schemes (similar sentence generation, structural transformation, and random entity shuffle) with corresponding metamorphic relations to detect NER errors (e.g., omission, over-labeling, incorrect category, and range errors). Evaluations on four NER systems show TIN achieves high precision (85.0%-93.4%) in error detection and reduces errors by 26.8%-50.6% through automated repairing.</x:t>
  </x:si>
  <x:si>
    <x:t xml:space="preserve">命名实体识别（NER）系统的自动化测试与修复</x:t>
  </x:si>
  <x:si>
    <x:t xml:space="preserve">BBC News数据集：包含3,223个无标注的新闻句子，用于评估通用文本数据上的性能。
CoNLL03数据集：广泛使用的NER基准数据集，包含真实标注，用于与基线方法对比。</x:t>
  </x:si>
  <x:si>
    <x:t xml:space="preserve">测试部分：
Precision（精确率）：85.0%-93.4%（在四个NER系统上的平均错误检测精度）。
修复部分：
Err2Cor（错误修复率）：48.1%-68.6%。
Cor2Err（误修复率）：12.1%-19.5%。
ErrorReduce（错误减少率）：26.8%-50.6%。</x:t>
  </x:si>
  <x:si>
    <x:t xml:space="preserve">论文提及在产业界的应用，包括测试和修复两个商业NER API：
Azure Cognitive Services for Language（Azure NER）
AWS SageMaker（AWS NER）
实验结果表明，TIN在这些商业系统中同样表现出高精度和有效性。</x:t>
  </x:si>
  <x:si>
    <x:t xml:space="preserve">Deep Learning Based Feature Envy Detection Boosted by Real-World Examples</x:t>
  </x:si>
  <x:si>
    <x:t xml:space="preserve">该论文提出了一种基于深度学习的特征嫉妒（Feature Envy）检测方法，通过结合真实世界中的代码重构示例来提升检测的准确性。传统方法在检测特征异味时存在精度不足的问题，而深度学习方法则受限于高质量训练数据的缺乏。为此，作者提出了一系列启发式规则和决策树分类器，用于过滤非特征异味的重构示例，并构建了一个大规模高质量的训练数据集。此外，论文还引入了新的特征（如方法与类之间的耦合度CBMC和消息传递耦合度MCMC）来改进模型性能。实验结果表明，该方法在真实开源项目中的检测精度和召回率分别提升了38.5%和20.8%。</x:t>
  </x:si>
  <x:si>
    <x:t xml:space="preserve">The paper presents a deep learning-based approach for detecting Feature Envy code smells, enhanced by real-world refactoring examples. Traditional methods suffer from low accuracy, while deep learning approaches are limited by the lack of high-quality training data. To address this, the authors propose heuristic rules and a decision tree classifier to filter out non-Feature Envy refactorings, creating a large-scale, high-quality dataset. The approach also leverages new features, such as Coupling Between Methods and Classes (CBMC) and Message Passing Coupling (MCMC), to improve detection. Evaluation on real-world open-source projects shows significant improvements, with precision and recall increasing by 38.5% and 20.8%, respectively.</x:t>
  </x:si>
  <x:si>
    <x:t xml:space="preserve">基于深度学习的特征嫉妒（Feature Envy）代码异味检测与重构建议</x:t>
  </x:si>
  <x:si>
    <x:t xml:space="preserve">论文使用了以下Benchmark：
RefactoringMiner：用于从开源项目中挖掘真实的代码重构示例。
Defects4J：包含5个Java开源项目（如Jsoup、Commons-CSV等），用于评估方法的性能。
人工标注数据集：从500个GitHub项目中筛选的30,599个潜在重构示例，并手动标注了600个样本作为验证集。</x:t>
  </x:si>
  <x:si>
    <x:t xml:space="preserve">量化指标：
Precision（精度）：检测为特征异味的方法中实际为特征异味的比例。
Recall（召回率）：实际为特征异味的方法中被正确检测的比例。
Accuracy（destination）：推荐的目标类别的准确性。
效果：
相比基线方法（如feDeep、JDeodorant、JMove），论文提出的方法在精度上提升了38.5%，召回率提升了20.8%。
目标类别推荐的准确率达到93.1%。</x:t>
  </x:si>
  <x:si>
    <x:t xml:space="preserve">论文中提及了该方法在华为云的实际应用（见第5节结论部分）。作者提到，feTruth已成功部署在华为公司，采用客户端-服务器架构，将深度学习模型部署在服务器端，IDE插件集成轻量级逻辑，避免了客户端的高计算需求。具体案例细节未详细展开，但指出未来将报告更多产业界的使用情况。</x:t>
  </x:si>
  <x:si>
    <x:t xml:space="preserve">The EarlyBIRD Catches the Bug: On Exploiting Early Layers of Encoder Models for More Efficient Code Classification</x:t>
  </x:si>
  <x:si>
    <x:t xml:space="preserve">论文《The EarlyBIRD Catches the Bug: On Exploiting Early Layers of Encoder Models for More Efficient Code Classification》提出了一种名为EarlyBIRD的方法，通过利用预训练编码器模型（如CodeBERT）的早期层信息来构建复合代码表示，以提高代码分类任务的性能或降低资源消耗。实验表明，该方法在缺陷检测任务中平均提升2%的准确率，同时将微调速度加快3.3倍。研究覆盖了缺陷检测、错误类型分类和异常类型分类等多个任务，验证了早期层信息在代码分类中的有效性。</x:t>
  </x:si>
  <x:si>
    <x:t xml:space="preserve">The paper "The EarlyBIRD Catches the Bug: On Exploiting Early Layers of Encoder Models for More Efficient Code Classification" introduces EarlyBIRD, an approach that leverages early layers of pre-trained encoder models (e.g., CodeBERT) to construct composite code representations. This method aims to enhance performance or reduce resource usage in code classification tasks. Experiments demonstrate an average accuracy improvement of +2% for defect detection and a 3.3x speed-up in fine-tuning. The study evaluates multiple tasks, including defect detection, bug type classification, and exception type classification, highlighting the utility of early-layer information.</x:t>
  </x:si>
  <x:si>
    <x:t xml:space="preserve">如何利用预训练编码器模型的早期层信息优化代码分类任务的性能和效率</x:t>
  </x:si>
  <x:si>
    <x:t xml:space="preserve">论文使用了以下四个基准数据集：
Devign：C/C++函数漏洞检测数据集（来自CodeXGLUE）。
ReVeal：C/C++漏洞检测数据集（不平衡数据）。
Break-It-Fix-It (BIFI)：Python语法错误分类数据集。
Exception Type：Python异常类型预测数据集（来自ETH Py150 Open）。</x:t>
  </x:si>
  <x:si>
    <x:t xml:space="preserve">指标：准确率（Accuracy）、加权F1分数（F1(w)）、微调速度（Speed-up）。
效果：
Devign：+2.0准确率提升，3.3x微调加速。
ReVeal：+0.8准确率提升，3.7x微调加速。
BIFI：最后一层Max Pooling提升0.1准确率。
Exception Type：最后一层Max Pooling提升0.2准确率。
统计显著性通过Wilcoxon检验验证（p &lt; 0.05）。</x:t>
  </x:si>
  <x:si>
    <x:t xml:space="preserve">未提及，但指出其方法适用于实际开发中的缺陷检测和代码分类场景，例如在资源受限的生产环境中部署高效模型。</x:t>
  </x:si>
  <x:si>
    <x:t xml:space="preserve">Software Composition Analysis for Vulnerability Detection: An Empirical Study on Java Projects</x:t>
  </x:si>
  <x:si>
    <x:t xml:space="preserve">该论文针对Java项目中开源软件（OSS）作为第三方库引入的安全漏洞问题，提出了一种评估模型（Evaluation Model），用于全面评估软件组成分析（SCA）工具的依赖解析能力和漏洞检测效果。研究通过定性分析6种SCA工具的能力，并在大规模数据集（21,130个Maven模块）上进行定量评估，发现当前工具对Maven依赖规范的支持不足，导致依赖检测和漏洞报告的准确性受限。研究还提出了改进建议，包括增强对依赖规范的支持和优化工具性能。</x:t>
  </x:si>
  <x:si>
    <x:t xml:space="preserve">This paper addresses the security vulnerabilities introduced by open-source software (OSS) as third-party libraries in Java projects. It proposes an Evaluation Model to comprehensively assess the dependency resolution capabilities and effectiveness of Software Composition Analysis (SCA) tools. Through qualitative analysis of six SCA tools and quantitative evaluation on a large-scale dataset (21,130 Maven modules), the study reveals that current tools inadequately support Maven dependency specifications, compromising accuracy. The paper also provides actionable recommendations for tool improvements.</x:t>
  </x:si>
  <x:si>
    <x:t xml:space="preserve">软件组成分析（SCA）工具在Java项目中的依赖解析能力和漏洞检测效果的评估与改进</x:t>
  </x:si>
  <x:si>
    <x:t xml:space="preserve">论文使用了三个数据集：
DS1：包含259个测试项目，用于评估工具对Maven依赖规范的覆盖情况。
DS2：包含13,708个真实世界的Maven项目，用于评估工具在实际项目中的性能。
DS3：包含8,364,337个Maven中央库中的POM文件，用于分析依赖规范的普遍性。</x:t>
  </x:si>
  <x:si>
    <x:t xml:space="preserve">量化指标：
依赖检测的精确度（Precision）、召回率（Recall）和F1分数（F1-Score）。
漏洞检测的精确度、召回率和F1分数。
通过SSM（Scan Scope for Maven）改进后的误报率（False Positives）和漏报率（False Negatives）减少比例。
效果：
依赖检测的平均F1分数：构建扫描（build scan）为0.890，预构建扫描（pre-build scan）为0.692。
漏洞检测的平均F1分数为0.475。
支持SSM后，依赖检测的误报减少34.24%，漏报减少6.91%；漏洞报告的误报减少18.28%，漏报减少8.72%。</x:t>
  </x:si>
  <x:si>
    <x:t xml:space="preserve">未提及，提到了SCA工具在产业界的应用场景，例如：
GitHub的Dependabot：用于在代码仓库中检测依赖漏洞。
OWASP Dependency Check：广泛用于构建扫描和二进制扫描。
此外，论文还讨论了企业在实际开发中如何选择工具以适应不同场景（如预构建扫描和构建扫描）。</x:t>
  </x:si>
  <x:si>
    <x:t xml:space="preserve">Input-driven Dynamic Program Debloating for Code-reuse Attack Mitigation</x:t>
  </x:si>
  <x:si>
    <x:t xml:space="preserve">这篇论文提出了一种名为Picup的动态程序去膨胀技术，旨在通过输入驱动的动态预测方法减少库中不必要的代码，从而降低代码复用攻击的风险。Picup利用卷积神经网络（CNN）和注意力机制从输入中提取关键字节，预测程序所需的库函数，并在运行时动态禁用未使用的代码。实验结果表明，Picup能够以97.56%的准确率预测必要的库函数，平均减少87.55%的代码量，同时运行时开销仅为1.32%。</x:t>
  </x:si>
  <x:si>
    <x:t xml:space="preserve">This paper presents Picup, an input-driven dynamic program debloating technique designed to mitigate code-reuse attacks by removing unused library code. Picup uses a convolutional neural network (CNN) with an attention mechanism to predict necessary library functions based on input data, dynamically disabling unused code during runtime. Evaluations show that Picup achieves 97.56% prediction accuracy, reduces code size by 87.55% on average, and introduces only 1.32% runtime overhead.</x:t>
  </x:si>
  <x:si>
    <x:t xml:space="preserve">输入驱动的动态程序去膨胀与代码复用攻击缓解</x:t>
  </x:si>
  <x:si>
    <x:t xml:space="preserve">SPEC CPU 2006：包含17个C/C++应用程序。
真实世界应用：包括Nginx、Lighttpd、Redis、Memcached以及GNU Binutils工具（如readelf、objdump、nm）。</x:t>
  </x:si>
  <x:si>
    <x:t xml:space="preserve">代码减少率（Code Reduction Rate）：平均减少87.55%的库代码。
预测准确率（Accuracy）：平均97.56%。
假阴性率（False Negative Rate, FNR）：平均0.55%（SPEC CPU 2006）和1.10%（真实应用）。
ROP gadgets减少率：平均77.24%。
运行时开销（Runtime Overhead）：平均1.32%（SPEC CPU 2006）。</x:t>
  </x:si>
  <x:si>
    <x:t xml:space="preserve">未提及，但作者来自NIO（蔚来汽车），表明技术可能应用于汽车软件安全领域。
Nginx案例研究：论文分析了Picup如何防御CVE-2013-2028漏洞的实际攻击（如ROP和BROP攻击）。</x:t>
  </x:si>
  <x:si>
    <x:t xml:space="preserve">Comparison and Evaluation on Static Application Security Testing (SAST) Tools for Java</x:t>
  </x:si>
  <x:si>
    <x:t xml:space="preserve">该论文对七种免费或开源的Java静态应用安全测试（SAST）工具进行了全面评估，基于合成基准（OWASP Benchmark）和自建的真实漏洞基准（Java CVE Benchmark）。研究发现，尽管这些工具在合成基准上表现良好，但在真实漏洞检测中仅能识别12.7%的问题，且工具间存在检测能力不一致、规则声明与实际能力不符等问题。论文还分析了工具的性能差异，并提出了改进建议，为开发者、研究人员和用户提供了工具选择与优化的指导。</x:t>
  </x:si>
  <x:si>
    <x:t xml:space="preserve">This paper conducts a comprehensive evaluation of seven free or open-source Static Application Security Testing (SAST) tools for Java, using both synthetic benchmarks (OWASP Benchmark) and a newly constructed real-world benchmark (Java CVE Benchmark). The results reveal that while these tools perform well on synthetic datasets, they detect only 12.7% of real-world vulnerabilities, with significant inconsistencies between claimed and actual capabilities. The study also analyzes performance trade-offs and provides actionable insights for tool development, improvement, and selection.</x:t>
  </x:si>
  <x:si>
    <x:t xml:space="preserve">静态应用安全测试（SAST）工具的评估与比较</x:t>
  </x:si>
  <x:si>
    <x:t xml:space="preserve">合成基准：OWASP Benchmark（包含2,740个漏洞和1,325个非漏洞案例）。
真实基准：Java CVE Benchmark（包含165个开源Java程序的165个唯一CVE漏洞，覆盖37种CWE弱点类型）。</x:t>
  </x:si>
  <x:si>
    <x:t xml:space="preserve">有效性指标：
召回率（Recall）、精确率（Precision）、F1分数（F1-score）：在OWASP Benchmark上，最佳工具（Contrast和SBwFSB）的F1分数分别为84.4%和82.8%。
真实漏洞检测率（CVE_R）：在Java CVE Benchmark上，最高仅12.7%（Horusec）。
一致性指标：工具对规则声明的过度承诺率达90.5%（如Contrast声称支持99.1%的漏洞，实际未检测到）。
性能指标：分析时间随代码行数（LoC）增加而显著上升，语法分析工具（如Insider）最快，语义分析工具（如CodeQL）最慢。</x:t>
  </x:si>
  <x:si>
    <x:t xml:space="preserve">未提及，但论文提及了工具在真实开源项目（如Apache Qpid Proton-J、jackson-databind）中的漏洞检测案例，但未涉及具体产业界的商业应用或企业级案例研究。</x:t>
  </x:si>
  <x:si>
    <x:t xml:space="preserve">TransRacer: Function Dependence-Guided Transaction Race Detection for Smart Contracts</x:t>
  </x:si>
  <x:si>
    <x:t xml:space="preserve">本文提出了一种名为TransRacer的自动化工具，用于检测以太坊智能合约中的交易竞争漏洞（transaction race）。该工具通过符号执行和函数依赖分析，识别智能合约中因交易执行顺序不同而导致的状态不一致问题。实验表明，TransRacer在50个真实智能合约中检测到426个竞争漏洞（包括149个导致状态不一致的漏洞），并在大规模实证研究中发现53%的合约存在此类问题。TransRacer的高效性和准确性使其成为智能合约审计的有力工具。</x:t>
  </x:si>
  <x:si>
    <x:t xml:space="preserve">This paper presents TransRacer, an automated tool for detecting transaction race vulnerabilities in Ethereum smart contracts. By leveraging symbolic execution and function dependence analysis, TransRacer identifies state inconsistencies caused by varying transaction execution orders. Experiments on 50 real-world contracts revealed 426 races (including 149 bugs), while a large-scale study showed 53% of contracts were vulnerable. TransRacer’s efficiency and precision make it a powerful tool for smart contract auditing.</x:t>
  </x:si>
  <x:si>
    <x:t xml:space="preserve">智能合约中的交易竞争漏洞检测</x:t>
  </x:si>
  <x:si>
    <x:t xml:space="preserve">小规模实验：50个真实以太坊智能合约（来自UR数据集），均具有公开源代码且交易数超过100。
大规模实证研究：6,943个真实智能合约（来自ETHRacer的基准数据集）。</x:t>
  </x:si>
  <x:si>
    <x:t xml:space="preserve">检测能力：
在50个合约中检测到426个竞争漏洞（149个为严重漏洞），准确率100%（无假阳性）。
在6,943个合约中，53%存在竞争漏洞，其中73.6%可能导致状态不一致。
效率：
平均每个合约分析时间5.1分钟（最短0.2分钟，最长21.8分钟）。
依赖分析成功激活69.5%的初始不可调用函数。
对比实验：
优于ETHRacer（检测到更多漏洞且时间更短）。
静态分析工具（如Securify、Sailfish）假阳性率高。</x:t>
  </x:si>
  <x:si>
    <x:t xml:space="preserve">未提及，但强调TransRacer可用于智能合约部署前的审计，帮助开发者和审计人员发现潜在漏洞，避免实际部署后的经济损失。</x:t>
  </x:si>
  <x:si>
    <x:t xml:space="preserve">DeepDebugger: An Interactive Time-Travelling Debugging Approach for Deep Classifiers</x:t>
  </x:si>
  <x:si>
    <x:t xml:space="preserve">这篇论文提出了一种名为DeepDebugger的交互式时间旅行调试工具，用于调试深度分类器。传统的深度学习模型训练过程复杂且难以理解，时间旅行可视化技术虽然能够将训练动态转化为动画，但由于数据量庞大，开发者仍难以捕捉关键事件。DeepDebugger通过监测样本的训练动态，推荐异常样本，并结合用户反馈不断优化推荐结果，帮助开发者更高效地定位问题。实验表明，该工具能显著提升调试效率，并在用户研究中表现出良好的实用性。</x:t>
  </x:si>
  <x:si>
    <x:t xml:space="preserve">This paper introduces DeepDebugger, an interactive time-travelling debugging tool designed for deep classifiers. While time-travelling visualization techniques transform model training dynamics into animations, the overwhelming volume of data makes it difficult for developers to identify critical events. DeepDebugger monitors sample dynamics, recommends suspicious samples, and iteratively refines recommendations based on user feedback. Experiments show that the tool effectively detects anomalies, improves recommendation accuracy by 5-10 times compared to baselines, and enhances debugging efficiency, as demonstrated in user studies.</x:t>
  </x:si>
  <x:si>
    <x:t xml:space="preserve">深度学习分类器的交互式调试方法</x:t>
  </x:si>
  <x:si>
    <x:t xml:space="preserve">论文使用了以下数据集和模型作为基准：
数据集：MNIST、Fashion-MNIST（FMNIST）、CIFAR-10。
模型架构：ResNet18。
可视化工具：DVI（DeepVisualInsight）和TimeVis（Time-Travelling Visualization）。</x:t>
  </x:si>
  <x:si>
    <x:t xml:space="preserve">异常检测：
精确度（Precision）：平均82.4%（最高94.7%）。
召回率（Recall）：平均71.9%（最高89.0%）。
推荐性能：
比随机基线准确率高5-10倍。
用户反馈学习的时间开销为每次0.015秒。
用户研究：
任务完成时间减少18.1%。
调试性能提升20.3%。</x:t>
  </x:si>
  <x:si>
    <x:t xml:space="preserve">未提及，但工具以TensorBoard插件形式实现，可能适用于工业场景中的模型调试。</x:t>
  </x:si>
  <x:si>
    <x:t xml:space="preserve">TransMap: Pinpointing Mistakes in Neural Code Translation</x:t>
  </x:si>
  <x:si>
    <x:t xml:space="preserve">该论文提出了一种名为TransMap的工具，用于自动定位神经网络代码翻译中的语义错误。TransMap通过生成源代码与翻译代码之间的行级映射（源映射），并结合执行轨迹比较技术，能够高效地识别错误位置。实验表明，TransMap在648个语义错误中成功定位了87.96%的错误，显著减少了开发者在调试翻译代码时的时间和精力。</x:t>
  </x:si>
  <x:si>
    <x:t xml:space="preserve">The paper introduces TransMap, a tool designed to automatically pinpoint semantic mistakes in neural code translation. By generating line-to-line mappings (source maps) between source and translated code and comparing execution traces, TransMap efficiently identifies error locations. Experiments show that TransMap successfully locates 87.96% of semantic mistakes in a benchmark of 648 errors, significantly reducing debugging effort for developers.</x:t>
  </x:si>
  <x:si>
    <x:t xml:space="preserve">神经网络代码翻译中的语义错误定位</x:t>
  </x:si>
  <x:si>
    <x:t xml:space="preserve">论文使用了三个基准数据集：
LeetCode Python-to-JS benchmarks（1067个程序）
GeeksForGeeks benchmarks（699个程序）
HumanEvalX benchmarks（164个程序）
最终构建了包含479个程序和763个错误的微基准测试集。</x:t>
  </x:si>
  <x:si>
    <x:t xml:space="preserve">成功定位率：87.96%的语义错误被成功定位。
隐藏错误定位率：84.44%的隐藏错误（无运行时错误但输出错误）被成功定位。
定位精度：平均每次定位仅需检查1.23行代码，占程序总行数的7.62%。
用户效率提升：与标准IDE调试相比，修复时间减少约70%。</x:t>
  </x:si>
  <x:si>
    <x:t xml:space="preserve">论文提及了5个实际Python库的翻译案例（如strsimpy、mathgen等），其中TransMap成功定位了128个隐藏错误，并帮助开发者高效修复。此外，初步用户研究表明，TransMap在产业界调试任务中能显著提升效率。</x:t>
  </x:si>
  <x:si>
    <x:t xml:space="preserve">Dynamic Prediction of Delays in Software Projects Using Delay Patterns and Bayesian Modeling</x:t>
  </x:si>
  <x:si>
    <x:t xml:space="preserve">该论文提出了一种基于贝叶斯建模和延迟模式的动态预测方法，用于持续预测敏捷软件项目中的整体延迟。传统的工作量估算模型是静态的，无法适应项目执行过程中的变化。作者通过分析4,040个史诗（epic）和270个团队的真实数据，识别出四种延迟模式，并构建了一个动态贝叶斯模型。实验结果表明，该模型在预测准确性上显著优于静态方法和现有技术，尤其是在项目早期阶段。研究还探讨了延迟模式与风险因素之间的关系，为项目管理提供了可操作的见解。</x:t>
  </x:si>
  <x:si>
    <x:t xml:space="preserve">The paper proposes a dynamic prediction approach using Bayesian modeling and delay patterns to continuously forecast overall delays in agile software projects. Traditional effort estimation models are static and cannot adapt to changes during project execution. By analyzing real-world data from 4,040 epics and 270 teams, the authors identify four recurrent delay patterns and develop a dynamic Bayesian model. Empirical results demonstrate that the model significantly outperforms static methods and state-of-the-art baselines in predictive accuracy, particularly during early project phases. The study also explores the relationship between delay patterns and risk factors, offering actionable insights for project management.</x:t>
  </x:si>
  <x:si>
    <x:t xml:space="preserve">动态预测敏捷软件项目中的延迟</x:t>
  </x:si>
  <x:si>
    <x:t xml:space="preserve">论文使用了以下基准方法进行比较：
静态全局模型（Global Model）
全局迭代模型（Global Iterative Model）
现有技术（State-of-the-Art Baselines），包括Choetkiertikul等人提出的决策树（Decision Tree）和随机森林（Random Forests）模型。</x:t>
  </x:si>
  <x:si>
    <x:t xml:space="preserve">指标：
标准化准确率（Standardized Accuracy, SA）
平均绝对误差（Mean Absolute Error, MAE）
90%置信区间的相对宽度（RWidth90）
效果：
动态贝叶斯模型在SA上比静态方法提高了12-57%，在MAE上降低了16-81%。
使用延迟模式后，SA进一步提高了9-20%，MAE降低了19-66%。
动态模型在早期里程碑（10-30%项目时长）即表现出显著优势。</x:t>
  </x:si>
  <x:si>
    <x:t xml:space="preserve">论文在荷兰国际集团（ING）的IT部门进行了案例研究，分析了4,040个史诗和270个团队的真实数据，验证了动态预测模型的实际效果。研究还识别了ING项目中四种典型的延迟模式，并探讨了其与风险因素的关系。</x:t>
  </x:si>
  <x:si>
    <x:t xml:space="preserve">Commit-level, Neural Vulnerability Detection and Assessment</x:t>
  </x:si>
  <x:si>
    <x:t xml:space="preserve">该论文提出了一种名为VDA的上下文感知、基于图的提交级漏洞检测与评估模型。VDA能够通过分析代码变更，检测漏洞并同时提供CVSS（通用漏洞评分系统）评估等级。其核心创新包括：
结合程序依赖关系和代码变更上下文的图表示学习模型。
多任务学习框架，联合优化漏洞检测和评估任务。
在C和Java数据集上的实验表明，VDA在漏洞检测和评估任务中显著优于现有基线方法。</x:t>
  </x:si>
  <x:si>
    <x:t xml:space="preserve">The paper proposes VDA, a context-aware, graph-based commit-level vulnerability detection and assessment model. VDA evaluates code changes to detect vulnerabilities and provides CVSS assessment scores. Key innovations include:
A graph-based representation learning model integrating program dependencies and contextual information.
Multi-task learning to jointly optimize vulnerability detection and assessment tasks.
Empirical evaluation on C and Java datasets shows VDA outperforms state-of-the-art baselines in both detection and assessment tasks.</x:t>
  </x:si>
  <x:si>
    <x:t xml:space="preserve">提交级（commit-level）的漏洞检测与评估</x:t>
  </x:si>
  <x:si>
    <x:t xml:space="preserve">C语言数据集：BigVul 2.0，包含3,336个漏洞和7,851个漏洞引入提交。
Java数据集：CVAD，包含542个漏洞和1,229个漏洞引入提交。</x:t>
  </x:si>
  <x:si>
    <x:t xml:space="preserve">漏洞检测（Vulnerability Detection）：
指标：Precision、Recall、F-score。
效果：在C数据集中，F-score相对基线提升13.4%–322%。
漏洞评估（Vulnerability Assessment）：
指标：Macro F-score、Matthews Correlation Coefficient (MCC)。
效果：
C数据集：F-score相对基线提升25.5%，MCC提升26.9%。
Java数据集：F-score提升31.0%，MCC提升33.3%。</x:t>
  </x:si>
  <x:si>
    <x:t xml:space="preserve">未提及，但提及了实际漏洞案例（如CVE-2021-37714和CVE-2021-37650）</x:t>
  </x:si>
  <x:si>
    <x:t xml:space="preserve">Mining Resource-Operation Knowledge to Support Resource Leak Detection</x:t>
  </x:si>
  <x:si>
    <x:t xml:space="preserve">该论文提出了一种名为MiROK的新方法，用于挖掘资源操作知识（resource-operation knowledge），以支持资源泄漏检测。资源泄漏是由于资源获取后未正确释放导致的严重缺陷，可能导致性能下降或系统崩溃。现有方法依赖预定义的资源获取与释放（RAR）API对，但覆盖范围有限。MiROK通过抽象表示（Abs-RAR pairs）从大规模代码库中挖掘资源操作知识，并将其实例化为具体的RAR对。实验表明，MiROK挖掘了1,313个新的Abs-RAR对和6,314个RAR对，准确率高达93.3%。这些结果显著提升了现有资源泄漏检测工具的效果。</x:t>
  </x:si>
  <x:si>
    <x:t xml:space="preserve">The paper introduces MiROK, a novel approach for mining resource-operation knowledge to support resource leak detection. Resource leaks, caused by unreleased acquired resources, degrade performance and cause system crashes. Existing techniques rely on predefined or project-specific RAR (Resource Acquisition and Release) API pairs, limiting coverage. MiROK represents knowledge as abstract Abs-RAR pairs, mines them from a large code corpus, and instantiates them into concrete RAR pairs. Evaluations show MiROK mines 1,313 new Abs-RAR pairs and 6,314 RAR pairs with 93.3% precision, enhancing the detection capabilities of existing tools in online code examples and open-source projects.</x:t>
  </x:si>
  <x:si>
    <x:t xml:space="preserve">Abs-RAR挖掘：1,454,224个Java方法和20,000个Maven库。
在线代码示例：46,389个Stack Overflow的Java代码片段。
开源项目：10个GitHub项目（如vertx-core）。</x:t>
  </x:si>
  <x:si>
    <x:t xml:space="preserve">Abs-RAR对挖掘：1,313个新对，89.2%正确率。
RAR对实例化：6,314个具体对，93.3%正确率。
资源泄漏检测提升：
在线代码示例：检测到761个泄漏（73.4%正确率），比基线（168个）提升4.5倍。
开源项目：扩展FindBugs后多检测3个未知缺陷，其中1个被开发者确认。</x:t>
  </x:si>
  <x:si>
    <x:t xml:space="preserve">作者将 MiROK 生成的 RAR pairs 集成到现有的资源泄漏检测工具 FindBugs 中，形成增强版的 FindBugs。通过这种方式，FindBugs 能够检测到更多资源泄漏缺陷，包括在开源项目 folio-org/okapi 中发现的新缺陷。这一缺陷的确认证明了 MiROK 生成的 RAR pairs 的实际价值。
对Stack Overflow代码示例和GitHub项目的评估展示了实际应用潜力。</x:t>
  </x:si>
  <x:si>
    <x:t xml:space="preserve">Enhancing Coverage-guided Fuzzing via Phantom Program</x:t>
  </x:si>
  <x:si>
    <x:t xml:space="preserve">该论文提出了一种名为MirageFuzz的新型模糊测试工具，旨在通过减少程序分支间的依赖性来增强种子（输入）对程序状态的探索能力。MirageFuzz通过创建目标程序的“幻影程序”（Phantom Program）来降低分支间的依赖关系，并同时执行原始程序（Source Fuzzing）和幻影程序（Phantom Fuzzing）的双重模糊测试。通过基于污点分析的变异机制，MirageFuzz能够生成更有效的种子，从而显著提高代码覆盖率和漏洞发现能力。实验结果表明，MirageFuzz在18个真实项目上平均比基线模糊测试工具提升了13.42%至77.96%的边缘覆盖率，并发现了29个未知漏洞，其中7个被开发者确认，6个被修复。</x:t>
  </x:si>
  <x:si>
    <x:t xml:space="preserve">The paper introduces MirageFuzz, a novel coverage-guided fuzzer designed to enhance the exploration power of seeds by mitigating dependencies between program branches. MirageFuzz achieves this by creating a "phantom program" that reduces branch dependencies while preserving the semantics of conditional statements. It performs dual fuzzing—simultaneously fuzzing the original program and the phantom program—and uses a taint-based mutation mechanism to generate new seeds. Evaluation on 18 real-world projects shows that MirageFuzz outperforms baseline fuzzers by 13.42% to 77.96% in edge coverage and uncovers 29 previously unknown bugs, with 7 confirmed and 6 fixed by developers.</x:t>
  </x:si>
  <x:si>
    <x:t xml:space="preserve">覆盖引导的模糊测试的优化</x:t>
  </x:si>
  <x:si>
    <x:t xml:space="preserve">18个真实项目，包括：readelf、nm、objdump、objcopy、size、jhead、pcre2、pngfix、strip、listaction_d、libxml2、libpng、re2、swftocxx、jsoncpp、lcms2、file、libjpeg-turbo。这些项目来自开源社区和FuzzBench。</x:t>
  </x:si>
  <x:si>
    <x:t xml:space="preserve">量化指标：边缘覆盖率（Edge Coverage）
效果：
MirageFuzz平均边缘覆盖率为5773，比表现最好的基线工具QSYM（5090）高13.42%，比表现最差的LaIntel（3244）高77.96%。
MirageFuzz发现了4268个唯一边缘（Unique Edges），比基线工具Angora（2632）高62.16%。
发现了29个未知漏洞，其中7个被确认，6个被修复。</x:t>
  </x:si>
  <x:si>
    <x:t xml:space="preserve">未提及，但提到的漏洞修复（如pcre2、jhead、pngfix等）表明其成果已被开源社区采纳。</x:t>
  </x:si>
  <x:si>
    <x:t xml:space="preserve">Co-Dependence Aware Fuzzing for Dataflow-based Big Data Analytics</x:t>
  </x:si>
  <x:si>
    <x:t xml:space="preserve">本文提出了一种名为DEPFUZZ的模糊测试方法，专注于测试基于数据流的大数据分析应用（如Apache Spark和Hadoop）。传统模糊测试在处理多数据集、无显式模式和复杂数据流操作符（如join）时效率低下。DEPFUZZ通过动态污点分析（taint analysis）追踪数据在行、列和数据集级别的来源，识别多数据集间的隐式依赖关系（co-dependence），并据此生成满足约束的测试输入。实验表明，DEPFUZZ在17个真实DISC应用中，比现有工具（如Jazzer和BioFuzz）多发现3.4倍故障，代码覆盖率提高29%，且速度更快。</x:t>
  </x:si>
  <x:si>
    <x:t xml:space="preserve">This paper presents DEPFUZZ, a fuzzing technique designed for testing dataflow-based big data applications (e.g., Apache Spark). Traditional fuzzers struggle with multiple unstructured datasets and implicit constraints from operators like join. DEPFUZZ leverages fine-grained taint analysis to track data provenance at the level of rows, columns, and datasets, enabling co-dependence-aware mutations. Evaluated on 17 real-world benchmarks, DEPFUZZ detects 3.4x more faults, achieves 29% higher statement coverage, and runs faster than state-of-the-art tools like Jazzer and BioFuzz.</x:t>
  </x:si>
  <x:si>
    <x:t xml:space="preserve">数据流应用中基于共依赖感知的模糊测试技术</x:t>
  </x:si>
  <x:si>
    <x:t xml:space="preserve">17个真实DISC应用（如航班距离计算、客户奖励分析等），涵盖多数据集和单数据集场景，数据规模达百万行（见表2）。部分案例来自Apache Spark商业用例和开源项目（如P2、P3）。</x:t>
  </x:si>
  <x:si>
    <x:t xml:space="preserve">指标：
代码覆盖率（Statement Coverage）
故障检测数量（Faults Detected）
故障深度（Fault Depth，数据流操作符层级）
测试速度（Time to Coverage）
效果：
覆盖率：DEPFUZZ平均87%，比Jazzer高29%，比BioFuzz高13%。
故障检测：多发现3.4倍故障（35 vs. Jazzer的8）。
故障深度：平均3.7层，比基线工具更深（Jazzer为2.8层）。
速度：达到相同覆盖率比Jazzer快2.1倍，比BioFuzz快1.3倍。</x:t>
  </x:si>
  <x:si>
    <x:t xml:space="preserve">未提及，但故障注入模拟了真实错误（如Haversine公式中的NaN异常），对比了商业级模糊测试工具Jazzer（部分由Google开发）。
案例P2基于Apache Spark商业用例（客户购买历史分析）。</x:t>
  </x:si>
  <x:si>
    <x:t xml:space="preserve">SJFuzz: Seed &amp; Mutator Scheduling for JVM Fuzzing</x:t>
  </x:si>
  <x:si>
    <x:t xml:space="preserve">论文提出了一种名为SJFuzz的JVM模糊测试框架，通过设计种子（seed）和变异器（mutator）调度机制，优化JVM的差异测试效率。传统方法因缺乏有效的调度机制导致测试效率低下，而SJFuzz通过基于差异性和多样性的种子调度，以及基于蒙特卡洛方法的变异器调度，显著提高了JVM差异测试的效果。实验表明，SJFuzz在多个真实JVM上发现的差异数量远超现有技术，并成功报告了46个潜在问题，其中20个被确认为bug，16个已被修复。</x:t>
  </x:si>
  <x:si>
    <x:t xml:space="preserve">The paper introduces SJFuzz, a JVM fuzzing framework that enhances differential testing of JVMs through seed and mutator scheduling mechanisms. Traditional approaches lack efficient scheduling, leading to suboptimal testing. SJFuzz employs discrepancy- and diversity-guided seed scheduling and a Monte Carlo-based mutator scheduler to improve effectiveness. Experiments show SJFuzz significantly outperforms state-of-the-art tools, exposing 3.5× more discrepancies and reporting 46 potential issues (20 confirmed bugs, 16 fixed).</x:t>
  </x:si>
  <x:si>
    <x:t xml:space="preserve">JVM的模糊测试与差异测试</x:t>
  </x:si>
  <x:si>
    <x:t xml:space="preserve">JVMs：OpenJDK、OpenJ9、DragonWell、OracleJDK。
种子类文件：来自7个开源项目（如Ant、JUnit、Eclipse等）的26个类文件。
对比工具：Classming（基于变异的JVM模糊测试工具）和JavaTailor（基于生成的JVM模糊测试工具）。</x:t>
  </x:si>
  <x:si>
    <x:t xml:space="preserve">指标：
总差异数量（Total Discrepancies）。
唯一差异数量（Unique Discrepancies）。
种子与变异类文件的编辑距离（Levenshtein Distance，衡量多样性）。
效果：
SJFuzz平均暴露1208个总差异和8个唯一差异，显著优于Classming（270总差异，1.1唯一差异）和JavaTailor（1148总差异，7唯一差异）。
多样性指标（编辑距离）比Classming高23.7倍。</x:t>
  </x:si>
  <x:si>
    <x:t xml:space="preserve">论文提及了产业界的实际应用：
报告了46个潜在问题，涉及OpenJDK、OpenJ9等主流JVM，其中20个被开发者确认，16个已修复。
具体案例包括：
OpenJDK的资源检索bug（JDK-8244083）。
OpenJ9的运行时不一致性bug（涉及JIT优化错误）。
OpenJ9的验证器bug（VerifyError处理问题）。
结构化锁机制争议（触发开发者对JVM规范的重新讨论）。</x:t>
  </x:si>
  <x:si>
    <x:t xml:space="preserve">Metamong: Detecting Render-update Bugs in Web Browsers through Fuzzing</x:t>
  </x:si>
  <x:si>
    <x:t xml:space="preserve">本文提出了一种名为Metamong的自动化框架，用于检测Web浏览器中的渲染更新错误（render-update bugs）。这类错误会导致浏览器在部分更新页面内容时生成错误的渲染结果，严重影响用户体验和Web应用的可靠性。Metamong通过差分模糊测试（differential fuzzing）结合页面变异器和渲染更新预言机，能够高效、准确地检测此类错误，避免了传统方法中的误报问题。实验表明，Metamong在Chrome和Firefox中发现了19个新的渲染更新错误，其中多个已被浏览器厂商确认并修复。</x:t>
  </x:si>
  <x:si>
    <x:t xml:space="preserve">This paper introduces Metamong, an automated framework designed to detect render-update bugs in web browsers. These bugs occur when browsers incorrectly render updated page content, leading to usability and reliability issues. Metamong employs differential fuzzing with two key components: a page mutator to trigger render-update operations and a render-update oracle to identify bugs without false positives. The framework generates HTML files that induce render-update behaviors and compares rendering outputs to detect discrepancies. Evaluations on Chrome and Firefox revealed 19 new bugs, demonstrating Metamong's practical effectiveness in improving browser reliability.</x:t>
  </x:si>
  <x:si>
    <x:t xml:space="preserve">Web浏览器中的渲染更新错误检测</x:t>
  </x:si>
  <x:si>
    <x:t xml:space="preserve">论文使用了以下Benchmark：
Chrome和Firefox的Bug Tracker：收集了28个已报告的渲染更新错误（15个来自Chrome，13个来自Firefox）用于验证Metamong的召回率。
自定义生成的HTML测试用例：通过100,000个HTML测试用例评估不同变异原语的有效性。</x:t>
  </x:si>
  <x:si>
    <x:t xml:space="preserve">召回率（Recall）：Metamong成功检测了所有28个已知的渲染更新错误（100%召回率），而对比工具RZZ2和LQC的召回率分别为0%和42.9%。
新错误发现：Metamong在Chrome和Firefox中分别发现了17个和2个新的渲染更新错误，总计19个新错误。
误报率（False Positives）：Metamong未报告任何误报，而传统方法（如跨浏览器测试）因浏览器兼容性问题存在误报。
修复率：发现的21个错误中，5个已被浏览器厂商修复。</x:t>
  </x:si>
  <x:si>
    <x:t xml:space="preserve">未提及，但提及了以下产业界案例：
特斯拉服务中断案例：Chrome 87因渲染更新错误未能正确显示汽车颜色，导致特斯拉服务中断（Chrome Issue #1132218）。
电商场景示例：渲染更新错误可能导致商品图片无法正确更新（如Chrome Issue #1365255），影响用户体验。
这些案例说明了渲染更新错误对实际业务的影响，凸显了Metamong在产业界的实用价值。</x:t>
  </x:si>
  <x:si>
    <x:t xml:space="preserve">Property-based Fuzzing for Finding Data Manipulation Errors in Android Apps</x:t>
  </x:si>
  <x:si>
    <x:t xml:space="preserve">这篇论文提出了一种基于属性的模糊测试方法，用于检测Android应用中的数据操作错误（DMEs），尤其是非崩溃的逻辑错误。作者通过随机交错不同的数据操作功能（DMFs）和其他事件，探索多样化的应用状态，并结合模型属性进行验证。论文实现了自动化GUI测试工具PBFDroid，并在20个真实Android应用中发现了30个未知错误，其中22个是非崩溃逻辑错误。实验表明，该方法能有效发现传统技术难以检测的错误，且误报率为零。</x:t>
  </x:si>
  <x:si>
    <x:t xml:space="preserve">This paper introduces a property-based fuzzing approach to detect Data Manipulation Errors (DMEs) in Android apps, particularly non-crashing logic bugs. By randomly interleaving Data Manipulation Functionalities (DMFs) with other events, the method explores diverse app states and validates them using model-based properties. The authors implemented an automated GUI testing tool, PBFDroid, which uncovered 30 unique bugs (including 22 non-crashing bugs) in 20 real-world apps. The results demonstrate its effectiveness in finding bugs missed by state-of-the-art techniques, with no false positives.</x:t>
  </x:si>
  <x:si>
    <x:t xml:space="preserve">Android应用中的数据操作错误检测</x:t>
  </x:si>
  <x:si>
    <x:t xml:space="preserve">论文评估了20个真实Android应用（17个开源和3个工业级应用，如Amaze、AnkiDroid、TikTok等），并对比了Genie、Odin和Monkey等现有技术。</x:t>
  </x:si>
  <x:si>
    <x:t xml:space="preserve">指标：发现的唯一错误数量（30个，其中29个为DMEs）、非崩溃错误占比（22/30）、误报率（0%）、测试时间（48小时/应用）。
效果：PBFDroid在20个应用中发现了30个未知错误（18个应用），其中22个非崩溃错误未被现有技术（如Genie、Odin）检测到，且19个错误被开发者确认，9个已修复。</x:t>
  </x:si>
  <x:si>
    <x:t xml:space="preserve">论文提及了3个工业级应用（TikTok、CapCut、FeiShu）的测试案例，并报告了在这些应用中发现的错误（如用户数据操作逻辑错误）。开发者反馈确认了这些错误的重要性。</x:t>
  </x:si>
  <x:si>
    <x:t xml:space="preserve">Leveraging Hardware Probes and Optimizations for Accelerating Fuzz Testing of Heterogeneous Applications</x:t>
  </x:si>
  <x:si>
    <x:t xml:space="preserve">该论文提出了一种名为HFuzz的新型模糊测试技术，旨在加速异构应用程序（结合CPU和FPGA的应用程序）的测试过程。HFuzz通过以下三种方法提升测试效率和可观测性：
在硬件内核中插入探针（硬件探针）并结合主机端软件监控，自动生成测试指导。
将计算密集型的输入变异任务卸载到硬件内核中，加速输入空间探索。
利用FPGA级别的优化（如循环展开、Shannonization、数据预加载和动态内核共享）并行化模糊测试并实现快速内存访问。
实验表明，HFuzz在7个开源OneAPI基准测试中，将模糊测试速度提升了4.7倍，并在4小时内发现了33个缺陷，其中25个缺陷无法仅通过软件监控发现。</x:t>
  </x:si>
  <x:si>
    <x:t xml:space="preserve">The paper introduces HFuzz, a novel fuzz testing technique designed to accelerate the testing of heterogeneous applications (combining CPU and FPGA). HFuzz enhances testing efficiency and observability through a three-pronged approach:
Automatically generating test guidance by inserting hardware probes in kernels alongside host-side software monitors.
Offloading compute-intensive input mutations to hardware kernels for rapid input space exploration.
Leveraging FPGA-level optimizations (e.g., loop unrolling, shannonization, data preloading, and dynamic kernel sharing) to parallelize fuzzing and enable fast memory access.
Evaluations on seven Intel OneAPI benchmarks show that HFuzz speeds up fuzz testing by 4.7× and detects 33 defects within 4 hours, with 25 defects uniquely identifiable through hardware probes.</x:t>
  </x:si>
  <x:si>
    <x:t xml:space="preserve">异构应用程序的模糊测试加速技术</x:t>
  </x:si>
  <x:si>
    <x:t xml:space="preserve">论文使用了7个来自Intel OneAPI的开源基准测试程序：
R1: Matrix-transform
R2: Matrix-multiplication
R3: Complex-mult
R4: APSP (Floyd-Warshall算法)
R5: Nbody-sim (粒子系统模拟)
R6: Hidden-Markov-model
R7: Match-num</x:t>
  </x:si>
  <x:si>
    <x:t xml:space="preserve">加速比：HFuzz比传统方法快4.7倍（输入变异卸载）和3.4倍（FPGA优化）。
缺陷检测数量：在4小时内发现33个缺陷，而传统方法仅发现3个。
硬件探针开销：平均增加24% LUT、29% FF和8% RAM占用，频率降低5%，但整体缺陷检测速度提升10.3倍。</x:t>
  </x:si>
  <x:si>
    <x:t xml:space="preserve">实验在Intel DevCloud的A10节点上完成，测试了针对FPGA的异构应用程序。
案例分析：提到FPGA已广泛应用于微软Azure、亚马逊F1和Intel DevCloud等云数据中心。</x:t>
  </x:si>
  <x:si>
    <x:t xml:space="preserve">NaNofuzz: A Usable Tool for Automatic Test Generation</x:t>
  </x:si>
  <x:si>
    <x:t xml:space="preserve">论文提出了一种名为NaNofuzz的自动测试生成工具，旨在帮助开发人员更高效地发现代码中的错误。NaNofuzz集成在Visual Studio Code中，通过一键生成测试用例，并自动分类测试结果，优先显示可能包含错误的输出（如NaN、异常等）。作者通过一项包含28名专业软件工程师的随机对照试验，证明NaNofuzz在准确性、开发人员信心和任务完成时间上均优于传统手动测试工具Jest。</x:t>
  </x:si>
  <x:si>
    <x:t xml:space="preserve">The paper introduces NaNofuzz, an automatic test generation tool designed to help developers identify bugs more efficiently. Integrated into Visual Studio Code, NaNofuzz generates test cases with a single click and categorizes results to prioritize likely errors (e.g., NaN, exceptions). A randomized controlled trial with 28 professional software engineers demonstrated that NaNofuzz outperforms the manual testing tool Jest in accuracy, developer confidence, and task completion time.</x:t>
  </x:si>
  <x:si>
    <x:t xml:space="preserve">自动测试生成工具的设计与评估</x:t>
  </x:si>
  <x:si>
    <x:t xml:space="preserve">论文使用Jest作为对照基准（control treatment），Jest是一个广泛使用的手动测试工具，用于比较NaNofuzz在测试生成效果上的优劣。</x:t>
  </x:si>
  <x:si>
    <x:t xml:space="preserve">Bug识别准确性：NaNofuzz用户比Jest用户多发现30%的错误（
p
&lt;
0.05
p&lt;0.05）。
开发人员信心：NaNofuzz用户的信心评分比Jest用户高20%（
p
&lt;
0.03
p&lt;0.03）。
任务完成时间：NaNofuzz用户完成任务的速度比Jest用户快30%（
p
&lt;
0.007
p&lt;0.007）。
工具可用性：NaNofuzz在系统可用性量表（SUS）上的得分（87.86）显著高于Jest（75.98）。</x:t>
  </x:si>
  <x:si>
    <x:t xml:space="preserve">未提及。
产业背景：Jest在Meta、Twitter、Spotify、Airbnb等公司中广泛使用</x:t>
  </x:si>
  <x:si>
    <x:t xml:space="preserve">43</x:t>
  </x:si>
  <x:si>
    <x:t xml:space="preserve">A Generative and Mutational Approach for Synthesizing Bug-exposing Test Cases to Guide Compiler Fuzzing</x:t>
  </x:si>
  <x:si>
    <x:t xml:space="preserve">本文提出了一种名为CoMFuzz的编译器模糊测试框架，通过结合生成式和变异式方法，利用历史测试程序和深度学习技术生成能够暴露编译器错误的测试用例。CoMFuzz通过定向测试易出错的编译器组件，显著提高了测试效率。实验结果表明，在260小时的自动化测试中，CoMFuzz在11个JavaScript和Java编译器上发现了33个独特错误，其中29个被确认，22个已被修复。与现有方法相比，CoMFuzz在24小时测试中发现错误的数量至少是其他方法的1.5倍。</x:t>
  </x:si>
  <x:si>
    <x:t xml:space="preserve">This paper presents CoMFuzz, a compiler fuzzing framework that combines generative and mutational approaches to synthesize bug-exposing test cases. Leveraging historical test programs and deep learning, CoMFuzz focuses on testing error-prone compiler components. Evaluated on 11 JavaScript and Java compilers, CoMFuzz discovered 33 unique bugs in 260 hours, with 29 confirmed and 22 fixed. Compared to state-of-the-art fuzzers, CoMFuzz uncovered at least 1.5× more bugs in a 24-hour test.</x:t>
  </x:si>
  <x:si>
    <x:t xml:space="preserve">编译器模糊测试</x:t>
  </x:si>
  <x:si>
    <x:t xml:space="preserve">论文在11个编译器上进行了测试，包括：
JavaScript引擎：V8、ChakraCore、SpiderMonkey、JavaScriptCore、GraalJS、JerryScript、Hermes、QuickJS。
Java虚拟机（JVM）：OpenJ9、HotSpot、GraalVM。
对比的基线方法包括生成式（Comfort、PolyGlot、JavaTailor、JAttack）和变异式（CodeAlchemist、DIE、Montage、Classming）模糊测试工具。</x:t>
  </x:si>
  <x:si>
    <x:t xml:space="preserve">Bug暴露能力：在24小时测试中，CoMFuzz发现的错误数量是基线方法的1.5倍以上。
语法通过率：平均82%，优于大多数基线方法（除JAttack和JavaTailor外）。
代码覆盖率：在语句和分支覆盖率上表现最佳，优于所有基线方法。
吞吐量：JS引擎测试吞吐量为15.58测试用例/分钟，JVM为17.00测试用例/分钟，与基线方法相当。
实际效果：在260小时测试中，发现33个独特错误，其中22个已被修复。</x:t>
  </x:si>
  <x:si>
    <x:t xml:space="preserve">论文提及了在Tencent和OpenJ9开发团队中的实际应用。例如，CoMFuzz发现的OpenJ9文档缺陷（Listing 4）被开发者快速修复。此外，部分测试用例直接来源于产业界的开源项目（如JDK测试套件、CVE漏洞库）。</x:t>
  </x:si>
  <x:si>
    <x:t xml:space="preserve">State Merging with Quantifiers in Symbolic Execution</x:t>
  </x:si>
  <x:si>
    <x:t xml:space="preserve">该论文提出了一种基于量词的状态合并方法，用于解决符号执行中因路径爆炸问题导致的约束编码爆炸问题。传统状态合并技术会引入大量析取约束和if-then-else表达式，使得约束求解变得复杂且耗时。论文通过动态检测路径约束中的规律性模式，将符号状态分组，并利用量词公式高效编码合并后的路径约束和内存内容。此外，论文还提出了一种针对量化约束的专用求解方法，进一步提升了求解效率。实验表明，该方法在真实基准测试中显著提升了性能。</x:t>
  </x:si>
  <x:si>
    <x:t xml:space="preserve">The paper addresses the problem of constraint encoding explosion in symbolic execution caused by state merging, which introduces disjunctions and if-then-else expressions, making constraint solving harder. The authors propose a state merging approach that dynamically partitions symbolic states into groups based on regular patterns in their path constraints, enabling efficient encoding using quantifiers. A specialized solving procedure is also introduced to handle the resulting quantified constraints. Evaluation on real-world benchmarks demonstrates significant performance improvements compared to standard state merging and traditional symbolic execution.</x:t>
  </x:si>
  <x:si>
    <x:t xml:space="preserve">符号执行中的状态合并优化</x:t>
  </x:si>
  <x:si>
    <x:t xml:space="preserve">论文使用了以下真实世界的基准测试：
libosip
wget
libtasn1
libpng
apr (Apache Portable Runtime)
json-c
busybox</x:t>
  </x:si>
  <x:si>
    <x:t xml:space="preserve">指标：
分析时间（Analysis Time）：比较不同模式（PAT、CFG、BASE）的运行时间。
行覆盖率（Line Coverage）：通过GCov测量代码覆盖率。
路径覆盖率（Path Coverage）：在探索顺序一致时比较探索的路径数量。
效果：
在多数基准测试中，PAT模式比CFG（标准状态合并）和BASE（传统符号执行）更快，部分案例速度提升高达180倍。
覆盖率方面，PAT在部分测试中显著提升（如libosip中平均提升20.45%），但在某些情况下与基线持平或略低。</x:t>
  </x:si>
  <x:si>
    <x:t xml:space="preserve">未提及，但提到该技术可应用于软件测试、漏洞挖掘等领域。</x:t>
  </x:si>
  <x:si>
    <x:t xml:space="preserve">Engineering a Formally Verified Automated Bug Finder</x:t>
  </x:si>
  <x:si>
    <x:t xml:space="preserve">这篇论文提出了一种基于符号执行的形式化验证自动化错误检测工具WISE。符号执行是一种程序分析技术，通过用符号代替具体输入来探索程序路径，但其实现正确性一直缺乏严格的语义基础。论文定义了测试工具的“T-正确性”（T-soundness）和“T-完备性”（T-completeness），并通过形式化方法在Coq证明助手中实现了一个原型工具WISE，证明了其正确性。此外，论文还展示了如何从Coq代码中提取OCaml实现，并手动转换为功能等效的Python版本PyWISE。通过案例研究，验证了WISE在检测数值算法错误中的有效性。</x:t>
  </x:si>
  <x:si>
    <x:t xml:space="preserve">This paper presents WISE, a formally verified automated bug finder based on symbolic execution. Symbolic execution analyzes programs by using symbolic inputs to explore multiple paths simultaneously, but its correctness has lacked rigorous semantic foundations. The authors define "T-soundness" and "T-completeness" for testing tools, ensuring that reported bugs are genuine (no false positives) and all bugs are eventually detectable. They implement WISE in the Coq proof assistant, proving its correctness, and extract executable versions in OCaml and Python (PyWISE). Case studies demonstrate WISE's effectiveness in detecting bugs in numeric algorithms.</x:t>
  </x:si>
  <x:si>
    <x:t xml:space="preserve">符号执行的正确性验证</x:t>
  </x:si>
  <x:si>
    <x:t xml:space="preserve">论文未明确提及标准Benchmark，但通过三个数值算法的案例研究验证工具的有效性：
计算阶乘（Factorial）
整数平方根（Integer Square Root）
最大公约数（Greatest Common Divisor）
这些案例中，作者手动注入了错误（如循环条件错误），并验证WISE能否检测到。</x:t>
  </x:si>
  <x:si>
    <x:t xml:space="preserve">论文未使用传统量化指标（如检测率、误报率），而是通过形式化证明确保：
T-正确性（T-soundness）：所有报告的错误均真实存在（无假阳性）。
T-完备性（T-completeness）：若程序存在错误，工具最终会报告（无假阴性）。
案例研究中，WISE成功检测到所有手动注入的错误，而对正确程序未报告错误。</x:t>
  </x:si>
  <x:si>
    <x:t xml:space="preserve">未提及，仅通过学术原型（WISE和PyWISE）和数值算法案例验证方法的可行性。</x:t>
  </x:si>
  <x:si>
    <x:t xml:space="preserve">Speeding up SMT Solving via Compiler Optimization</x:t>
  </x:si>
  <x:si>
    <x:t xml:space="preserve">该论文提出了一种名为SLOT（SMT-LLVM Optimizing Translation）的新方法，通过将SMT（可满足性模理论）约束问题转换为LLVM中间表示（IR），利用现有的编译器优化技术简化约束，再将优化后的IR转换回SMT约束，从而加速SMT求解过程。实验表明，SLOT能显著提升求解效率，尤其在复杂约束下效果显著，且无需修改现有求解器。</x:t>
  </x:si>
  <x:si>
    <x:t xml:space="preserve">The paper presents SLOT, a solver-agnostic framework that accelerates SMT solving by translating constraints into LLVM IR, applying compiler optimizations, and translating back to SMT. This approach leverages existing compiler techniques to simplify constraints, achieving up to 3× speedup on large benchmarks and increasing solvable formulas by 20-80% under fixed timeouts, without requiring solver modifications.</x:t>
  </x:si>
  <x:si>
    <x:t xml:space="preserve">通过编译器优化加速SMT求解</x:t>
  </x:si>
  <x:si>
    <x:t xml:space="preserve">论文使用SMT-LIB标准测试集：
QF_BV（位向量理论，46,191个用例）
QF_FP（浮点数理论，40,407个用例）
QF_BVFP（混合理论，17,249个用例）</x:t>
  </x:si>
  <x:si>
    <x:t xml:space="preserve">指标：求解时间（timeout）、可解约束数量、几何平均加速比。
效果：
可解约束数量：在600秒超时下，QF_BV提升15-24%，QF_FP提升3-14%，QF_BVFP提升80%。
加速比：复杂约束（&gt;300秒）的几何平均加速比为1.6-3×，混合约束最高达3×。
超时改善：SLOT解决了部分所有求解器均超时的约束（如QF_BVFP中80%的用例）。</x:t>
  </x:si>
  <x:si>
    <x:t xml:space="preserve">未提及，但指出SMT求解器在符号执行（如KLEE）、程序合成和翻译验证等实际工具中有广泛应用，SLOT的优化可直接提升这些工具的性能。</x:t>
  </x:si>
  <x:si>
    <x:t xml:space="preserve">Detecting Atomicity Violations in Interrupt-Driven Programs via Interruption Points Selecting and Delayed ISR-Triggering</x:t>
  </x:si>
  <x:si>
    <x:t xml:space="preserve">该论文提出了一种静态分析方法，用于检测中断驱动程序中由中断服务例程（ISR）抢占导致的原子性违规问题。通过选择中断点和延迟触发ISR的策略，构建抽象可达树（ART）来识别不可序列化的交错模式，从而高效且精确地发现并发错误。实验表明，工具CPA4AV在精度和效率上优于现有工具，并能处理更复杂的情况。</x:t>
  </x:si>
  <x:si>
    <x:t xml:space="preserve">The paper proposes a static approach to detect atomicity violations in interrupt-driven programs caused by the preemption of Interrupt Service Routines (ISRs). By selecting interruption points and employing a delayed ISR-triggering strategy, it constructs an Abstract Reachability Tree (ART) to identify unserializable interleaving patterns. The implemented tool, CPA4AV, demonstrates higher precision and efficiency compared to state-of-the-art tools, while handling more complex scenarios.</x:t>
  </x:si>
  <x:si>
    <x:t xml:space="preserve">中断驱动程序中原子性违规的静态检测方法</x:t>
  </x:si>
  <x:si>
    <x:t xml:space="preserve">论文使用了以下Benchmark：
Racebench 2.1（包含31个手工注入原子性违规的中断驱动C程序）
SV-COMP并发测试集中的三个包（ldv-races、goblint-regression、pthread）
18个真实嵌入式程序（如Linux内核驱动和航天控制系统软件）。</x:t>
  </x:si>
  <x:si>
    <x:t xml:space="preserve">量化指标：
真阳性率（TP Rate）、假阳性率（FP Rate）
检测时间（Time）
状态空间大小（State Space Number）
效果：
CPA4AV的TP Rate为100%，FP Rate为0%，优于intAtom（TP 83.9%，FP 16.1%）和Rehecker（TP 72.2%，FP 27.8%）。
通过中断点选择和延迟触发策略，状态空间减少93.4%，时间开销降低87.0%。
在Racebench 2.1上，CPA4AV平均检测时间为3064 ms，优于Rehecker的11170 ms。</x:t>
  </x:si>
  <x:si>
    <x:t xml:space="preserve">论文提及了在航天嵌入式系统（如北京控制工程研究所的软件）和Linux内核驱动（如i2c_pca_isa、wdt_pci等）中的应用</x:t>
  </x:si>
  <x:si>
    <x:t xml:space="preserve">A Large-scale Empirical Review of Patch Correctness Checking Approaches</x:t>
  </x:si>
  <x:si>
    <x:t xml:space="preserve">本文题为《大规模实证评估补丁正确性检查方法》，聚焦于自动化程序修复（APR）中的补丁正确性问题。作者指出，当前APR工具生成的补丁即使通过测试，也可能存在过拟合问题（即并非开发者所需的正确补丁）。为此，论文构建了目前最大的手动标注补丁数据集PraPatch（包含1,988个补丁），并重新评估了九种先进的补丁正确性检查（PCC）技术。研究发现：
静态PCC技术假设“正确补丁与错误代码更相似”在新数据集中不成立；
基于学习的PCC技术易受数据集过拟合影响；
动态PCC技术整体有效，但对复杂补丁效果下降；
基于代码自然性的技术表现优异。论文最后为未来PCC研究提供了实用建议。</x:t>
  </x:si>
  <x:si>
    <x:t xml:space="preserve">The paper, titled A Large-Scale Empirical Review of Patch Correctness Checking Approaches, addresses the plausible patch problem in Automated Program Repair (APR), where patches passing tests may still be incorrect. The authors construct PraPatch, the largest manually labeled PCC dataset (1,988 patches), and evaluate nine state-of-the-art PCC techniques. Key findings include:
Static PCC assumptions fail on exhaustive patch spaces;
Learning-based techniques suffer from dataset overfitting;
Dynamic techniques remain robust but degrade on complex patches;
Naturalness-based methods outperform traditional static approaches. The study offers guidelines for advancing PCC research.</x:t>
  </x:si>
  <x:si>
    <x:t xml:space="preserve">补丁正确性检查</x:t>
  </x:si>
  <x:si>
    <x:t xml:space="preserve">Defects4J V1.2（6个项目，395个缺陷）
Defects4J V2.0（扩展至17个项目，796个缺陷）
对比数据集：Wang&lt;sub&gt;01.2&lt;/sub&gt;（来自21个APR工具的902个补丁）</x:t>
  </x:si>
  <x:si>
    <x:t xml:space="preserve">主要指标：
Precision（精确率）、Recall（召回率）、Recall&lt;sub&gt;c&lt;/sub&gt;（正确补丁召回率）、PR-AUC（精确率-召回率曲线下面积）、AVR（正确补丁平均排名）
关键结果：
静态技术：在平衡数据集上Recall&lt;sub&gt;c&lt;/sub&gt;仅44-49%，PR-AUC约50%（接近随机）；
动态技术（Opad）：Precision &gt;95%，但Recall低（11-18%）；
自然性技术：AVR比静态技术提升25-44%；
学习技术（ODS）：在PraPatch上CPR（正确补丁比例）降至5.58%。</x:t>
  </x:si>
  <x:si>
    <x:t xml:space="preserve">未提及，但指出APR技术已受到工业界广泛关注</x:t>
  </x:si>
  <x:si>
    <x:t xml:space="preserve">Program Repair Guided by Datalog-Defined Static Analysis</x:t>
  </x:si>
  <x:si>
    <x:t xml:space="preserve">这篇论文提出了一种基于Datalog的静态程序修复框架SymlogRepair，通过结合Datalog定义的静态分析和符号执行技术，实现了对多种编程语言（Java、Python、Solidity）中不同类型缺陷（如空指针异常、数据泄漏、智能合约漏洞）的自动化修复。论文的核心贡献是符号化执行Datalog（SEDL）技术，通过将程序表示为Datalog事实并注入符号变量，生成修复约束，最终利用SMT求解器生成最小化修改的补丁。实验表明，SymlogRepair在修复效果和效率上优于现有工具（如NPEX、AlphaRepair），且优化后的版本显著降低了内存和时间开销。</x:t>
  </x:si>
  <x:si>
    <x:t xml:space="preserve">This paper presents SymlogRepair, a static program repair framework leveraging Datalog-based static analysis and symbolic execution. By encoding programs as Datalog facts and injecting symbolic variables, SymlogRepair formulates repair constraints via Symbolic Execution of Datalog (SEDL) and generates minimal patches using an SMT solver. The tool supports diverse defects (e.g., null pointer exceptions, data leaks, smart contract vulnerabilities) across Java, Python, and Solidity. Evaluations show SymlogRepair outperforms state-of-the-art tools (e.g., NPEX, AlphaRepair) with higher repair rates (e.g., 8/10 NPE bugs) and lower overhead, enabled by optimizations like delta-debugging and equivalence class grouping.</x:t>
  </x:si>
  <x:si>
    <x:t xml:space="preserve">Datalog的静态程序修复方法</x:t>
  </x:si>
  <x:si>
    <x:t xml:space="preserve">NPE10：10个Java空指针异常缺陷（来自NPEX、BugSwarm和GitHub）。
PL11：11个Python笔记本数据泄漏缺陷（来自Yang et al.）。
SC63：63个Solidity智能合约漏洞（来自SmartBugs和ScrawID）</x:t>
  </x:si>
  <x:si>
    <x:t xml:space="preserve">修复率：
Java NPE：8/10正确修复（优于NPEX的7/10）。
Python数据泄漏：6/11正确修复（AlphaRepair修复0个）。
Solidity漏洞：62/63正确修复（优于Elysium的15/63）。
性能：优化后版本（SRNJO）平均修复时间&lt;4分钟，内存降低5倍（如从23.7GB降至6.1GB）。</x:t>
  </x:si>
  <x:si>
    <x:t xml:space="preserve">Microsoft（作者Pavle Subotic所在单位）参与研究，工具可能用于内部代码分析。
智能合约修复：应用于以太坊Solidity合约的安全漏洞修复（如访问控制、重入攻击）。
Python数据泄漏修复：针对Jupyter笔记本的预处理泄漏问题，实际案例见论文图6（nb_2528修复示例）。</x:t>
  </x:si>
  <x:si>
    <x:t xml:space="preserve">Baldur: Whole-Proof Generation and Repair with Large Language Models</x:t>
  </x:si>
  <x:si>
    <x:t xml:space="preserve">论文《Baldur: Whole-Proof Generation and Repair with Large Language Models》提出了一种基于大型语言模型（LLMs）的全新方法，用于自动化生成和修复形式化证明。传统的形式化验证依赖人工编写证明或搜索式方法（如逐步生成证明步骤），而Baldur通过微调LLMs直接生成完整证明，并结合错误消息修复失败的证明尝试。实验表明，Baldur在Isabelle/HOL定理证明基准上实现了47.9%的自动证明率，与现有工具Thor结合后提升至65.7%，为形式化验证的自动化提供了更高效的解决方案。</x:t>
  </x:si>
  <x:si>
    <x:t xml:space="preserve">The paper "Baldur: Whole-Proof Generation and Repair with Large Language Models" introduces a novel approach to automate formal verification by leveraging large language models (LLMs) fine-tuned on proof data. Unlike traditional search-based methods that predict individual proof steps, Baldur generates entire proofs at once and repairs failed attempts using error messages from proof assistants. Evaluated on the Isabelle/HOL benchmark (PISA dataset), Baldur achieves a 47.9% success rate in automated proof generation, and when combined with Thor (a state-of-the-art tool), it proves 65.7% of theorems fully automatically. This work simplifies the proof synthesis pipeline and demonstrates the potential of LLMs in formal verification.</x:t>
  </x:si>
  <x:si>
    <x:t xml:space="preserve">使用大型语言模型（LLMs）实现 全证明生成（whole-proof generation） 和 证明修复（proof repair），以自动化形式化验证过程。</x:t>
  </x:si>
  <x:si>
    <x:t xml:space="preserve">PISA数据集：
包含 183K个Isabelle/HOL定理，从中选取 6,336个定理作为测试集。
数据来源：Isabelle核心库和形式化证明档案（Archive of Formal Proofs, AFP）。
划分：95%训练、1%验证、4%测试。</x:t>
  </x:si>
  <x:si>
    <x:t xml:space="preserve">指标	效果
自动证明率	- Baldur单独：47.9%（64样本）
- Baldur + Thor：65.7%（新SOTA）
证明修复增益	修复模型提升1.5%的证明率（依赖错误消息）。
上下文学习效果	添加理论文件上下文后，证明率从40.7%提升至47.5%。
模型规模影响	62B参数模型比8B模型性能更高（47.9% vs. 47.5%）。</x:t>
  </x:si>
  <x:si>
    <x:t xml:space="preserve">KG4CraSolver: Recommending Crash Solutions via Knowledge Graph</x:t>
  </x:si>
  <x:si>
    <x:t xml:space="preserve">该论文提出了一种基于知识图谱（KG）的崩溃解决方案推荐技术KG4CraSolver。通过构建崩溃解决方案知识图谱，将复杂的崩溃上下文（如目的、环境、代码、崩溃痕迹等）结构化表示，并利用提示学习（prompt learning）自动从Stack Overflow（SO）帖子中提取关键信息构建图谱。KG4CraSolver通过细粒度匹配崩溃上下文，推荐相关SO解决方案。实验表明，该方法在MRR等指标上优于基线，用户研究显示其能帮助开发者更快（34.4%）且更准确（63.3%）地找到解决方案。</x:t>
  </x:si>
  <x:si>
    <x:t xml:space="preserve">The paper proposes KG4CraSolver, a knowledge graph (KG)-based technique for recommending crash solutions. It constructs a crash solution KG to represent complex crash contexts (e.g., purpose, environment, code, crash traces) in a structured manner, leveraging prompt learning to automatically extract information from Stack Overflow (SO) threads. KG4CraSolver precisely matches crash contexts to recommend relevant SO solutions. Evaluations show it outperforms baselines in metrics like MRR, and a user study confirms it helps developers find solutions 34.4% faster and 63.3% more accurately.</x:t>
  </x:si>
  <x:si>
    <x:t xml:space="preserve">基于知识图谱的崩溃解决方案推荐</x:t>
  </x:si>
  <x:si>
    <x:t xml:space="preserve">KG构建评估：100个手动标注的SO线程（句子分类和短语提取任务）。
推荐效果评估：855对SO重复问题对（覆盖245种Java异常类型）。
用户研究：12个崩溃问题（分流行、普通、冷门三类异常），由10名参与者完成。</x:t>
  </x:si>
  <x:si>
    <x:t xml:space="preserve">KG构建质量：
句子分类：平均F1=0.913（比基线高8.6%）。
短语提取：BLEU=0.853，EM=0.834（比基线高45.8%/44.2%）。
推荐效果：
MRR=0.203（比基线高13.4%-113.4%）。
Hit@10=0.406（比基线高26.9%-160.3%）。
用户研究：
准确率提升63.3%，首次找到解决方案时间减少34.4%。</x:t>
  </x:si>
  <x:si>
    <x:t xml:space="preserve">Automated and Context-Aware Repair of Color-Related Accessibility Issues for Android Apps</x:t>
  </x:si>
  <x:si>
    <x:t xml:space="preserve">该论文提出了一种自动化工具Iris，用于修复Android应用中与颜色相关的可访问性问题（如文本对比度和图像对比度问题）。Iris通过构建一个颜色参考数据库（Reference DB），结合上下文感知的颜色选择技术，确保修复后的UI页面与原设计风格一致。实验表明，Iris在100个真实应用中的修复成功率达91.38%，平均每个应用耗时2.27分钟。用户研究和开发者反馈验证了其实际效用，其中9个GitHub项目的修复请求被合并。</x:t>
  </x:si>
  <x:si>
    <x:t xml:space="preserve">The paper presents Iris, an automated tool for repairing color-related accessibility issues (e.g., text and image contrast) in Android apps. Iris leverages a context-aware color selection technique and a reference DB to ensure design consistency post-repair. Evaluations on 100 real-world apps show a 91.38% repair success rate with an average time of 2.27 minutes per app. A user study and developer feedback (9 merged GitHub pull requests) confirm its practicality.</x:t>
  </x:si>
  <x:si>
    <x:t xml:space="preserve">Android应用中颜色相关可访问性问题的自动化修复</x:t>
  </x:si>
  <x:si>
    <x:t xml:space="preserve">参考DB构建：9,978个真实应用（5,081个开源应用+4,897个闭源应用）。
修复效果评估：100个应用（50开源+50闭源），包含660个文本对比度问题和71个图像对比度问题。
用户研究：12对修复前后UI页面、7对标注问题页面、3个完整应用。</x:t>
  </x:si>
  <x:si>
    <x:t xml:space="preserve">修复成功率：
文本对比度问题：93.6%（618/660）。
图像对比度问题：70.4%（50/71）。
总体：91.38%（668/731）。
效率：平均每个应用修复耗时2.27分钟。
用户研究：
低视力用户94.8%偏好修复后UI，普通用户56.3%偏好修复后UI。
平均满意度评分4.218（5分制）。
开发者反馈：提交40个GitHub PR，9个被合并，4个积极讨论中。</x:t>
  </x:si>
  <x:si>
    <x:t xml:space="preserve">论文提及实际产业界应用案例：
GitHub项目合并：9个开源项目（如OpenPods、motioneye-client）接受了Iris的修复请求。
开发者反馈：开发者表示工具“有趣”（如Anki-Android项目）且“实用”（如mundraub-android项目），并希望进一步合作。</x:t>
  </x:si>
  <x:si>
    <x:t xml:space="preserve">Semantic Test Repair for Web applications</x:t>
  </x:si>
  <x:si>
    <x:t xml:space="preserve">该论文提出了一种名为Semantic Test Repair (Senter)的新型语义测试修复技术，用于修复Web应用程序中因UI元素变更而失效的测试脚本。传统方法主要依赖DOM属性或视觉外观匹配元素，而Senter通过捕捉UI元素的语义信息（如文本和图像内容）和上下文信息，计算语义相似度来定位目标元素。实验表明，Senter在六个真实Web应用上的平均修复率达到84%，显著优于现有技术（如Water、Vista和WebEvo）。此外，Senter还能处理因页面增减导致的测试流程中断问题。</x:t>
  </x:si>
  <x:si>
    <x:t xml:space="preserve">The paper proposes Semantic Test Repair (Senter), a novel technique for repairing broken test scripts in web applications caused by UI element changes. Unlike traditional methods relying on DOM attributes or visual appearances, Senter leverages semantic information (e.g., text and images) and contextual data to compute similarity between elements. Evaluated on six real-world web applications, Senter achieves an 84% average repair rate, outperforming state-of-the-art tools (Water, Vista, WebEvo). It also addresses workflow breaks due to page additions/deletions through local exploration.</x:t>
  </x:si>
  <x:si>
    <x:t xml:space="preserve">Web应用程序的自动化测试修复</x:t>
  </x:si>
  <x:si>
    <x:t xml:space="preserve">实验使用了六个开源Web应用程序：
AddressBook
Claroline
Collabtive
Password-Manager (PWMA)
MantisBT
Meeting Room Booking System (MRBS)</x:t>
  </x:si>
  <x:si>
    <x:t xml:space="preserve">主要指标：修复率（Repair Ratio）。
效果：
Senter平均修复率为84%，显著高于Water（40%）、Vista（48%）和WebEvo（54%）。
在NSSP（No-Same-Single-Page）类错误中修复率高达89%。
效率：平均修复时间58.29秒，介于Water（22.92秒）和WebEvo（66.20秒）之间，属于可接受范围。</x:t>
  </x:si>
  <x:si>
    <x:t xml:space="preserve">A Case Study of Developer Bots: Motivations, Perceptions, and Challenges</x:t>
  </x:si>
  <x:si>
    <x:t xml:space="preserve">该论文以微软公司为案例，研究了开发者机器人（Developer Bots）在大型软件工程组织中的使用情况。研究分析了23个开发者机器人在13,000个代码库中的部署，覆盖6,000名开发者的日常开发流程。通过访谈、问卷调查和历史数据分析，论文探讨了开发者机器人的分类（如配置检查、安全、数据隐私、开发效率、代码质量）、开发动机、用户体验（如提升效率、沟通协作）以及面临的挑战（如信息过载、反馈机制不明确）。研究发现，开发者机器人能显著提升开发效率，但需优化交互设计和优先级管理。</x:t>
  </x:si>
  <x:si>
    <x:t xml:space="preserve">This paper presents a case study of Developer Bots at Microsoft, analyzing 23 bots deployed across 13,000 repositories and used by 6,000 developers daily. Through interviews, surveys, and log analysis (750,000 bot actions), the study categorizes bots into five types (Config Violation, Security, Data-privacy, Developer Productivity, Code Quality), identifies their motivations (e.g., automating workflows, enforcing policies), and evaluates user experiences. Key findings highlight benefits (e.g., catching missed issues, faster communication) and challenges (e.g., interface clutter, unclear feedback mechanisms). The study provides insights into bot adoption in large-scale CI/CD environments.</x:t>
  </x:si>
  <x:si>
    <x:t xml:space="preserve">开发者机器人在大型软件组织中的应用</x:t>
  </x:si>
  <x:si>
    <x:t xml:space="preserve">研究基于微软内部的实际开发环境，包括：
数据范围：23个机器人、13,000个代码库、6,000名开发者、750,000次机器人操作日志（2021年1月至2022年8月）。
分类基准：机器人按功能分为五类（配置检查、安全、数据隐私、开发效率、代码质量）。</x:t>
  </x:si>
  <x:si>
    <x:t xml:space="preserve">主要指标：
修复率：机器人建议被标记为“已修复”或“关闭”的比例（如安全类机器人建议修复率较高）。
开发者互动：开发者对机器人建议的回复率（如代码质量类机器人互动率最高，均值为0.87次/仓库）。
效果：
安全类机器人：紧急问题修复率高，但互动较少（开发者倾向于快速处理而非讨论）。
代码质量类机器人：引发更多讨论（如性能优化建议），互动率显著高于其他类别（ANOVA检验显著，p&lt;0.0001）。</x:t>
  </x:si>
  <x:si>
    <x:t xml:space="preserve">提及。论文以微软为案例，详细描述了其CI/CD流程中开发者机器人的实际应用，包括：
安全机器人（如“CloudProtect”）检测云资源配置漏洞。
数据隐私机器人（如“ThreatModelQuality”）自动化隐私审查流程，减少人工干预。
开发效率机器人（如“PRSignOff”）自动完成例行代码合并。
研究结果直接反映了工业界在自动化工具集成中的实践与挑战。</x:t>
  </x:si>
  <x:si>
    <x:t xml:space="preserve">"We Feel Like We're Winging It": A Study on Navigating Open-Source Dependency Abandonment</x:t>
  </x:si>
  <x:si>
    <x:t xml:space="preserve">这篇论文研究了开发者如何应对开源依赖项被遗弃的问题。通过访谈33位经历过依赖项被遗弃的开发者，论文总结了开发者如何识别、准备和应对依赖项被遗弃的情况。研究发现，开发者通常缺乏系统性的指导，多依赖试错法解决问题。论文还提出了减少依赖项被遗弃成本的策略，并讨论了如何通过社区协作解决“志愿者困境”问题。</x:t>
  </x:si>
  <x:si>
    <x:t xml:space="preserve">This paper explores how developers navigate the abandonment of open-source dependencies. Through interviews with 33 developers, it identifies common strategies for preparing for and addressing dependency abandonment, such as monitoring dependencies, creating abstraction layers, and switching to alternatives. The study highlights the lack of systematic guidance for developers and proposes cost-reduction strategies, including community-oriented solutions to overcome the volunteer's dilemma.</x:t>
  </x:si>
  <x:si>
    <x:t xml:space="preserve">开源依赖项被遗弃的问题</x:t>
  </x:si>
  <x:si>
    <x:t xml:space="preserve">论文未使用传统的benchmark，而是通过定性分析访谈数据，总结开发者的经验和策略。</x:t>
  </x:si>
  <x:si>
    <x:t xml:space="preserve">论文未使用具体的量化指标，而是通过主题分析（thematic analysis）归纳开发者的行为和策略。研究的主要贡献是分类和理论框架，而非量化结果。</x:t>
  </x:si>
  <x:si>
    <x:t xml:space="preserve">How Practitioners Expect Code Completion?</x:t>
  </x:si>
  <x:si>
    <x:t xml:space="preserve">这篇论文研究了开发者对代码自动补全工具的期望与实际使用情况。通过访谈15名专业人士和调查599名来自18家IT公司的开发者，论文总结了开发者对代码补全工具的使用场景、重要性、面临的问题以及期望的功能。研究发现，开发者最常使用IDE内置的代码补全工具，但对第三方插件（如Copilot）的使用率较低。开发者期望补全工具在标识符补全、API推荐和路径补全等场景中表现更好，并关注补全结果的准确性、效率和本地化部署。论文还通过文献综述比较了现有研究与开发者期望之间的差距，为未来研究方向提供了建议。</x:t>
  </x:si>
  <x:si>
    <x:t xml:space="preserve">This paper investigates developers' expectations and practices regarding code completion tools. Through interviews with 15 professionals and a survey of 599 practitioners from 18 IT companies, the study explores the usage scenarios, perceived importance, challenges, and desired features of code completion tools. The results show that developers primarily rely on IDE-built-in tools, with limited adoption of third-party plugins like Copilot. Key expectations include support for identifier completion, API recommendation, and path completion, along with high accuracy, efficiency, and local deployment. A literature review highlights gaps between existing research and practitioner needs, suggesting future directions for improvement.</x:t>
  </x:si>
  <x:si>
    <x:t xml:space="preserve">开发者对代码自动补全工具的期望与实际需求</x:t>
  </x:si>
  <x:si>
    <x:t xml:space="preserve">论文未使用传统的benchmark，而是通过文献综述分析了34篇关于代码补全的研究论文，总结了现有技术的覆盖范围和局限性。</x:t>
  </x:si>
  <x:si>
    <x:t xml:space="preserve">论文未使用具体的量化指标来评估技术效果，而是通过调查问卷和访谈收集了开发者对代码补全工具的期望和满意度。例如，开发者期望补全工具的响应时间在200毫秒以内，且补全结果的准确性（如Top-1准确率）是重要指标。</x:t>
  </x:si>
  <x:si>
    <x:t xml:space="preserve">论文提及了产业界中广泛使用的代码补全工具，如Visual Studio Code的IntelliCode、GitHub Copilot和TabNine，并讨论了开发者对这些工具的实际使用体验和期望。此外，部分受访者来自Tencent、Microsoft、Alibaba等公司，提供了产业界的实际案例和反馈。</x:t>
  </x:si>
  <x:si>
    <x:t xml:space="preserve">Code Coverage Criteria for Asynchronous Programs</x:t>
  </x:si>
  <x:si>
    <x:t xml:space="preserve">本文提出了一种针对异步程序（特别是基于JavaScript的Promise和async/await）的新型代码覆盖率标准，包括异步操作的完成（成功与异常）、反应注册和反应执行覆盖率。作者开发了工具JScope，用于自动测量这些覆盖率，并通过实验证明其能有效识别传统覆盖率标准无法检测的异步行为缺陷。实验基于20个JavaScript应用和15个真实GitHub问题，验证了JScope的实用性和开发者效率提升效果。</x:t>
  </x:si>
  <x:si>
    <x:t xml:space="preserve">This paper introduces novel code coverage criteria for asynchronous programs, focusing on JavaScript Promises and async/await. The criteria measure completion (success/exception), reaction registration, and reaction execution of asynchronous operations. The authors implemented JScope, a tool to automate these measurements, and demonstrated its effectiveness in identifying untested asynchronous behaviors through evaluations on 20 JavaScript applications and 15 real GitHub issues. A user study further confirmed JScope's utility in improving developers' testing and debugging efficiency.</x:t>
  </x:si>
  <x:si>
    <x:t xml:space="preserve">异步程序的代码覆盖率标准</x:t>
  </x:si>
  <x:si>
    <x:t xml:space="preserve">论文使用的benchmark包括：
20个开源JavaScript应用（如Node Fetch、CLA Assistant等），覆盖不同规模和领域。
15个真实GitHub问题，涉及异步行为缺陷（如未处理的异常、中断的Promise链等）。</x:t>
  </x:si>
  <x:si>
    <x:t xml:space="preserve">量化指标：
Settlement Coverage（完成覆盖率）
Reaction Registration Coverage（反应注册覆盖率）
Reaction Execution Coverage（反应执行覆盖率）
传统覆盖率（语句、函数、分支覆盖率）作为对比。
效果：
在20个应用中，传统覆盖率平均为92%（语句）、91%（函数）、85%（分支），而异步覆盖率平均为64%（完成）、74%（注册）、57%（执行）。
JScope成功识别了15个GitHub问题中的异步缺陷，这些问题未被传统覆盖率检测到。
用户实验中，使用JScope的开发者任务准确率提高28%（平均95% vs. 74%）。</x:t>
  </x:si>
  <x:si>
    <x:t xml:space="preserve">论文提及了多个产业界案例，包括：
CLA Assistant（SAP开发的GitHub CLA签署工具）：JScope检测到未处理的Promise异常导致服务崩溃</x:t>
  </x:si>
  <x:si>
    <x:t xml:space="preserve">EtherDiffer: Differential Testing on RPC Services of Ethereum Nodes</x:t>
  </x:si>
  <x:si>
    <x:t xml:space="preserve">这篇论文提出了一种名为EtherDiffer的工具，用于对以太坊节点的RPC服务进行差异测试。以太坊作为最流行的通用区块链平台，其节点实现了统一的RPC规范，但规范在非确定性事件处理和无效参数方面存在不足。EtherDiffer通过生成非确定性链和语义有效/无效的测试用例，检测不同节点实现之间的偏差。实验表明，EtherDiffer成功生成了98.8%的有效测试用例和95.4%的可执行无效测试用例，并发现了48类偏差，其中包括11个实现错误。这些发现已得到开发者的认可和修复，为DApp生态系统的稳定性提供了支持。</x:t>
  </x:si>
  <x:si>
    <x:t xml:space="preserve">This paper introduces EtherDiffer, a tool for differential testing of Ethereum nodes' RPC services. Ethereum, as the most popular general-purpose blockchain platform, relies on uniform RPC specifications, but these lack clarity in handling non-deterministic events and invalid arguments. EtherDiffer generates non-deterministic chains and semantically valid/invalid test cases to detect deviations across node implementations. The evaluation shows that EtherDiffer achieved success rates of 98.8% for valid test cases and 95.4% for executable invalid test cases, uncovering 48 deviation classes, including 11 implementation bugs. The findings were acknowledged by developers, contributing to a more stable DApp ecosystem.</x:t>
  </x:si>
  <x:si>
    <x:t xml:space="preserve">以太坊节点RPC服务的差异测试</x:t>
  </x:si>
  <x:si>
    <x:t xml:space="preserve">官方以太坊测试工具rpc-compat：用于对比EtherDiffer在链生成和测试用例生成方面的效果。
四类主流以太坊节点实现：Geth、Erigon、Nethermind和Hyperledger Besu，覆盖了99.7%的主网节点。</x:t>
  </x:si>
  <x:si>
    <x:t xml:space="preserve">测试用例生成成功率：
语义有效测试用例：98.8%成功执行。
语义无效但可执行测试用例：95.4%成功执行。
偏差检测能力：
发现48类偏差，包括11个实现错误（如崩溃和拒绝服务漏洞）。
与rpc-compat的对比：
EtherDiffer生成的链包含更多非确定性事件（如交易和日志），而rpc-compat的链是完全确定性的。
EtherDiffer覆盖了所有RPC方法，而rpc-compat仅覆盖部分方法。</x:t>
  </x:si>
  <x:si>
    <x:t xml:space="preserve">论文中提及了以下产业界应用：
开发者反馈：44类偏差报告得到了以太坊规范开发者和节点开发者的认可，部分问题已修复。
工具贡献：EtherDiffer的代码已公开，可供社区使用以提升节点一致性。
DApp生态系统稳定性：通过减少节点间的不一致性，支持更稳定的DApp开发。</x:t>
  </x:si>
  <x:si>
    <x:t xml:space="preserve">API-Knowledge Aware Search-based Software Testing: Where, What and How</x:t>
  </x:si>
  <x:si>
    <x:t xml:space="preserve">这篇论文提出了一种名为KAT的工具，用于基于API知识感知的搜索式软件测试。KAT通过从API文档中构建异常处理知识图谱，将API约束转化为程序分支，并作为测试目标指导SBST生成测试用例，以检测程序中的API相关错误。实验表明，KAT在闭集实验中F1分数达到0.55，优于基线工具Catcher（0.30）和EvoSuite（0.24）；在开集实验中，KAT检测到265个真实错误，比Catcher和EvoSuite分别多发现22个和99个错误。</x:t>
  </x:si>
  <x:si>
    <x:t xml:space="preserve">This paper introduces KAT, an API-knowledge-aware search-based software testing approach. KAT constructs an exception-handling knowledge graph from API documentation, transforms API constraints into program branches, and guides SBST to generate test cases for detecting API-related bugs. Evaluations show that KAT achieves an F1-score of 0.55 in a close-world experiment, outperforming Catcher (0.30) and EvoSuite (0.24). In an open-world experiment, KAT detected 265 real bugs, surpassing Catcher and EvoSuite by 22 and 99 bugs, respectively.</x:t>
  </x:si>
  <x:si>
    <x:t xml:space="preserve">基于API知识感知的搜索式软件测试，</x:t>
  </x:si>
  <x:si>
    <x:t xml:space="preserve">闭集数据集：包含12个真实API相关错误（来自Defects4j和GitHub历史提交）。
开集数据集：包含21个Apache开源项目（来自Catcher的公开数据集）。
基线工具：Catcher（结合静态异常传播和SBST）和EvoSuite（标准SBST工具）。</x:t>
  </x:si>
  <x:si>
    <x:t xml:space="preserve">F1分数：KAT在闭集实验中达到0.55，比Catcher（0.30）和EvoSuite（0.24）分别提升83.33%和129.17%。
错误检测数量：在开集实验中，KAT检测到265个错误，比Catcher（243）和EvoSuite（166）分别多发现9.05%和59.64%。
知识图谱质量：提取的三元组平均准确率为96.46%，Cohen's Kappa为0.82（高一致性）。</x:t>
  </x:si>
  <x:si>
    <x:t xml:space="preserve">Dynamic Data Fault Localization for Deep Neural Networks</x:t>
  </x:si>
  <x:si>
    <x:t xml:space="preserve">该论文提出了一种动态数据故障定位方法DFauLo，用于检测深度学习数据集中的错误标签和噪声数据。DFauLo通过生成多个DNN模型变体（mutants），提取特征并计算数据样本的 suspiciousness score（可疑度分数），结合用户反馈动态优化定位过程。实验表明，DFauLo在26个不同任务和数据集上优于现有技术，并在ImageNet等基准数据集中成功定位了数百个真实数据错误。该方法为提升深度学习数据质量提供了有效工具。</x:t>
  </x:si>
  <x:si>
    <x:t xml:space="preserve">The paper proposes DFauLo, a dynamic data fault localization approach for detecting mislabeled and noisy data in deep learning datasets. DFauLo generates multiple DNN mutants to amplify differences between clean and faulty data, extracts fault features, and dynamically updates a suspiciousness model using human feedback. Evaluated on 26 diverse cases and benchmark datasets (e.g., ImageNet), DFauLo outperforms state-of-the-art techniques, locating hundreds of real data faults and improving model performance after correction.</x:t>
  </x:si>
  <x:si>
    <x:t xml:space="preserve">深度学习数据集中的数据故障定位</x:t>
  </x:si>
  <x:si>
    <x:t xml:space="preserve">实验数据集：MNIST、CIFAR-10、AGNews、MTFL（人工注入故障）。
真实基准数据集：EMNIST-Letter、ImageNet（ILSVRC2012）、MTFL（自然存在故障）。</x:t>
  </x:si>
  <x:si>
    <x:t xml:space="preserve">PoBL(10%)：前10%优先级数据中定位到的故障比例（最高达100%）。
RAUC：相对曲线下面积（越接近1越好），DFauLo在多数实验中超过0.91。
AUC-ROC：分类性能指标，DFauLo平均达0.95以上。
效果：DFauLo在26个实验中均优于基线方法（如CleanLab、DIF等），并在ImageNet中定位到未被其他方法发现的436个新故障。</x:t>
  </x:si>
  <x:si>
    <x:t xml:space="preserve">产业界问题：引用IBM调查指出96%企业面临数据质量问题，强调数据故障对AI项目的负面影响。
Case Study：在ImageNet和MTFL数据集上，DFauLo通过众包平台验证了真实故障（如错误标签、无关图像），并展示了修复后模型性能提升（如ImageNet分类准确率改进）。
工具应用：DFauLo已实现为开源工具，适用于多种数据类型和任务。</x:t>
  </x:si>
  <x:si>
    <x:t xml:space="preserve">26</x:t>
  </x:si>
  <x:si>
    <x:t xml:space="preserve">Understanding the Bug Characteristics and Fix Strategies of Federated Learning Systems</x:t>
  </x:si>
  <x:si>
    <x:t xml:space="preserve">这篇论文是第一项针对联邦学习（FL）系统中缺陷特征的综合研究。作者从六个流行的FL框架（如TensorFlow Federated、PySyft等）中收集了395个真实缺陷，并通过手动分析这些缺陷的症状、影响、易发阶段、根本原因和修复策略，揭示了FL系统特有的缺陷模式。研究发现，约三分之一的缺陷与FL的独特机制（如客户端-服务器交互、隐私保护等）相关，并总结了七大类根本原因和四类修复策略。此外，论文还提供了对开发者和研究者的实际建议，以帮助检测和修复FL系统中的缺陷</x:t>
  </x:si>
  <x:si>
    <x:t xml:space="preserve">This paper presents the first comprehensive study on characterizing bugs in Federated Learning (FL) systems. The authors collected 395 real bugs from six popular FL frameworks (e.g., TensorFlow Federated, PySyft) and manually analyzed their symptoms, impacts, root causes, and fix strategies. The study reveals that one-third of the bugs are FL-specific, stemming from unique FL mechanisms like client-server interaction and privacy protection. The findings include a taxonomy of seven root cause categories and four fix strategy types, along with actionable implications for practitioners to improve FL system reliability.</x:t>
  </x:si>
  <x:si>
    <x:t xml:space="preserve">联邦学习系统中的缺陷特征与修复策略</x:t>
  </x:si>
  <x:si>
    <x:t xml:space="preserve">论文使用的benchmark是作者自行构建的数据集，包含从GitHub（192个issues和143个pull requests）和StackOverflow（60个帖子）收集的395个真实FL缺陷实例。这些数据覆盖了六个主流FL框架（TensorFlow Federated、PySyft、FATE、Flower、PaddleFL和FedLearner）。</x:t>
  </x:si>
  <x:si>
    <x:t xml:space="preserve">量化指标：
缺陷症状分布（如Crash占58.48%，Incorrect Functionality占19.75%）。
缺陷易发阶段分布（如Pre-Configuration占35.70%，Training占30.13%）。
根本原因分类（如Incorrect FL Algorithm Implementation占10.38%，Improper Interaction占13.67%）。
修复策略分类（如Modify Configuration、Add Encryption Steps等）。
修复时间和补丁大小（如49.69%的FL缺陷可通过10行代码修复）。
效果：
论文通过实证分析揭示了FL缺陷的独特模式，并提出了针对性的修复策略，为FL系统的开发和测试提供了实践指导。</x:t>
  </x:si>
  <x:si>
    <x:t xml:space="preserve">论文中提及了联邦学习在产业界的应用，包括金融（如FedCoin）、医疗（如隐私保护的医学决策）、自动驾驶和物联网（IoT）等领域。此外，论文还提到了一些具体的案例，例如FATE框架中的加密缺陷（如#issue1502）可能导致数据泄露，以及PySyft和TFF框架中的实际缺陷修复案例。</x:t>
  </x:si>
  <x:si>
    <x:t xml:space="preserve">Learning Program Semantics for Vulnerability Detection via Vulnerability-specific Inter-procedural Slicing</x:t>
  </x:si>
  <x:si>
    <x:t xml:space="preserve">本文提出了一种基于学习的漏洞检测方法SnapVuln，通过设计针对特定漏洞类型的跨过程切片算法，捕获完整且精确的漏洞语义，并结合带有注意力机制的图神经网络（GGNN）学习代码表示。实验表明，SnapVuln在公开数据集上优于现有方法，显著提升了漏洞检测的准确性和F1分数。研究还通过消融实验验证了漏洞语义的完整性和精确性对性能的关键作用。</x:t>
  </x:si>
  <x:si>
    <x:t xml:space="preserve">This paper introduces SnapVuln, a learning-based approach for vulnerability detection that utilizes vulnerability-specific inter-procedural slicing algorithms to capture complete and precise program semantics. By integrating a Gated Graph Neural Network (GGNN) with an attention mechanism, SnapVuln dynamically weights subgraphs to generate effective code representations. Evaluations on public datasets demonstrate its superiority over state-of-the-art methods in accuracy and F1-score. Ablation studies further highlight the importance of semantic completeness and precision.</x:t>
  </x:si>
  <x:si>
    <x:t xml:space="preserve">基于程序语义学习的软件漏洞检测</x:t>
  </x:si>
  <x:si>
    <x:t xml:space="preserve">D2A：真实世界的漏洞数据集，通过差分分析和静态分析工具标注。
Juliet：NIST维护的合成漏洞测试集，包含多种C/C++漏洞类型。</x:t>
  </x:si>
  <x:si>
    <x:t xml:space="preserve">指标：准确率（Accuracy）、F1分数（F1-score）、精确率（Precision）、召回率（Recall）。
效果：
在D2A上，SnapVuln的准确率（81.0%）和F1分数（80.7%）显著优于基线（如Devign的67.0%/67.1%）。
在Juliet上，F1分数达93.6%，优于预训练模型（如CodeBERT的81.4%）。</x:t>
  </x:si>
  <x:si>
    <x:t xml:space="preserve">DeepRover: A Query-efficient Blackbox Attack for Deep Neural Networks</x:t>
  </x:si>
  <x:si>
    <x:t xml:space="preserve">本文提出了一种基于模糊测试的黑盒对抗攻击方法DeepRover，用于评估深度神经网络（DNN）的鲁棒性。DeepRover通过设计高效的突变向量和分块策略，在有限的查询次数内生成低失真的对抗样本，并引入迭代优化步骤进一步减少对抗样本的扰动。实验表明，DeepRover在攻击成功率、查询效率和扰动幅度上均优于现有方法（如Bandits和Square攻击），尤其在防御性网络和复杂数据集（如ImageNet）上表现突出。</x:t>
  </x:si>
  <x:si>
    <x:t xml:space="preserve">This paper presents DeepRover, a fuzzing-based black-box adversarial attack for deep neural networks (DNNs). By leveraging well-designed mutation vectors and block-wise perturbation strategies, DeepRover generates adversarial examples with low distortion under limited query budgets. An iterative refinement step further minimizes perturbations. Evaluations on SVHN, CIFAR-10, and ImageNet demonstrate that DeepRover outperforms state-of-the-art attacks (e.g., Bandits and Square) in success rate, query efficiency, and subtlety, especially on defended models.</x:t>
  </x:si>
  <x:si>
    <x:t xml:space="preserve">深度神经网络的黑盒对抗攻击</x:t>
  </x:si>
  <x:si>
    <x:t xml:space="preserve">论文在三个公开数据集上评估性能：
SVHN（街景门牌号数据集）
CIFAR-10
ImageNet
测试模型包括未防御和防御训练的Wide ResNet（SVHN/CIFAR-10）及Inception v3、ResNet-50（ImageNet）。</x:t>
  </x:si>
  <x:si>
    <x:t xml:space="preserve">攻击成功率（ASR）：DeepRover在SVHN/CIFAR-10上达到100%，ImageNet上89.5%（Inception v3）和96.7%（ResNet-50），均优于基线。
平均
L
2
L 
2
​
 距离：显著低于基线（如SVHN未防御网络：DeepRover 2.47 vs. Bandits 4.97）。
平均查询次数：更低（如CIFAR-10未防御网络：DeepRover 9.4 vs. Square 11.2）。</x:t>
  </x:si>
  <x:si>
    <x:t xml:space="preserve">Practical Inference of Nullability Types</x:t>
  </x:si>
  <x:si>
    <x:t xml:space="preserve">该论文提出了一种自动化推断Java空值类型注解（如@Nullable）的实用方法，以帮助减少NullPointerException（NPE）错误。通过将类型检查器视为黑盒，结合图着色优化技术，工具能够高效地为大型代码库生成注解，显著降低手动标注的工作量。实验表明，该方法平均减少69.5%的NullAway类型检查错误，并已在Uber生产环境中成功应用于160个模块。</x:t>
  </x:si>
  <x:si>
    <x:t xml:space="preserve">The paper presents a novel approach to automatically infer nullability type qualifiers (e.g., @Nullable) for Java programs, aiming to prevent NullPointerException (NPE) errors. By treating the type checker as a black-box oracle and leveraging graph-coloring optimizations, the tool efficiently infers annotations for large codebases. Evaluations show a 69.5% average reduction in NullAway errors, with successful deployment in Uber’s production environment (1.3M LoC).</x:t>
  </x:si>
  <x:si>
    <x:t xml:space="preserve">空值类型注解的自动化推断</x:t>
  </x:si>
  <x:si>
    <x:t xml:space="preserve">开源项目：14个Java项目（如Spring Boot、LibGDX、Mockito等）。
工业代码：Uber内部的8个Java服务模块（T1–T8）。
数据规模：从1.9K到92.1K LoC不等。</x:t>
  </x:si>
  <x:si>
    <x:t xml:space="preserve">指标：NullAway错误减少比例、运行时间、注解数量。
效果：
平均减少69.5%的错误（36.9%–90.1%）。
优化后运行时间平均降低6.1倍（最高17.8倍）。
在Uber模块中插入最多1,426个@Nullable注解。</x:t>
  </x:si>
  <x:si>
    <x:t xml:space="preserve">论文提及在Uber的实际部署：
已应用于160个生产模块（总计130万行代码）。
通过“严格模式”确保注解不引发其他模块的新错误，简化代码审查流程。
工具输出被直接用于生产环境，显著提升了NullAway的覆盖率。</x:t>
  </x:si>
  <x:si>
    <x:t xml:space="preserve">LibKit: Detecting Third-Party Libraries in iOS Apps</x:t>
  </x:si>
  <x:si>
    <x:t xml:space="preserve">该论文提出了LibKit，首个能够自动检测iOS应用中第三方库（TPL）名称和版本的工具。通过构建包含86K库版本的指纹数据库，并结合轻量级静态分析技术，LibKit能够高效识别Swift和Objective-C开发的iOS应用中静态或动态链接的第三方库。实验表明，LibKit在开源应用上的库检测精确度为0.911，召回率为0.839，显著优于现有工具CRiOS。此外，LibKit在分析1,500个iTunes应用时，检测到47,015个库版本，揭示了流行应用中存在大量旧版本库的安全隐患。</x:t>
  </x:si>
  <x:si>
    <x:t xml:space="preserve">The paper introduces LibKit, the first tool to automatically detect the name and version of third-party libraries (TPLs) in iOS apps. By generating fingerprints for 86K library versions from CocoaPods and matching them against decrypted app binaries, LibKit supports Swift/Objective-C apps and handles challenges like partial library inclusion and compiler variations. Evaluations show a precision of 0.911 and recall of 0.839 on open-source apps, outperforming the state-of-the-art CRiOS. Applied to 1,500 iTunes apps, LibKit detected 47,015 library versions, exposing outdated dependencies in popular apps.</x:t>
  </x:si>
  <x:si>
    <x:t xml:space="preserve">iOS应用中第三方库的自动化检测</x:t>
  </x:si>
  <x:si>
    <x:t xml:space="preserve">开源应用：
GT95：95个开源iOS应用（含1,066个库）。
GT43：43个开源应用（含511个库版本）。
商业应用：1,500个从iTunes Store下载的流行应用（意大利市场）。</x:t>
  </x:si>
  <x:si>
    <x:t xml:space="preserve">指标：精确度（Precision）、召回率（Recall）、F1分数。
效果：
库检测（GT95）：精确度0.911，召回率0.839，F1分数0.874。
版本检测（GT43）：精确度0.879，召回率0.815，F1分数0.846。
性能对比：LibKit的F1分数比CRiOS高29个百分点（72.2% vs. 30.7%）。</x:t>
  </x:si>
  <x:si>
    <x:t xml:space="preserve">论文分析了1,500个iTunes应用，发现47,015个库版本，中位数为每个应用25.5个库。
案例：检测到流行应用（如Documents (Office Docs)）使用2014-2018年的旧版本库（如FirebaseInstanceID 1.0.10），存在安全隐患。
工具已开源，可用于实际场景中的库安全审计和漏洞分析。</x:t>
  </x:si>
  <x:si>
    <x:t xml:space="preserve">FunProbe: Probing Functions from Binary Code through Probabilistic Analysis</x:t>
  </x:si>
  <x:si>
    <x:t xml:space="preserve">该论文提出了一种名为FunProbe的高效二进制函数识别系统，通过概率分析从不同CPU架构的二进制代码中识别函数。FunProbe利用16种架构无关的启发式方法，结合贝叶斯网络进行概率推理，显著提高了函数识别的准确性和效率。实验表明，FunProbe在19,872个真实二进制文件上平均仅需6秒完成分析，准确率优于现有工具（如IDA Pro、Ghidra和深度学习工具XDA），且无需GPU资源。此外，FunProbe与XDA结合可将F1-score提升至99.88%。</x:t>
  </x:si>
  <x:si>
    <x:t xml:space="preserve">The paper introduces FunProbe, an efficient system for identifying functions in stripped binaries through probabilistic analysis. By leveraging 16 architecture-neutral hints and a Bayesian Network, FunProbe achieves high accuracy and speed, analyzing binaries in just 6 seconds on average. It outperforms state-of-the-art tools like IDA Pro, Ghidra, and the deep-learning-based XDA, while being 6× faster than XDA without requiring GPU resources. Combining FunProbe with XDA further improves F1-score to 99.88%.</x:t>
  </x:si>
  <x:si>
    <x:t xml:space="preserve">二进制代码中的函数识别</x:t>
  </x:si>
  <x:si>
    <x:t xml:space="preserve">19,872个真实二进制文件：来自GNU Coreutils、GNU Binutils和SPEC CPU2017，涵盖6种CPU架构（x86、x86-64、ARMv7、AArch64、MIPS、MIPS64）、2种编译器（GCC、Clang）、PIE/非PIE选项及6种优化级别（O0-O3、Os、Ofast）。
对比工具：IDA Pro、Binary Ninja、Ghidra、Nucleus（传统方法）和XDA（深度学习方法）。</x:t>
  </x:si>
  <x:si>
    <x:t xml:space="preserve">准确率（F1-score）：平均99.03%，优于所有对比工具（如IDA Pro：88.64%，XDA：99.69%）。
执行时间（ET）：平均6秒/二进制，比XDA快6.2倍（XDA需36.18秒）。
与XDA结合：F1-score提升至99.88%。
假阳性/假阴性：通过概率模型显著减少，例如在MIPS架构上精度达97.39%。</x:t>
  </x:si>
  <x:si>
    <x:t xml:space="preserve">BigDataflow: A Distributed Interprocedural Dataflow Analysis Framework</x:t>
  </x:si>
  <x:si>
    <x:t xml:space="preserve">论文提出了一种名为BigDataflow的分布式框架，用于支持大规模的跨过程数据流分析。传统的数据流分析在处理大规模程序时面临内存和计算效率的挑战。BigDataflow通过分布式顶点中心计算模型优化了传统的工作列表算法，显著提升了分析效率和可扩展性。实验表明，该框架能在几分钟内完成数百万行代码的分析，优于现有单机或并行分析工具。</x:t>
  </x:si>
  <x:si>
    <x:t xml:space="preserve">The paper presents BigDataflow, a distributed framework designed for large-scale interprocedural dataflow analysis. Traditional dataflow analysis struggles with memory and computational efficiency when applied to large programs. BigDataflow optimizes the classic worklist algorithm using a distributed vertex-centric computation model, significantly improving performance and scalability. Experiments demonstrate that the framework can analyze millions of lines of code in minutes, outperforming existing single-machine or parallel analysis tools.</x:t>
  </x:si>
  <x:si>
    <x:t xml:space="preserve">分布式跨过程数据流分析框架的设计与实现</x:t>
  </x:si>
  <x:si>
    <x:t xml:space="preserve">论文使用了五个真实世界的软件系统作为实验对象：
Linux内核（5.2版本）
Firefox（67.0版本）
PostgreSQL（12.2版本）
OpenSSL（1.11版本）
Apache Httpd（2.4.39版本）</x:t>
  </x:si>
  <x:si>
    <x:t xml:space="preserve">指标：
分析时间（Time）
峰值内存消耗（Peak Memory, #PMem）
资源成本（Cost，以美元计算）
效果：
BigDataflow在分析Linux内核（1750万行代码）时，仅需16.7分钟（别名分析）和44.4分钟（缓存分析），而对比工具Chianina分别需要17.4小时和9.4小时。
在相同资源下，BigDataflow的分布式优化版本比经典版本（BigDataflow-classic）更高效，且能成功分析更大规模程序（如Linux和Firefox），而后者因内存不足失败。</x:t>
  </x:si>
  <x:si>
    <x:t xml:space="preserve">论文中提到了与阿里巴巴集团的合作，实验在阿里云环境下进行，使用了其弹性计算服务（ECS）和弹性MapReduce（EMR）平台。此外，框架的设计目标是为了满足现代持续集成与部署（CI/CD）流水线中对快速分析响应（通常在几分钟内）的需求。具体产业应用案例未详细展开。</x:t>
  </x:si>
  <x:si>
    <x:t xml:space="preserve">Understanding the topics and challenges of GPU programming by classifying and analyzing Stack Overflow posts</x:t>
  </x:si>
  <x:si>
    <x:t xml:space="preserve">该论文通过分析Stack Overflow上25,269篇与GPU编程相关的帖子，构建了一个包含39个主题的层次化分类体系，并研究了这些主题的流行度、难度和趋势。研究发现，GPU编程的挑战主要集中在编程（如数据结构和算法）、环境（如部署和配置）和应用（如深度学习框架）三大类。研究还总结了开发者在每个主题中遇到的具体挑战，为未来研究和工具开发提供了方向。</x:t>
  </x:si>
  <x:si>
    <x:t xml:space="preserve">The paper conducts a comprehensive empirical study by analyzing 25,269 GPU-related posts from Stack Overflow. It proposes a taxonomy of 39 topics, categorizing them into Programming, Environment, and Application. The study examines the popularity, difficulty, and trends of these topics, revealing key challenges faced by developers, such as deployment issues and deep learning framework integration. The findings aim to guide future research and tool development in GPU programming.</x:t>
  </x:si>
  <x:si>
    <x:t xml:space="preserve">GPU编程中的主题分类与开发者挑战</x:t>
  </x:si>
  <x:si>
    <x:t xml:space="preserve">论文使用的benchmark是Stack Overflow的GPU相关帖子数据集（25,269条问题），通过标签（如CUDA、OpenCL）筛选并人工验证。</x:t>
  </x:si>
  <x:si>
    <x:t xml:space="preserve">流行度指标：平均/中位数浏览量（最高6552.8，中位数861.5）、收藏数（平均0.77）、评分（平均2.16）。
难度指标：无采纳答案的问题占比（最高69.3%，平均46.6%）、无答案问题占比（平均13.9%）、采纳答案的中位时间（最长15小时）。
趋势分析：按年份统计问题数量与占比（如深度学习框架问题2015年后激增）。</x:t>
  </x:si>
  <x:si>
    <x:t xml:space="preserve">Software Architecture in Practice: Challenges and Opportunities</x:t>
  </x:si>
  <x:si>
    <x:t xml:space="preserve">该论文通过访谈32位来自21个组织的软件从业者，探讨了软件架构在实践中的活动和挑战。研究发现，软件架构的挑战主要集中在管理、文档、工具和流程四个方面，具体包括需求变更不可预测、设计文档过时、架构一致性检查不足、架构腐化等问题。论文提出了改进建议，如培养高质量架构文化、提升文档可追溯性、开发支持工具等，并指出了未来研究方向。</x:t>
  </x:si>
  <x:si>
    <x:t xml:space="preserve">The paper investigates software architecture practices and challenges through interviews with 32 practitioners from 21 organizations. It identifies common challenges in management, documentation, tooling, and processes, such as unpredictable requirement changes, outdated documentation, lack of automated conformance checking, and architecture erosion. Recommendations include fostering a culture of high-quality architecture, improving documentation traceability, and developing effective tools. The study highlights future research directions to enhance software architecture practices.</x:t>
  </x:si>
  <x:si>
    <x:t xml:space="preserve">软件架构实践中的挑战与改进机会</x:t>
  </x:si>
  <x:si>
    <x:t xml:space="preserve">论文未使用传统意义上的benchmark，而是通过定性访谈和文献三角验证（triangulation with literature）作为研究方法。</x:t>
  </x:si>
  <x:si>
    <x:t xml:space="preserve">论文未使用量化指标，而是通过归纳访谈数据总结挑战和模式（如272个编码主题），未提及具体数值效果。</x:t>
  </x:si>
  <x:si>
    <x:t xml:space="preserve">论文包含产业界的案例研究，访谈对象来自21家不同规模的组织（如大型科技公司、初创企业），并引用具体参与者的反馈（如P1a、P3b等匿名编号的从业者观点）说明实践中的问题和解决方案。例如，某企业通过DevOps仪表盘建立设计文档与代码的追溯链接（Section 7.2）</x:t>
  </x:si>
  <x:si>
    <x:t xml:space="preserve">架构演化与维护</x:t>
  </x:si>
  <x:si>
    <x:t xml:space="preserve">On the Usage of Continual Learning for Out-of-Distribution Generalization in Pre-trained Language Models of Code</x:t>
  </x:si>
  <x:si>
    <x:t xml:space="preserve">该论文研究了预训练语言模型（PLMs）在代码生成和理解任务中面对分布外（OOD）数据时的泛化能力不足问题。通过设计一个模拟软件演化的实验场景，论文发现传统的微调方法会导致灾难性遗忘（catastrophic forgetting）。为解决这一问题，论文评估了五种持续学习方法（如基于回放和正则化的方法），并证明这些方法能有效减少遗忘，同时保持或提升模型性能。论文还公开了一个大规模Java代码数据集，为后续研究提供了基准。</x:t>
  </x:si>
  <x:si>
    <x:t xml:space="preserve">The paper investigates the limitations of pre-trained language models (PLMs) in generalizing to out-of-distribution (OOD) code data, particularly in scenarios simulating software evolution. It highlights catastrophic forgetting during classical fine-tuning and evaluates five continual learning methods (e.g., replay-based and regularization-based approaches) to mitigate this issue. Results show these methods significantly reduce forgetting while maintaining performance. A large-scale Java dataset is released to support future research.</x:t>
  </x:si>
  <x:si>
    <x:t xml:space="preserve">预训练语言模型在代码任务中的持续学习与分布外泛化</x:t>
  </x:si>
  <x:si>
    <x:t xml:space="preserve">论文未使用现有公开benchmark，而是自建数据集，包含：
预训练数据（ID）：从GitHub爬取的Java方法（约68M条）。
OOD数据：5个领域（如General、Security、Android等）的代码片段，每个领域引入新API（共147,245条样本）。</x:t>
  </x:si>
  <x:si>
    <x:t xml:space="preserve">API调用预测任务：EM@1（精确匹配）、EM@5、EM@10。
传统微调：EM@1下降5.64%（General领域）至23.38%（Security领域）。
持续学习方法（如RWalk）：将遗忘降低至2.39%（General领域）。
API使用预测任务：BLEU、EM（精确匹配）、CodeBLEU。
传统微调：EM下降11.80%（General领域）。
持续学习方法（如SI）：将遗忘减少至5.03%（General领域）。</x:t>
  </x:si>
  <x:si>
    <x:t xml:space="preserve">GrACE: Language Models Meet Code Edits</x:t>
  </x:si>
  <x:si>
    <x:t xml:space="preserve">这篇论文提出了一种名为GRACE（Generation conditioned on Associated Code Edits）的方法，通过结合大型语言模型（LLMs）和关联代码编辑的知识，来预测开发者在代码编辑过程中的下一步操作。论文指出，传统的代码编辑预测方法（如符号化程序转换规则或特定神经网络模型）存在局限性，无法生成新代码或捕捉开发者意图。GRACE通过利用LLMs的生成能力，并结合先前的关联编辑，显著提升了代码编辑预测的准确性。实验表明，GRACE在零样本和微调设置下均优于现有方法，能够生成更多正确的代码编辑建议。</x:t>
  </x:si>
  <x:si>
    <x:t xml:space="preserve">The paper introduces GRACE (Generation conditioned on Associated Code Edits), a method that leverages large language models (LLMs) to predict code edits by conditioning them on prior associated edits. Traditional approaches, such as symbolic program transformation rules or specialized neural models, struggle with generating new code or capturing developer intent. GRACE addresses these limitations by utilizing the generative capabilities of LLMs and incorporating knowledge from past edits. Experiments demonstrate that GRACE significantly outperforms state-of-the-art methods in both zero-shot and fine-tuning settings, generating more accurate code edit suggestions.</x:t>
  </x:si>
  <x:si>
    <x:t xml:space="preserve">代码编辑预测</x:t>
  </x:si>
  <x:si>
    <x:t xml:space="preserve">c3po数据集：从53个流行的C# GitHub仓库中提取的代码提交记录，包含过滤和未过滤版本。
overwatch数据集：从IDE会话中收集的细粒度代码版本历史，用于学习编辑序列模式。</x:t>
  </x:si>
  <x:si>
    <x:t xml:space="preserve">量化指标：Exact Match（精确匹配），即预测的代码编辑与真实编辑在语法上完全匹配的比例（忽略空格）。
效果：
在c3po数据集上，GRACE将Codex-davinci的Exact Match从37.09%提升到67.92%，相对提升30%。
在overwatch数据集上，GRACE将Exact Match从31.81%提升到49.09%，相对提升17%。
与现有最佳方法（如c3po和overwatch）相比，GRACE在各自数据集上的相对提升分别达到54%和29%。</x:t>
  </x:si>
  <x:si>
    <x:t xml:space="preserve">Recommending Analogical APIs via Knowledge Graph Embedding</x:t>
  </x:si>
  <x:si>
    <x:t xml:space="preserve">这篇论文提出了一种名为KGE4AR的方法，通过构建统一的知识图谱（KG）并利用知识图谱嵌入（KGE）技术，为库迁移中的API推荐问题提供了一种高效且可扩展的解决方案。传统的API推荐方法主要基于文档的文本相似性计算，存在语义理解不足和计算效率低下的问题。KGE4AR通过构建包含API结构、功能描述和概念关系的统一知识图谱，并利用嵌入技术将图谱中的节点和关系映射为向量，从而实现了更准确的相似性计算和推荐。实验表明，KGE4AR在两种推荐场景（有目标库和无目标库）中均显著优于现有方法，并在大规模库集上展现了良好的可扩展性。</x:t>
  </x:si>
  <x:si>
    <x:t xml:space="preserve">The paper introduces KGE4AR, a novel approach for recommending analogical APIs during library migration by leveraging knowledge graph (KG) embedding. Traditional documentation-based API recommendation techniques suffer from limited semantic understanding and scalability issues. KGE4AR addresses these challenges by constructing a unified API KG that comprehensively captures structural, functional, and conceptual knowledge from API documentation. The KG is then embedded into a vector space, enabling efficient and accurate similarity calculations. Evaluations demonstrate that KGE4AR significantly outperforms state-of-the-art methods in both target-library-given and target-library-absent scenarios, while also exhibiting strong scalability with increasing library sizes.</x:t>
  </x:si>
  <x:si>
    <x:t xml:space="preserve">库迁移中的类比API推荐</x:t>
  </x:si>
  <x:si>
    <x:t xml:space="preserve">RQ1 Benchmark：合并了来自两个现有研究的245对类比API方法，涵盖16对类比库（如JSON处理、测试、日志等）。
RQ2 Benchmark：手动构建的新基准，包含来自18个库的270个API方法，覆盖不同领域和流行度的库。</x:t>
  </x:si>
  <x:si>
    <x:t xml:space="preserve">量化指标：
MRR（Mean Reciprocal Rank）：衡量正确类比API在推荐列表中的平均排名倒数。
Hit@k（k=1,3,5,10）：正确类比API出现在前k位的比例。
Precision和Recall（仅用于无目标库场景）：分别衡量推荐结果的准确性和覆盖率。
效果：
有目标库场景：KGE4AR在MRR上比基线方法提升47.1%-143.0%，在Hit@10上提升41.4%-95.4%。
无目标库场景：KGE4AR在MRR上提升11.7%-80.6%，在Recall上提升33.2%-116.5%。</x:t>
  </x:si>
  <x:si>
    <x:t xml:space="preserve">CCT5: A Code-Change-Oriented Pre-Trained Model</x:t>
  </x:si>
  <x:si>
    <x:t xml:space="preserve">论文提出了一种面向代码变更的预训练模型CCT5，旨在解决开发者在软件维护过程中因频繁代码变更而衍生的任务自动化问题。传统方法要么依赖小规模标注数据从头训练模型，要么微调现有预训练模型，但效果有限。CCT5通过构建大规模代码变更数据集CodeChangeNet，并设计五种预训练任务，使模型能够更好地理解代码变更的语义。实验表明，CCT5在提交消息生成、即时注释更新和即时缺陷预测等任务上优于现有方法，同时还能泛化到代码审查任务中。</x:t>
  </x:si>
  <x:si>
    <x:t xml:space="preserve">The paper introduces CCT5, a code-change-oriented pre-trained model designed to automate tasks derived from frequent code changes during software maintenance. Traditional approaches either train models from scratch with limited labeled data or fine-tune existing pre-trained models, but both have limitations. CCT5 addresses these by curating a large-scale dataset (CodeChangeNet) and designing five pre-training tasks to capture code change semantics. Experiments show that CCT5 outperforms state-of-the-art methods in commit message generation, just-in-time comment updates, and defect prediction, and generalizes well to code review tasks.</x:t>
  </x:si>
  <x:si>
    <x:t xml:space="preserve">代码变更导向的预训练模型（CCT5）</x:t>
  </x:si>
  <x:si>
    <x:t xml:space="preserve">Commit Message Generation: Multi-programming-language Commit Message Dataset (MCMD) 和 FIRA使用的Java数据集。
Just-in-Time Comment Update: Liu et al.构建的Javadoc注释更新数据集（80,591/8,827/9,204实例）。
Just-in-Time Defect Prediction: JIT-Defects4J数据集（27,319代码变更，含2,332缺陷引入变更）。
Code Review Tasks: Li et al.提供的代码审查数据集（质量评估和审查生成任务）。</x:t>
  </x:si>
  <x:si>
    <x:t xml:space="preserve">Commit Message Generation: BLEU（B-Norm）。CCT5在MCMD上平均BLEU为22.06%，优于CodeT5（18.11%）和NNGen（17.82%）。
Just-in-Time Comment Update: GLEU和Accuracy。CCT5的GLEU为70.7%（优于CoditT5的67.1%），Accuracy为36.1%（优于CoditT5的32.3%）。
Just-in-Time Defect Prediction: F1和AUC。CCT5的F1为0.451（优于CodeBERT的0.375和JITLine的0.261），加入专家特征后F1提升至0.472。
Code Review Tasks: F1（质量评估）和BLEU（审查生成）。CCT5的F1为0.776（优于CodeReviewer的0.715），BLEU为6.30%（优于CodeReviewer的5.32%）。</x:t>
  </x:si>
  <x:si>
    <x:t xml:space="preserve">LExecutor: Learning-Guided Execution</x:t>
  </x:si>
  <x:si>
    <x:t xml:space="preserve">论文提出了一种名为LExecutor的学习引导执行方法，用于在缺少变量定义、用户输入或第三方依赖的情况下执行任意代码片段。LExecutor通过神经网络模型预测缺失的值，并将其注入执行过程中，从而避免程序因缺失值而崩溃。实验表明，LExecutor能够显著提高代码执行覆盖率，在开源项目和Stack Overflow代码片段上的覆盖率分别达到51.6%和65.1%，远高于传统方法。</x:t>
  </x:si>
  <x:si>
    <x:t xml:space="preserve">The paper introduces LExecutor, a learning-guided approach for executing arbitrary code snippets under constrained conditions. LExecutor uses a neural model to predict missing values (e.g., undefined variables or function return values) and injects them during execution, enabling the code to run without crashing. Evaluations on Python code from open-source projects and Stack Overflow snippets show that LExecutor achieves 51.6% and 65.1% line coverage, respectively, significantly outperforming baseline methods like random value injection or traditional execution.</x:t>
  </x:si>
  <x:si>
    <x:t xml:space="preserve">学习引导的代码执行（Learning-Guided Execution</x:t>
  </x:si>
  <x:si>
    <x:t xml:space="preserve">开源项目函数：从Black、Flask、Pandas、Scrapy和TensorFlow等项目中提取的1,000个函数（共9,653行代码）。
Stack Overflow代码片段：从Stack Overflow热门问题中提取的462个代码片段（共3,580行代码）。
训练数据：来自Ansible、Django、Keras等项目的226,009个值使用事件。</x:t>
  </x:si>
  <x:si>
    <x:t xml:space="preserve">预测准确率：模型在细粒度抽象下的Top-1准确率为79.5%-80.1%，粗粒度抽象下为87.3%-88.1%。
代码覆盖率：
开源项目函数：LExecutor覆盖51.6%的代码行，显著高于随机值注入（13.3%）和传统执行（4.1%）。
Stack Overflow片段：LExecutor覆盖65.1%的代码行，优于随机值注入（46.7%）和传统执行（43.8%）。
效率：LExecutor执行时间比传统方法慢1-2个数量级（如178.69毫秒/行 vs. 1.50毫秒/行），但仍在可接受范围内。</x:t>
  </x:si>
  <x:si>
    <x:t xml:space="preserve">18</x:t>
  </x:si>
  <x:si>
    <x:t xml:space="preserve">Software Architecture Recovery with Information Fusion</x:t>
  </x:si>
  <x:si>
    <x:t xml:space="preserve">该论文提出了一种名为SARIF的自动化软件架构恢复技术，通过融合依赖关系、代码文本和文件夹结构三类信息，并结合细粒度分析（如依赖类型权重、实体重要性、主题建模等），显著提高了架构恢复的准确性。实验表明，SARIF在9个真实项目上比现有最优技术平均准确率提升36.1%。论文还引入了新的架构相似性度量指标（ARI和
a
2
a
a
d
j
a2a 
adj
​
 ），解决了传统指标（如MoJoFM、a2a）的局限性。</x:t>
  </x:si>
  <x:si>
    <x:t xml:space="preserve">The paper proposes SARIF, an automated software architecture recovery technique that integrates dependencies, code text, and folder structure with fine-grained analysis (e.g., dependency type weighting, entity importance, topic modeling). SARIF outperforms state-of-the-art methods by 36.1% in accuracy on 9 real-world projects. It also introduces new similarity metrics (ARI and 
a
2
a
a
d
j
a2a 
adj
​
 ) to address limitations of traditional metrics (e.g., MoJoFM, a2a). The approach is evaluated with industrial case studies and extensive experiments on 900 GitHub projects.</x:t>
  </x:si>
  <x:si>
    <x:t xml:space="preserve">软件架构恢复</x:t>
  </x:si>
  <x:si>
    <x:t xml:space="preserve">实验使用了以下两类数据集：
公开项目：6个已有真实架构标注的开源项目（如ArchStudio、Bash、Chromium）。
工业项目：3个与华为合作标注的项目（如Libxml2、分布式相机系统）。
扩展验证：900个GitHub项目（部分含架构图标注）。</x:t>
  </x:si>
  <x:si>
    <x:t xml:space="preserve">指标	描述	SARIF提升（对比基线最佳）
MoJoFM	基于移动/合并操作的最小成本，偏好小集群	+30.0%
a2a	基于架构转换操作的相似度，动态范围小	+3.0%
c
2
c
c
v
g
c2c 
cvg
​
 	基于集群覆盖率的相似度	+44.2%
ARI	调整兰德指数，衡量聚类一致性	+78.0%
a
2
a
a
d
j
a2a 
adj
​
 	改进版a2a，解决原始指标动态范围不足的问题	+25.2%</x:t>
  </x:si>
  <x:si>
    <x:t xml:space="preserve">工业合作：与华为合作标注了Libxml2、分布式相机系统（HDC）和驱动框架（HDF）的架构。
案例发现：在分布式相机系统中，SARIF识别出共享功能模块（如数据处理），而人工标注因架构图限制错误拆分了模块，说明SARIF结果更符合实际代码结构。
实际工具：SARIF支持C/C++/Java，已用于华为等企业的架构维护。</x:t>
  </x:si>
  <x:si>
    <x:t xml:space="preserve">Evaluating Transfer Learning for Simplifying GitHub READMEs</x:t>
  </x:si>
  <x:si>
    <x:t xml:space="preserve">这篇论文探讨了如何利用迁移学习技术自动简化GitHub的README文件。研究者通过收集14,588对复杂与简化版本的README文件，训练了一个基于Transformer的模型，并利用通用的维基百科简化数据进行迁移学习。实验表明，迁移学习模型在BLEU评分和人工评估中表现最佳，显著提升了文本简化的效果，同时保留了原始语义。该研究为软件文档的自动简化提供了新的解决方案</x:t>
  </x:si>
  <x:si>
    <x:t xml:space="preserve">This paper explores the use of transfer learning to automatically simplify GitHub README files. The authors collected 14,588 pairs of complex and simplified READMEs, trained a Transformer-based model, and leveraged general-domain Wikipedia simplification data for transfer learning. Results show that the transfer learning model achieved the highest BLEU score (34.68) and outperformed baselines in human evaluations of semantic preservation, grammar, and simplicity. The study offers a promising approach to improving software documentation readability.</x:t>
  </x:si>
  <x:si>
    <x:t xml:space="preserve">利用迁移学习技术自动简化GitHub的README文件</x:t>
  </x:si>
  <x:si>
    <x:t xml:space="preserve">论文使用了两个benchmark数据集：
sw-data：研究者自行收集的14,588对GitHub README文件（复杂与简化版本）。
wiki-data：通用的维基百科与简单维基百科对齐的文本简化数据集。</x:t>
  </x:si>
  <x:si>
    <x:t xml:space="preserve">量化指标：
BLEU评分：衡量生成文本与参考文本的相似度。
人工评估：从语义相似性、语法正确性和简洁性三个维度进行Likert量表评分（1-5分）。
效果：
最佳迁移学习模型的BLEU评分为34.68，显著高于基线模型（Baseline wiki: 14.93，Baseline sw: 13.35）。
人工评估中，迁移学习模型在语义、语法和简洁性上的平均得分分别为3.907、3.873和3.350，优于其他模型。</x:t>
  </x:si>
  <x:si>
    <x:t xml:space="preserve">CodeMark: Imperceptible Watermarking for Code Datasets against Neural Code Completion Models</x:t>
  </x:si>
  <x:si>
    <x:t xml:space="preserve">这篇论文提出了一种名为CodeMark的不可感知水印技术，用于保护代码数据集在神经网络代码补全模型（NCCM）训练中的版权。CodeMark通过语义保持的代码转换（SPT）在代码数据集中嵌入用户定义的水印，确保代码功能不变且水印难以被察觉。实验表明，CodeMark在模型准确性、可验证性、鲁棒性和不可感知性方面均表现优异，能够有效防止未经授权的数据集使用。</x:t>
  </x:si>
  <x:si>
    <x:t xml:space="preserve">This paper introduces CodeMark, an imperceptible watermarking method designed to protect the copyright of code datasets used in training Neural Code Completion Models (NCCMs). CodeMark embeds user-defined watermarks through semantic-preserving transformations (SPTs), ensuring functionality preservation and covertness. Evaluations demonstrate that CodeMark fulfills key properties of practical watermarks: harmlessness to model accuracy, verifiability, robustness, and imperceptibility, effectively deterring unauthorized dataset usage.</x:t>
  </x:si>
  <x:si>
    <x:t xml:space="preserve">为代码数据集设计不可感知的水印技术</x:t>
  </x:si>
  <x:si>
    <x:t xml:space="preserve">论文使用了CodeSearchNet (CSN)数据集中的Python和Java部分作为基准数据集，用于训练和评估水印技术的效果。</x:t>
  </x:si>
  <x:si>
    <x:t xml:space="preserve">量化指标：
BLEU评分：衡量模型生成代码的准确性。
精确匹配（Exact Match, EM）：评估生成代码与参考代码的完全匹配率。
p值：用于验证水印的可检测性，p ≤ 0.05表示统计显著。
召回率（Recall）和精确率（Precision）：评估防御方法对水印样本的检测效果。
效果：
CodeMark对模型性能的影响极小（BLEU平均下降0.6%，EM下降0.1%）。
水印在所有测试场景中均能有效验证（p值显著低于0.05）。
人类评估显示CodeMark水印的不可感知性显著优于基线方法（如CoProtector）。</x:t>
  </x:si>
  <x:si>
    <x:t xml:space="preserve">Mate! Are You Really Aware? An Explainability-Guided Testing Framework for Robustness of Malware Detectors</x:t>
  </x:si>
  <x:si>
    <x:t xml:space="preserve">该论文提出了一种基于可解释性的、模型无关的测试框架，用于评估恶意软件检测器在面对对抗性攻击时的鲁棒性。作者引入了“累积恶意量级（AMM）”的概念，通过识别可操纵的特征来生成对抗性样本，从而测试检测器的脆弱性。实验表明，商业杀毒引擎和机器学习检测器均易受AMM引导的测试样本攻击，且攻击的迁移性依赖于不同检测器间高AMM特征的重叠。研究为改进恶意软件检测器的鲁棒性提供了理论支持。</x:t>
  </x:si>
  <x:si>
    <x:t xml:space="preserve">The paper proposes an explainability-guided, model-agnostic testing framework to evaluate the robustness of malware detectors against adversarial attacks. It introduces the concept of Accrued Malicious Magnitude (AMM) to identify manipulable features for generating adversarial samples. Experiments reveal that commercial antivirus engines and state-of-the-art machine learning detectors are vulnerable to AMM-guided test cases, with evasion success tied to overlapping high-AMM features across detectors. The work provides insights for enhancing detector robustness.</x:t>
  </x:si>
  <x:si>
    <x:t xml:space="preserve">恶意软件检测器的鲁棒性测试</x:t>
  </x:si>
  <x:si>
    <x:t xml:space="preserve">数据集：
Android：Drebin数据集（123,453良性样本 + 5,560恶意样本）和VirusShare的8,351恶意样本。
WinPE：SOREL-20M数据集（9,470,626良性样本 + 9,919,251恶意样本）。
检测器：
8个Android检测器（Drebin、MaMaDroid等结合LGBM/SVM/RF/DNN模型）。
60个VirusTotal杀毒引擎。</x:t>
  </x:si>
  <x:si>
    <x:t xml:space="preserve">指标：检测率（Detection Rate，公式1）、迁移性（通过余弦相似度衡量AMM特征重叠）。
效果：
Android检测器平均检测率下降91.75%，VirusTotal引擎平均绕过率62.25%。
WinPE检测器检测率下降至36.54%（低于随机猜测）。
通过移除高AMM特征，改进后模型对对抗样本的检测率提升至78.2%。</x:t>
  </x:si>
  <x:si>
    <x:t xml:space="preserve">论文提及了对商业杀毒引擎（如Kaspersky、Avast、ESET）的测试结果（§6.2），发现其易受AMM攻击。此外，研究建议产业界利用AMM值优化检测器鲁棒性（§6.5）。具体案例包括：
VirusTotal中60个引擎的测试（37.35个引擎平均被绕过）。
微软威胁情报中心发现的“FoxBlade”零日攻击（§1）。</x:t>
  </x:si>
  <x:si>
    <x:t xml:space="preserve">Crystallizer: A Hybrid Path Analysis Framework To Aid in Uncovering Deserialization Vulnerabilities</x:t>
  </x:si>
  <x:si>
    <x:t xml:space="preserve">CRYSTALLIZER 是一种混合路径分析框架，旨在自动发现反序列化漏洞。该框架结合静态分析和动态分析，首先生成候选的“小工具链”（gadget chains），然后动态生成具体的攻击载荷（payloads）以验证漏洞的可利用性。论文聚焦于 Java 反序列化漏洞，并在七个流行的 Java 库中发现了 41 条新的可利用链，同时展示了在真实应用（如 Apache Kafka 和 Pulsar）中的攻击案例。CRYSTALLIZER 在效果上显著优于现有工具（如 Gadget Inspector）。</x:t>
  </x:si>
  <x:si>
    <x:t xml:space="preserve">CRYSTALLIZER is a hybrid path analysis framework designed to automatically uncover deserialization vulnerabilities. It combines static analysis to approximate potential gadget chains and dynamic analysis to generate concrete payloads that exploit these chains. Focusing on Java deserialization, the framework identified 41 previously unknown exploitable chains across seven popular libraries and demonstrated real-world attacks (e.g., RCE and DoS) in applications like Apache Kafka and Pulsar. CRYSTALLIZER outperformed state-of-the-art tools (e.g., Gadget Inspector) by efficiently reducing the search space and validating chains with dynamic payload synthesis.</x:t>
  </x:si>
  <x:si>
    <x:t xml:space="preserve">研究主题是自动化发现反序列化漏洞，具体包括：
小工具链（gadget chains）的静态建模与动态验证。
混合分析（静态 + 动态）方法的设计与实现。
Java 反序列化漏洞的案例研究与实际攻击验证。</x:t>
  </x:si>
  <x:si>
    <x:t xml:space="preserve">评估的 7 个 Java 库和 3 个应用：
Libraries:
Apache Commons Collections (3.1, 4.0)
AspectJWeaver, Beanshell, Beanutils, Groovy, Vaadin
Applications:
Apache Pulsar, Apache Kafka, Oracle Coherence</x:t>
  </x:si>
  <x:si>
    <x:t xml:space="preserve">指标：
发现的漏洞链数量（已知 + 新链）。
静态分析阶段生成的 gadget graph 规模（节点/边数）。
动态分析阶段的链实例化时间。
与现有工具（Gadget Inspector、Rasheed et al.）的对比。
效果：
发现 41 条新链 + 7 条已知链。
在 Kafka 和 Pulsar 中实现 RCE/DoS 攻击。
比 Gadget Inspector 多发现 17.3 倍的可利用链。</x:t>
  </x:si>
  <x:si>
    <x:t xml:space="preserve">Apache Kafka：
利用 Commons Collections 的链绕过反序列化黑名单，实现 DoS 攻击（触发无限循环）。
Apache Pulsar：
通过反序列化漏洞实现 RCE（远程代码执行）。
Oracle Coherence：
重新发现已知漏洞 CVE-2020-2555，并生成新的攻击路径。</x:t>
  </x:si>
  <x:si>
    <x:t xml:space="preserve">ViaLin: Path-Aware Dynamic Taint Analysis for Android</x:t>
  </x:si>
  <x:si>
    <x:t xml:space="preserve">本文提出了一种名为Vial.in的动态污点分析技术，专注于Android应用程序中的路径感知信息流跟踪。与现有技术仅报告污点流的端点（源和汇）不同，Vial.in能够完整记录污点传播路径，帮助分析人员理解信息如何从敏感源传播到敏感汇。论文通过扩展Android运行时实现Vial.in，并在基准测试和真实Google Play应用上验证了其准确性和性能。实验结果表明，Vial.in能够高效识别污点路径，同时保持合理的运行时和内存开销。</x:t>
  </x:si>
  <x:si>
    <x:t xml:space="preserve">This paper introduces Vial.in, a path-aware dynamic taint analysis technique for Android applications. Unlike existing approaches that only report the endpoints (sources and sinks) of taint flows, Vial.in tracks and reports complete, statement-level taint propagation paths. Implemented by extending the Android Runtime, Vial.in was evaluated on benchmark suites and real-world Google Play apps, demonstrating high accuracy in detecting taint flows and reasonable overhead in performance and memory. The tool aids in identifying security vulnerabilities and malicious behaviors in large-scale Android applications.</x:t>
  </x:si>
  <x:si>
    <x:t xml:space="preserve">路径感知的动态污点分析技术</x:t>
  </x:si>
  <x:si>
    <x:t xml:space="preserve">DroidICCBench：结合DroidBench v3.0和ICC-Bench，包含217个小型测试应用。
GPBench：16个来自Google Play的真实大型应用，用于评估工具在复杂场景下的表现。
Fake WhatsApp client（YoWhatsApp）：一个恶意应用案例，用于验证工具在实际安全分析中的实用性。</x:t>
  </x:si>
  <x:si>
    <x:t xml:space="preserve">准确性指标：
精确率（Precision）：97.6%（DroidICCBench），仅5个误报。
召回率（Recall）：92.3%（DroidICCBench），漏报主要因隐式流和原生代码未支持。
性能指标：
时间开销：平均增加39.8%（GPBench-SL配置）。
内存开销：平均增加7.3%。
路径长度：平均57.2条语句，最长路径达509条语句（GPBench）。</x:t>
  </x:si>
  <x:si>
    <x:t xml:space="preserve">产业应用：Vial.in可用于检测Android应用中的隐私数据泄露和安全漏洞，如论文中分析的Google Play应用（如App #4）暴露的硬编码JWT密钥问题。
Case Study：对恶意应用YoWhatsApp的分析显示，Vial.in提供的路径信息将人工分析时间缩短了40%，证明了其在安全审计中的实用性。</x:t>
  </x:si>
  <x:si>
    <x:t xml:space="preserve">Distinguishing Look-Alike Innocent and Vulnerable Code by Subtle Semantic Representation Learning and Explanation</x:t>
  </x:si>
  <x:si>
    <x:t xml:space="preserve">本文提出了一种名为SVuID的新型漏洞检测方法，通过结合对比学习和预训练模型（UniXcoder）来区分代码中看似相似但语义相反的漏洞与非漏洞函数。SVuID不仅能够高精度检测漏洞，还能为开发者提供自然语言解释（如漏洞根因、影响和修复建议），帮助理解漏洞。实验表明，SVuID在F1分数、PR-AUC等指标上显著优于现有方法（提升23.5%-68.0%），并在用户研究中验证了其解释功能的实用性。</x:t>
  </x:si>
  <x:si>
    <x:t xml:space="preserve">This paper introduces SVuID, a novel vulnerability detection approach that leverages contrastive learning and pre-trained models (UniXcoder) to distinguish between lexically similar but semantically opposite vulnerable and non-vulnerable functions. SVuID not only detects vulnerabilities with high accuracy but also provides natural language explanations (e.g., root cause, impact, and solutions) to aid developer comprehension. Experiments show that SVuID outperforms state-of-the-art methods by 23.5%-68.0% in F1-score and PR-AUC, and a user study confirms the usefulness of its explanations.</x:t>
  </x:si>
  <x:si>
    <x:t xml:space="preserve">基于语义表示学习和解释的软件漏洞检测，</x:t>
  </x:si>
  <x:si>
    <x:t xml:space="preserve">漏洞数据集：Big-Vul（包含10,900个C/C++漏洞函数及其修复版本）。
众包知识库：从Stack Overflow爬取的55,627个C/C++相关帖子（含121,635条回答），用于构建解释生成的知识库。</x:t>
  </x:si>
  <x:si>
    <x:t xml:space="preserve">指标：Accuracy、Precision、Recall、F1-score、PR-AUC。
效果：
F1-score：0.336（比基线提升23.5%-68.0%）。
PR-AUC：0.270（比基线提升15.9%-134.8%）。
在修复后函数的分类准确率上提升7.4%-64.4%。</x:t>
  </x:si>
  <x:si>
    <x:t xml:space="preserve">用户研究：邀请10名具有5-8年经验的开发者评估SVuID的解释功能，结果显示13/20的推荐解释被认为对理解漏洞有帮助（Q3）。
产业应用：未明确提及具体企业案例，但通过Stack Overflow众包知识库和开发者反馈验证了工具的实用性。</x:t>
  </x:si>
  <x:si>
    <x:t xml:space="preserve">Enhancing Function Name Prediction using Votes-Based Name Tokenization and Multi-Task Learning</x:t>
  </x:si>
  <x:si>
    <x:t xml:space="preserve">该论文提出了一种名为Epitome的多任务学习框架，用于预测经过不同编译优化级别处理的二进制文件中的函数名称。Epitome通过结合基于投票的函数名分词方法和多任务学习（包括函数名预测和函数语义相似性预测任务），显著提升了预测的准确性。实验表明，Epitome在精确率、召回率和F1分数上分别比现有最优工具高出44.34%、64.16%和54.44%，并展现出优秀的泛化能力。</x:t>
  </x:si>
  <x:si>
    <x:t xml:space="preserve">This paper introduces Epitome, a multi-task learning framework designed to predict function names in binaries compiled with diverse optimization levels. By integrating a votes-based name tokenization method and multi-task learning (combining function name prediction and semantics similarity prediction), Epitome significantly improves prediction accuracy. Experiments show that Epitome outperforms state-of-the-art tools by up to 44.34% in precision, 64.16% in recall, and 54.44% in F1 score, while demonstrating strong generalizability.</x:t>
  </x:si>
  <x:si>
    <x:t xml:space="preserve">二进制函数名预测，重点解决不同编译优化级别下二进制代码的语义差异和函数名多样性问题。</x:t>
  </x:si>
  <x:si>
    <x:t xml:space="preserve">FSE-24</x:t>
  </x:si>
  <x:si>
    <x:t xml:space="preserve">自建数据集：包含174个开源项目，编译为4种架构（x86、x64、ARM、MIPS）和5种优化级别（O0-Os），共2,597,346个函数。
对比工具的数据集：SymLM的x64二进制数据集。</x:t>
  </x:si>
  <x:si>
    <x:t xml:space="preserve">指标：精确率（Precision）、召回率（Recall）、F1分数（F1 Score）。
效果：
整体性能：加权平均F1为71.96%。
对比实验：Epitome在x64架构上比NFRE提高54.44% F1，比SymLM提高14.75% F1。
消融实验：多任务学习提升5.97% F1，预训练模型提升6.1%精确率。</x:t>
  </x:si>
  <x:si>
    <x:t xml:space="preserve">应用场景：IoT固件分析（如TP-Link路由器固件），预测函数名以辅助逆向工程。
案例：在真实IoT固件中，Epitome成功预测了部分函数名（如将__aeabi_uldivmod预测为{aeabi, abi, div, mod}），尽管存在领域差异，但仍保留了语义信息</x:t>
  </x:si>
  <x:si>
    <x:t xml:space="preserve">Only diff is Not Enough: Generating Commit Messages Leveraging Reasoning and Action of Large Language Model</x:t>
  </x:si>
  <x:si>
    <x:t xml:space="preserve">该论文提出了一种名为OMG（Omniscient Message Generator）的提交信息生成方法，利用大型语言模型（LLM）和ReAct提示策略，结合广泛的软件上下文信息（如代码变更、拉取请求、问题报告等），生成高质量、信息丰富的提交信息。通过混合方法实证分析，论文首先识别了开发者对提交信息的额外质量期望（如简洁性、格式一致性等），并在此基础上设计了OMG。实验表明，OMG在人类评估中比现有最优方法（FIRA）和人工编写的提交信息表现更优，开发者对其生成的信息偏好率达61.4%。</x:t>
  </x:si>
  <x:si>
    <x:t xml:space="preserve">This paper introduces OMG (Omniscient Message Generator), a commit message generation approach leveraging Large Language Models (LLMs) and the ReAct prompting strategy. OMG retrieves diverse software context (e.g., code changes, pull requests, issue reports) to generate high-quality commit messages. Through a mixed-method empirical analysis, the study identifies additional developer expectations for commit message quality (e.g., conciseness, consistent format). Experiments show that OMG outperforms the state-of-the-art tool (FIRA) and human-written messages in human evaluation, with 61.4% preference from developers.</x:t>
  </x:si>
  <x:si>
    <x:t xml:space="preserve">自动化提交信息生成（Commit Message Generation, CMG），重点解决现有方法因忽略广泛上下文导致的生成信息不足、可读性差的问题。</x:t>
  </x:si>
  <x:si>
    <x:t xml:space="preserve">数据集：32个Apache项目的520,306次提交，经筛选后保留35,431次Java代码变更，最终随机采样381次用于评估。
对比方法：FIRA（基于图表示的现有最优CMG工具）。</x:t>
  </x:si>
  <x:si>
    <x:t xml:space="preserve">自动指标：BLEU、ROUGE-L、METEOR（OMG低于FIRA，但论文质疑这些指标对质量的反映能力）。
人类评估指标：
Rationality（合理性）：OMG得分3.62（人类2.96，FIRA 1.24）。
Comprehensiveness（全面性）：OMG得分3.75（人类3.38，FIRA 1.56）。
Expressiveness（表达流畅性）：OMG得分3.99（人类3.82，FIRA 3.73）。
开发者偏好：61.4%选择OMG，28.1%选择人工编写，10.5%选择FIRA。</x:t>
  </x:si>
  <x:si>
    <x:t xml:space="preserve">应用场景：开源软件（Apache项目）的代码维护，帮助开发者生成更高质量的提交信息。
案例：OMG生成的提交信息在实际Apache项目代码变更中优于人工编写和FIRA，例如清晰描述代码变更类型（如重构）和原因（如“提高输出可读性”）。</x:t>
  </x:si>
  <x:si>
    <x:t xml:space="preserve">Towards Efficient Build Ordering for Incremental Builds with Multiple Configurations</x:t>
  </x:si>
  <x:si>
    <x:t xml:space="preserve">该论文提出了一种名为BUDDI的方法，旨在通过静态分析构建脚本（如Makefile）来优化多配置软件的增量构建顺序。BUDDI通过计算配置之间的构建声明距离（Build Declaration Distance）和预测构建大小，生成高效的构建顺序，从而减少整体构建时间和计算资源消耗。实验结果表明，BUDDI在20个开源项目上平均减少了26%的构建时间，优于96.5%的随机构建顺序。</x:t>
  </x:si>
  <x:si>
    <x:t xml:space="preserve">The paper proposes an approach called BUDDI (Build Declaration Distance) to optimize the order of incremental builds for software with multiple configurations. By statically analyzing build scripts (e.g., Makefiles), BUDDI measures the distance between configurations and predicts build sizes to generate efficient build orders. The goal is to maximize artifact reuse and minimize redundant compilations. Evaluated on 20 open-source projects, BUDDI reduces build time by an average of 26% compared to random orders, outperforming 96.5% of them.</x:t>
  </x:si>
  <x:si>
    <x:t xml:space="preserve">论文的研究主题是多配置软件的高效增量构建顺序优化，核心是通过静态分析构建脚本（如目标和命令）来提升构建效率。</x:t>
  </x:si>
  <x:si>
    <x:t xml:space="preserve">论文选取了20个流行的开源项目作为实验对象，包括SQLite、PHP、curl、FFmpeg等，涵盖不同规模和领域（如编译器、编辑器、多媒体处理器等）。这些项目均为C语言和Make-based构建系统。</x:t>
  </x:si>
  <x:si>
    <x:t xml:space="preserve">指标：构建时间（Build Time）、构建顺序效率（与随机顺序的比较）、距离计算开销。
效果：
BUDDI生成的构建顺序在96.5%的情况下优于随机顺序（193/200）。
平均减少构建时间305.94秒（26%），中位数减少64.88秒（28%）。
工具自身开销为0.44–324.72秒，占构建时间的0.1%–12.4%。</x:t>
  </x:si>
  <x:si>
    <x:t xml:space="preserve">Unprecedented Code Change Automation: The Fusion of LLMs and Transformation by Example</x:t>
  </x:si>
  <x:si>
    <x:t xml:space="preserve">这篇论文提出了一种名为PyCraft的工具，通过结合大型语言模型（LLMs）和基于示例的代码转换技术（Transformation by Example, TBE），自动化识别和实现代码中的重复变更模式（CPATs）。PyCraft能够生成语义等效但语法不同的代码变体，并通过静态和动态分析验证其正确性。实验表明，PyCraft能够显著提高代码变更的自动化效率，在真实项目中成功应用了83%的变更建议。</x:t>
  </x:si>
  <x:si>
    <x:t xml:space="preserve">This paper introduces PyCraft, a tool that combines Large Language Models (LLMs) with Transformation by Example (TBE) techniques to automate repetitive code changes (CPATs). PyCraft generates semantically equivalent but syntactically diverse code variants, validates them through static and dynamic analysis, and applies the changes to target code. The tool demonstrated a 14x increase in transformation opportunities compared to state-of-the-art tools, with 83% of its suggested changes accepted by developers in real-world projects.</x:t>
  </x:si>
  <x:si>
    <x:t xml:space="preserve">论文的研究主题是代码变更自动化，特别是通过LLMs和TBE技术生成和验证代码变体，以提升代码维护的效率和准确性。</x:t>
  </x:si>
  <x:si>
    <x:t xml:space="preserve">论文使用了从开源项目中提取的20个CPATs（代码变更模式）作为基准数据集，涵盖了四种常见的代码变更类型（如循环优化、API更新等）。此外，还评估了200个开源项目（如microsoft/DeepSpeed、IBM/inFairness）以验证工具的实际效果。</x:t>
  </x:si>
  <x:si>
    <x:t xml:space="preserve">F-measure：96.6%（用于评估生成变体的正确性）。
生成变体数量：平均每个CPAT生成58个适用变体（最高584个）。
转换效率提升：相比基线工具PyEvolve，PyCraft实现了平均14倍的转换机会增长（最高39倍）。
开发者接受率：83%的变更建议被开发者接受并合并到项目中。</x:t>
  </x:si>
  <x:si>
    <x:t xml:space="preserve">论文提及了在多个知名开源项目中的应用案例，包括：
microsoft/DeepSpeed：优化代码性能。
IBM/inFairness：改进代码可维护性。
共提交了44个Pull Requests，其中72个变更实例（占83%）被接受。未被接受的原因包括特定库的兼容性问题或项目维护策略。</x:t>
  </x:si>
  <x:si>
    <x:t xml:space="preserve">"The Law Doesn’t Work Like a Computer": Exploring Software Licensing Issues Faced by Legal Practitioners</x:t>
  </x:si>
  <x:si>
    <x:t xml:space="preserve">该论文探讨了法律实践者在开源软件（OSS）许可证合规性方面面临的挑战。通过调查30名法律从业者和相关专家，并进行了16次后续访谈，研究揭示了开源许可证合规的生态系统、法律实践者的具体合规实践以及他们在此过程中遇到的困难。研究发现，合规性工具存在局限性，法律与开发团队之间的沟通不畅，且许可证的解释存在模糊性。研究还提出了改进建议，如开发更强大的合规工具、加强法律与开发团队的协作，以及推动社区规范的一致性。</x:t>
  </x:si>
  <x:si>
    <x:t xml:space="preserve">This paper explores the challenges faced by legal practitioners in open source software (OSS) license compliance. Through a survey of 30 legal professionals and 16 follow-up interviews, the study examines the ecosystem of OSS license compliance, the practices of legal practitioners, and the difficulties they encounter. Key findings include the limitations of compliance tools, communication gaps between legal and development teams, and ambiguities in license interpretation. The paper suggests improvements such as better tooling, enhanced collaboration, and alignment with community norms.</x:t>
  </x:si>
  <x:si>
    <x:t xml:space="preserve">论文的研究主题是开源软件许可证合规性，重点关注法律实践者在合规过程中的角色、实践和挑战。</x:t>
  </x:si>
  <x:si>
    <x:t xml:space="preserve">论文未明确提及使用特定的benchmark，而是通过定性分析（如调查和访谈）收集数据并总结发现。</x:t>
  </x:si>
  <x:si>
    <x:t xml:space="preserve">论文主要采用定性分析，未使用具体的量化指标。研究结果以主题和发现的形式呈现，例如：
19名受访者表示曾参与许可证例外的谈判（Finding 2）。
21名受访者表示使用工具进行合规性检查（Finding 11）。</x:t>
  </x:si>
  <x:si>
    <x:t xml:space="preserve">论文中提及了一些产业界的案例，例如：
开源社区组织（如Software Freedom Conservancy）在许可证执行中的作用（Finding 5）。
大型科技公司通过开源项目办公室（OSPO）管理许可证合规性（Finding 7）。
工具如Black Duck、FOSSology和ScanCode在实际合规流程中的应用（Finding 11）。</x:t>
  </x:si>
  <x:si>
    <x:t xml:space="preserve">AI-assisted Code Authoring at Scale: Fine-tuning, deploying, and mixed methods evaluation</x:t>
  </x:si>
  <x:si>
    <x:t xml:space="preserve">该论文介绍了Meta公司开发的AI辅助代码生成工具CodeCompose，该工具基于InCoder大语言模型（LLM），通过双向生成能力和多语言支持，为开发者提供代码补全建议。CodeCompose在Meta内部部署，支持9种编程语言，覆盖1.6万名开发者。研究通过定量和定性方法评估了工具的准确性（如隐藏代码行恢复率40%-58%）、采纳率（22%的建议被接受，8%的代码由工具生成）以及开发者反馈（91.5%的正面评价）。论文还讨论了模型架构优化（如Language Causal Masking目标）、系统设计（客户端-服务器架构）及规模化部署的挑战与经验。</x:t>
  </x:si>
  <x:si>
    <x:t xml:space="preserve">This paper presents CodeCompose, an AI-assisted code authoring tool developed at Meta, based on the InCoder LLM with bidirectional generation capabilities. Deployed internally across 9 programming languages and used by 16K developers, CodeCompose achieves 40%-58% accuracy in recovering masked code lines and generates 8% of all code changes. The study combines quantitative metrics (e.g., 22% suggestion acceptance rate) with qualitative feedback (91.5% positive responses) to evaluate its impact. Key contributions include model fine-tuning (e.g., Language Causal Masking), system architecture design, and lessons from large-scale deployment, highlighting its role in accelerating coding, API discovery, and boilerplate reduction.</x:t>
  </x:si>
  <x:si>
    <x:t xml:space="preserve">论文的研究主题是大规模AI辅助代码生成工具的设计、部署与评估，重点关注模型优化（如基于内部代码的微调）、系统实现（低延迟架构）以及开发者生产力提升的实证分析。</x:t>
  </x:si>
  <x:si>
    <x:t xml:space="preserve">内部数据集：从Meta代码库中随机抽取的2万份源代码文件，覆盖Python、C++、Hack、Flow（JavaScript）等语言。
对比模型：公共InCoder模型（未微调）与微调后的CodeCompose模型（Causal Masking和Language Causal Masking目标）。</x:t>
  </x:si>
  <x:si>
    <x:t xml:space="preserve">Exact Match (EM)：微调后的LCM模型在隐藏代码行恢复任务中达到40%-58%的准确率，较公共模型提升1.4x-4.1x。
BLEU Score：LCM模型的BLEU分数为56%-73%，较公共模型提升1.4x-2.6x。
采纳率：22%的建议被开发者接受，8%的代码变更由CodeCompose生成（高于Google报告的3%）。
开发者反馈：91.5%的反馈为正面，主要价值体现在API发现（23%）、加速编码（20%）和文档生成（7%）。</x:t>
  </x:si>
  <x:si>
    <x:t xml:space="preserve">产业应用：CodeCompose已在Meta内部全面部署，服务于1.6万名开发者，覆盖9种编程语言（如Python、Hack、C++），日均生成数百万条代码建议。
案例效果：
Python开发者中，10.7K人使用，8%的代码由工具生成。
开发者反馈显示，工具显著减少查找API和编写模板代码的时间（如“节省数分钟/次”）。
与Google（3%代码生成率）和GitHub Copilot（30%采纳率）的对比显示其竞争优势。</x:t>
  </x:si>
  <x:si>
    <x:t xml:space="preserve">An Analysis of the Costs and Benefits of Autocomplete in IDEs</x:t>
  </x:si>
  <x:si>
    <x:t xml:space="preserve">该论文研究了IDE中自动补全功能的实际效益，通过对照实验（N=32）评估了程序员在使用陌生API时自动补全的影响。研究发现，使用自动补全的程序员阅读文档时间显著减少，且在API知识测试中得分更高，表明自动补全有助于学习。然而，自动补全并未显著减少完成任务所需的击键次数。论文结论指出，自动补全的主要优势在于提供信息支持而非节省打字时间。
Brief Introduction (English)</x:t>
  </x:si>
  <x:si>
    <x:t xml:space="preserve">The paper investigates the impact of IDE autocomplete features on programmer productivity and API learning through a controlled experiment (N=32). Results show that autocomplete significantly reduces documentation reading time and improves API test scores, suggesting it aids learning. However, it does not significantly reduce keystrokes. The primary benefit of autocomplete lies in information accessibility rather than typing efficiency.</x:t>
  </x:si>
  <x:si>
    <x:t xml:space="preserve">自动补全功能在IDE中对程序员生产力和API学习效果的成本与效益分析。</x:t>
  </x:si>
  <x:si>
    <x:t xml:space="preserve">实验基于Gmail的Java API，要求参与者完成10个编程任务，并通过后续的API知识测试（24题，53分制）评估学习效果。</x:t>
  </x:si>
  <x:si>
    <x:t xml:space="preserve">任务完成时间：自动补全组快8.2%（显著）。
API测试分数：自动补全组高5.4分（显著）。
文档阅读时间：自动补全组少16分钟（显著）。
击键次数：无显著差异。
参数自动补全接受率：37%的会话中接受了部分或全部参数。</x:t>
  </x:si>
  <x:si>
    <x:t xml:space="preserve">Shadows in the Interface: A Comprehensive Study on Dark Patterns</x:t>
  </x:si>
  <x:si>
    <x:t xml:space="preserve">本文围绕数字界面中存在的 “暗模式” 展开研究，旨在解决暗模式研究中的分类不一致且不完整、检测工具存在局限以及数据全面性不足这三大挑战。研究团队提出了一个综合框架 —— 暗模式分析框架（DPAF），并基于此构建了包含 64 种类型的暗模式分类法，每种类型都标注了对用户的影响及可能出现的场景，且通过行业调查进行了验证。评估发现，现有五种检测工具仅能识别 32 种暗模式，覆盖率为 50%；四个现有数据集共包含 5566 个实例，也仅覆盖 32 种暗模式，覆盖率同样为 50%。这表明暗模式检测领域仍有很大的进步空间，该研究加深了对暗模式分类和检测工具的理解，为该领域未来的研究和实践提供了有价值的见解。</x:t>
  </x:si>
  <x:si>
    <x:t xml:space="preserve">With the increasing prevalence of digital interfaces, ethical issues represented by "dark patterns" have attracted widespread attention. These manipulative design strategies in user interfaces aim to guide user behavior in favor of service providers, often harming users. This paper addresses three main challenges in dark pattern research: inconsistent and incomplete classifications, limitations of detection tools, and inadequacies in data comprehensiveness. It introduces the Dark Pattern Analysis Framework (DPAF), constructs a comprehensive taxonomy covering 64 types of dark patterns (each labeled with user impact and likely scenarios, validated by an industry survey). Evaluations show that five detection tools can only identify 32 types (50% coverage), and four existing datasets with 5,566 instances also cover 32 types (50% coverage). This indicates significant room for progress in dark pattern detection, and the research deepens understanding of classification and detection tools, providing valuable insights for future research and practice.</x:t>
  </x:si>
  <x:si>
    <x:t xml:space="preserve">论文的研究主题是数字界面中 “暗模式” 的综合分析，包括构建全面的暗模式分类法、评估现有暗模式检测工具的能力以及分析现有数据集的完整性。</x:t>
  </x:si>
  <x:si>
    <x:t xml:space="preserve">论文使用的 benchmark 是四个现有的暗模式数据集，分别为 ContextDP-D、Rico’-D、AGM-D 和 LLE-D。</x:t>
  </x:si>
  <x:si>
    <x:t xml:space="preserve">分类法覆盖度：构建的分类法包含 64 种暗模式类型，相比最新的分类法增加了 7 个新的子类别和 20 个新的暗模式类型。
检测工具覆盖率：五种检测工具总共能识别 32 种暗模式，覆盖率为 50%；单个工具能识别的暗模式类型在 5 到 15 种之间，其中 UIGuard 和 AGM 能检测最多的 15 种，ADD 最少，仅 5 种。
数据集覆盖率：四个现有数据集共包含 5566 个实例，仅覆盖 32 种暗模式，覆盖率为 50%；单个数据集覆盖的暗模式类型在 10 到 16 种之间。</x:t>
  </x:si>
  <x:si>
    <x:t xml:space="preserve">A Transferability Study of Interpolation-Based Hardware Model Checking to Software Verification</x:t>
  </x:si>
  <x:si>
    <x:t xml:space="preserve">本文旨在研究基于插值的硬件模型检查算法在软件验证中的可迁移性。尽管硬件和软件验证在理论基础上存在相似性，但以往研究通常仅在一种验证任务（如电路或程序）上评估基于插值的算法，其结论未必适用于其他类型的验证任务。为此，研究采用了两种高效的基于插值的硬件模型检查方法 —— 基于插值序列的模型检查（ISMC）和使用插值的交织向前 - 向后可达性分析（DAR），并在软件验证器 CPAchecker 中实现了这两种算法。通过在最大的公开 C 语言安全验证任务集上进行大量实验，结果表明这两种硬件模型检查方法的重要特性可迁移到软件验证中，且这种跨学科的算法应用是有益的，从硬件模型检查中借鉴的方法能够处理现有方法无法解决的任务。</x:t>
  </x:si>
  <x:si>
    <x:t xml:space="preserve">Formal verification is crucial for ensuring the correctness of computing systems. Craig interpolation has been widely used in both hardware and software verification, but previous studies on interpolation-based algorithms often focus on only one type of verification task, leaving the transferability of conclusions unclear. This paper investigates the transferability of two effective interpolation-based hardware model checking approaches (Interpolation-Sequence-Based Model Checking and Intertwined Forward-Backward Reachability Analysis Using Interpolants) to software verification. These algorithms are implemented in the software verifier CPAchecker, and extensive experiments are conducted on the largest public suite of safety-verification tasks for C programs. The results show that the important characteristics of the two hardware model checking approaches are transferable to software verification, and adopting these hardware-derived methods can tackle tasks unsolvable by existing software verification methods, consolidating knowledge in both fields and providing open-source implementations.</x:t>
  </x:si>
  <x:si>
    <x:t xml:space="preserve">论文的研究主题是基于插值的硬件模型检查算法在软件验证中的可迁移性，具体包括将两种硬件模型检查算法（ISMC 和 DAR）应用于软件验证，评估其特性和效果，并与现有软件验证算法进行比较。</x:t>
  </x:si>
  <x:si>
    <x:t xml:space="preserve">论文使用的 benchmark 是 2023 年软件验证竞赛（SV-COMP ’23）中的任务集，共包含 8813 个 C 语言安全验证任务，涵盖多个子类别，其中 2793 个任务存在可行的错误路径（不安全），6020 个任务满足规范（安全）。在与其他软件验证算法比较时，聚焦于包含至多一个循环的 4790 个任务。</x:t>
  </x:si>
  <x:si>
    <x:t xml:space="preserve">正确结果数量：在 8813 个任务中，IMC、ISMC、DAR 的正确结果数量分别为 2791、2723、2791；在 4790 个单循环任务中，三者正确结果数量分别为 2439、2372、2446，均多于 Predicate Abstraction（2026）和 Impact（2107）。
错误结果数量：三种算法均在 2 个任务上产生错误警报，无错误证明。
超时和内存不足情况：IMC 超时 2367 次、内存不足 437 次；ISMC 超时 2257 次、内存不足 662 次；DAR 超时 2281 次、内存不足 524 次。
运行时间：ISMC 在发现错误路径上比 IMC 快 28%，但在证明安全性上慢 102%；DAR 在发现错误路径上比 IMC 快 7%，但在证明安全性上慢 33%。总体而言，IMC 是三种算法中最快的。
插值数量：DAR 计算的插值数量多于 IMC。
全局强化迭代比例：DAR 中使用全局强化的迭代占总迭代的比例在大多数任务中小于 0.5，平均为 0.097。</x:t>
  </x:si>
  <x:si>
    <x:t xml:space="preserve">CodePlan: Repository-level Coding using LLMs and Planning</x:t>
  </x:si>
  <x:si>
    <x:t xml:space="preserve">本文提出了一种名为 CodePlan 的神经符号框架，旨在解决仓库级编码任务，如包迁移、修复静态分析或测试中的错误报告、添加类型注释等。这些任务需要对整个代码仓库进行广泛编辑，而现有基于大语言模型（LLMs）的工具难以直接处理，因为仓库内代码存在相互依赖且规模可能超出提示词限制。CodePlan 将仓库级编码视为规划问题，通过增量依赖分析、变更可能影响分析和自适应规划算法（符号组件）与神经 LLMs 相结合，合成多步骤编辑链（计划），每个步骤都基于整个仓库、先前代码变更和任务特定指令调用 LLM 处理特定代码位置。在 C# 包迁移和 Python 时间代码编辑任务上的评估显示，CodePlan 与基准相比更符合真实结果，能使 5/7 的仓库通过有效性检查，而基准无法做到。</x:t>
  </x:si>
  <x:si>
    <x:t xml:space="preserve">Software engineering activities involving extensive edits to entire code repositories, such as package migration and error fixing, pose challenges that existing LLM-powered tools can't address directly due to code interdependencies and repository size. This paper presents CodePlan, a neuro-symbolic framework that frames repository-level coding as a planning problem. It combines incremental dependency analysis, change may-impact analysis, and an adaptive planning algorithm with neural LLMs to synthesize multi-step edit chains. Each step involves calling an LLM on a code location with context from the entire repository, previous changes, and task instructions. Evaluations on C# package migration and Python temporal code edit tasks show CodePlan outperforms baselines, with 5 out of 7 repositories passing validity checks, while baselines fail all.</x:t>
  </x:si>
  <x:si>
    <x:t xml:space="preserve">论文的研究主题是基于大语言模型（LLMs）和规划技术的仓库级编码任务自动化，具体包括构建 CodePlan 框架以实现对整个代码仓库的多步骤、相互依赖的代码编辑，解决包迁移、错误修复等复杂编码任务。</x:t>
  </x:si>
  <x:si>
    <x:t xml:space="preserve">内部 C# 仓库（Int-1、Int-2）：大型专有代码库，需要从 legacy 日志框架迁移到现代日志框架。
外部公开 GitHub 仓库：包括用于迁移任务的 C# 仓库（Ext-1、2）和用于时间编辑任务的 Python 仓库（T-1、2、3），这些仓库来自 GitHub 上的迁移和多步骤时间编辑场景，通过相关拉取请求收集。</x:t>
  </x:si>
  <x:si>
    <x:t xml:space="preserve">匹配块（Matched Blocks）：CodePlan 在多个仓库中实现了较高的匹配块数量，如 Int-1 仓库为 151，Int-2 仓库为 438，显著高于基准（如 Build-Repair 在 Int-1 为 82，Int-2 为 337）。
遗漏块（Missed Blocks）：CodePlan 在多数仓库中遗漏块为 0 或极少，如 Int-1、Int-2、Ext-1 等仓库遗漏块为 0，而基准遗漏块较多（如 Build-Repair 在 Int-1 为 69，Int-2 为 101）。
虚假块（Spurious Blocks）：CodePlan 基本无虚假块，而基准存在一定虚假块（如 Build-Repair 在 Int-1 为 13，Int-2 为 25）。</x:t>
  </x:si>
  <x:si>
    <x:t xml:space="preserve">DifBLEU：CodePlan 的 DifBLEU 值较高，如 Int-1 为 1.00，Ext-1 为 0.86，表明与真实编辑的匹配度高，基准该值较低（如 Build-Repair 在 Int-1 为 0.63）。
莱文斯坦距离（Levenshtein Distance）：CodePlan 的该距离较小，如 Int-1 为 0，Ext-1 为 2931，基准较大（如 Build-Repair 在 Int-1 为 3892）。
有效性检查：CodePlan 使 5/7 的仓库通过有效性检查（构建无错误且与真实结果匹配），基准无仓库通过。</x:t>
  </x:si>
  <x:si>
    <x:t xml:space="preserve">DeciX: Explain Deep Learning Based Code Generation Applications</x:t>
  </x:si>
  <x:si>
    <x:t xml:space="preserve">本文针对基于深度学习的代码生成（DL-CG）应用缺乏透明度和可解释性的问题，提出了一种专门的解释方法 DeciX。DL-CG 应用虽在代码生成任务中表现出高准确性，但由于深度学习模型的不可解释性，其生成的程序难以令人信任。现有可解释深度学习技术因未考虑 DL-CG 应用的两个独特属性（输出令牌间的依赖性以及输入令牌的值与语义空间的不相关性）而效果不佳。DeciX 通过构建因果推理依赖图，结合因果推理方法量化图中每条依赖边对最终预测结果的贡献，解决了这些问题。实验表明，DeciX 在正确性、简洁性、稳定性和开销等关键指标上显著优于现有技术，并能应用于实际场景，如检测受损模型中的后门触发器。</x:t>
  </x:si>
  <x:si>
    <x:t xml:space="preserve">Deep learning-based code generation (DL-CG) applications have shown great potential but suffer from poor transparency due to the uninterpretable nature of deep learning models, making the generated programs untrustworthy. Existing explainable DL techniques are ineffective for DL-CG applications due to two unique properties of DL-CG: output-to-output dependencies and irrelevant value and semantic space of input tokens. This paper presents DeciX, a dedicated explanation method for DL-CG applications. DeciX constructs a causal inference dependency graph and uses causal inference to quantify the contribution of each dependency edge to the final prediction. Extensive experiments show that DeciX outperforms state-of-the-art methods in terms of correctness, succinctness, stability, and overhead, and can be applied to practical scenarios such as detecting backdoor triggers in compromised models.</x:t>
  </x:si>
  <x:si>
    <x:t xml:space="preserve">论文的研究主题是基于深度学习的代码生成（DL-CG）应用的解释方法，具体为设计并实现 DeciX 框架，以解决 DL-CG 应用中因深度学习模型不可解释性导致的信任问题，通过因果推理和依赖图分析等技术解释模型的决策过程。</x:t>
  </x:si>
  <x:si>
    <x:t xml:space="preserve">三个公开的 DL-CG 应用：DeepAPI（用于 API 推荐）、CodeBERT（用于代码迁移）、PyGPT2（用于代码补全）。
商业 DL-CG 模型 GPT3.5，基于 HumanEval 数据集评估其代码生成任务的解释效果。
用于后门攻击检测实验的自定义数据集，包含 1000 个良性输入 / 输出令牌对和 1000 个触发 / 诱饵令牌对。</x:t>
  </x:si>
  <x:si>
    <x:t xml:space="preserve">正确性（PCR）：在演绎测试中，DeciX 移除前 20% 重要令牌时 PCR 为 21.9，显著低于基线方法；在增强和合成测试中，PCR 更高，表明解释更准确。相比基线，DeciX 将 PCR 指标提升 40%。
简洁性（RemDF）：DeciX 识别主导模型决策的输入令牌数量更少，平均为 2.56、11.49、5.55（针对不同 DL-CG 应用），优于基线，说明解释更简洁。
稳定性：在不同超参数（突变体数量 N、突变率 η）设置下，性能波动小，平均变化在 2.7%、3.3%、2.9% 以内，表现稳定。
开销：总开销合理，分别为 2.8s（DeepAPI）、122.2s（CodeBERT）、24.1s（PyGPT2），主要来自突变体推理，未引入大量额外开销。
消融实验：两个核心模块（依赖图分解和因果推理）分别使平均相对正确性提升 51.50%、34.16% 和 34.18%，证明各组件的有效性。</x:t>
  </x:si>
  <x:si>
    <x:t xml:space="preserve">论文中提及了该研究在产业界的应用，具体为通过 DeciX 检测受损模型中的后门触发器。实验表明，DeciX 生成的因果得分能显著区分良性输入 / 输出令牌对和触发 / 诱饵令牌对，可在运行时通过预设阈值检测触发 / 诱饵对，防止生成存在漏洞的代码，提升代码生成模型在实际应用中的安全性。</x:t>
  </x:si>
  <x:si>
    <x:t xml:space="preserve">IRCoCo: Immediate Rewards-Guided Deep Reinforcement Learning for Code Completion</x:t>
  </x:si>
  <x:si>
    <x:t xml:space="preserve">本文针对基于预训练语言模型（LMs）的代码补全方法存在的暴露偏差问题（训练与测试阶段的差异导致错误累积），提出了一种基于深度强化学习（DRL）的框架 IRCoCo。现有 DRL 策略在代码补全中面临两大挑战：代码上下文的动态性要求模型快速适应变化，而传统 DRL 的延迟奖励难以应对；部分代码的正确性评估困难，导致奖励重分配策略不适用。IRCoCo 通过构建即时奖励机制，为代码补全过程中因持续编辑产生的动态上下文变化提供实时反馈，并基于后续代码片段补全质量设计奖励塑造方法。实验表明，IRCoCo 在 Py150 和 Java Corpus 数据集上，对多种预训练 LMs 的代码补全性能有显著提升，在 Edit-Sim、EM、BLEU-4、CodeBLEU 等指标上均优于监督微调（SFT）和其他 DRL 基线方法。</x:t>
  </x:si>
  <x:si>
    <x:t xml:space="preserve">Code completion aims to enhance programming productivity by predicting potential code based on the current context. Pre-trained language models (LMs) fine-tuned via supervised fine-tuning (SFT) suffer from exposure bias, leading to error accumulation. Deep reinforcement learning (DRL) is an alternative, but faces challenges in code completion: dynamic code context requires quick adaptation, and evaluating partial code correctness is difficult. This paper proposes IRCoCo, a DRL-based framework with immediate rewards to address these issues. It provides real-time feedback for dynamic context changes and designs reward shaping based on subsequent code completion quality. Experiments on Py150 and Java Corpus datasets show IRCoCo significantly improves code completion performance across metrics like Edit-Sim, EM, BLEU-4, and CodeBLEU, outperforming SFT and other DRL baselines.</x:t>
  </x:si>
  <x:si>
    <x:t xml:space="preserve">论文的研究主题是基于即时奖励引导的深度强化学习框架 IRCoCo 在代码补全任务中的应用，旨在解决现有方法的暴露偏差问题，提升预训练语言模型在代码补全中的性能。</x:t>
  </x:si>
  <x:si>
    <x:t xml:space="preserve">Py150 数据集：包含 150,000 个 Python 代码文件，分为 100,000 个训练文件和 50,000 个测试文件。
Java Corpus 数据集：包含近 30,000 个 Java 文件，分为 12,934 个训练文件和 8,268 个测试文件。</x:t>
  </x:si>
  <x:si>
    <x:t xml:space="preserve">Edit-Sim：在 Py150 数据集上，CodeGPT 结合 IRCoCo 后该指标从 60.66% 提升至 65.44%，相对提升 7.9%；Java Corpus 数据集上从 58.98% 提升至 59.94%，相对提升 1.6%。
EM（Exact Match）：Py150 数据集中，CodeGPT+IRCoCo 的 EM 值从 15.65% 提升至 21.94%，相对提升 40.2%；Java Corpus 中从 12.06% 提升至 12.57%，相对提升 4.2%。
BLEU-4：Py150 数据集中，CodeGPT+IRCoCo 的 BLEU-4 值从 38.10% 提升至 43.71%，相对提升 14.7%；Java Corpus 中从 36.32% 提升至 36.89%，相对提升 1.6%。
CodeBLEU：Py150 数据集中，CodeGPT+IRCoCo 的 CodeBLEU 值从 42.42% 提升至 45.79%，相对提升 7.9%；Java Corpus 中从 43.92% 提升至 44.19%，相对提升 0.6%。
整体来看，IRCoCo 在不同模型和数据集上均能显著提升代码补全性能，尤其在 Python 数据集上效果更为明显。</x:t>
  </x:si>
  <x:si>
    <x:t xml:space="preserve">Understanding Developers' Discussions and Perceptions on Non-Functional Requirements: The Case of the Spring Ecosystem</x:t>
  </x:si>
  <x:si>
    <x:t xml:space="preserve">本文旨在研究 Spring 生态系统中开发者在拉取请求（PR）讨论中对非功能需求（NFRs）的讨论情况及认知。非功能需求在软件开发早期定义至关重要，但相关讨论常零散分布，而 PR 讨论为 NFRs 讨论提供了集中平台。研究收集并手动整理了 Spring 生态系统中涉及可维护性、安全性、性能和健壮性四类 NFRs 的 1533 个 PR 讨论，分析发现超 77% 的 NFRs 讨论由 PR 标题和 / 或描述引发，表明开发者在创建 PR 时已关注 NFRs。此外，研究分析了 63 位积极参与 NFRs 讨论的开发者特征，并通过对 44 位开发者的调查收集了他们对 NFRs 讨论的认知，总结了新手有效处理 NFRs 的最佳实践和策略，同时提供了分类后的 PR 讨论数据集。</x:t>
  </x:si>
  <x:si>
    <x:t xml:space="preserve">Non-Functional Requirements (NFRs) are crucial in software development but are often discussed in an ad-hoc and scattered manner. This study investigates NFR discussions in Pull Requests (PRs) within the Spring ecosystem, focusing on maintainability, security, performance, and robustness. We manually curated and analyzed 1,533 PR discussions, finding that over 77% of NFR-related discussions are triggered in PR titles and/or descriptions, indicating developers' awareness of NFRs when creating PRs. We also analyzed 63 developers actively engaging in NFR discussions and surveyed 44 developers to gather their perceptions. The study characterizes NFR discussions, identifies developer characteristics in such discussions, and provides strategies for addressing NFRs, along with a curated dataset of PR discussions classified by NFR presence.</x:t>
  </x:si>
  <x:si>
    <x:t xml:space="preserve"> Spring 生态系统中开发者在拉取请求（PR）中对非功能需求（NFRs）的讨论特征、参与讨论的开发者特征以及开发者对 NFRs 的认知，具体聚焦可维护性、安全性、性能和健壮性四类 NFRs。</x:t>
  </x:si>
  <x:si>
    <x:t xml:space="preserve">spring-boot：包含 40071 次提交，5319 个 PR，时间跨度为 2012-2022 年。
spring-framework：包含 25522 次提交，3850 个 PR，时间跨度为 2008-2022 年。
spring-security：包含 11671 次提交，1954 个 PR，时间跨度为 2004-2022 年。</x:t>
  </x:si>
  <x:si>
    <x:t xml:space="preserve">NFRs 讨论触发位置分布：在可维护性、安全性、健壮性和性能四类 NFRs 中，PR 标题触发讨论的比例分别为 59.11%、69.46%、51.78%、58.46%；PR 描述触发的比例分别为 34.97%、25.95%、40.17%、49.23%，表明 PR 标题和描述是 NFRs 讨论的主要触发源。
开发者参与度指标：15 位核心开发者在 PR 创建、评论、审核和提交等任务中表现活跃，如 D1 创建 15 个 PR、发表 115 条评论、审核 500 次、提交 90 次，显示积极参与 NFRs 讨论的开发者同时也是项目核心贡献者。
调查数据：44 位受访开发者平均有 12.06 年开发经验，参与过 16.61 个项目；37 人认为 NFRs 对软件质量有影响，30 人认为与软件目标 alignment 重要，22 人关注未解决 NFRs 的潜在风险，反映开发者对 NFRs 重要性的普遍认可。</x:t>
  </x:si>
  <x:si>
    <x:t xml:space="preserve">An Empirical Study on Focal Methods in Deep-Learning-Based Approaches for Assertion Generation</x:t>
  </x:si>
  <x:si>
    <x:t xml:space="preserve">本文针对基于深度学习的断言生成方法（DLAGs）在评估中存在的问题展开研究。现有 DLAGs 多基于 ATLAS 数据集，该数据集假设焦点方法是单元测试中断言前的最后一个非 JUnit-API 方法调用（LCBA 技术），但这存在两个问题：LCBA 技术能否准确反映开发者意图的焦点方法尚不明确；实际应用中断言部分是 DLAGs 的输出，无法作为输入，导致 ATLAS 数据集的假设不成立。研究评估了七种测试到代码的可追溯性技术，发现 LCBA 技术准确率仅 43.38%、召回率 38.42%，并非最优。为此，构建了新数据集 ATLAS+，用七种技术从测试前缀中识别焦点方法替换 ATLAS 中的焦点方法。评估显示，四种主流 DLAGs 在 ATLAS + 上的准确率均低于 ATLAS，且使用 ATLAS + 的训练集能有效提升 ATLAS 和 T5 方法的准确率，表明 DLAGs 需在更贴近实际场景的 ATLAS + 上重新评估。</x:t>
  </x:si>
  <x:si>
    <x:t xml:space="preserve">Deep-learning-based approaches for assertion generation (DLAGs) rely on focal methods as input, but existing evaluations using the ATLAS dataset have limitations. This study addresses two issues: whether the Last Call Before Assertions (LCBA) technique reflects developer-intended focal methods, and the inapplicability of ATLAS's assumption in practice where assertions are outputs. Evaluating seven test-to-code traceability techniques, we find LCBA is not optimal (43.38% precision, 38.42% recall). We construct ATLAS+ by replacing ATLAS's focal methods with those identified from test prefixes using the seven techniques. Results show four DLAGs achieve lower accuracy on ATLAS+ than ATLAS. Training DLAGs on ATLAS+ improves accuracy for ATLAS and T5 approaches, indicating DLAGs should be re-evaluated on ATLAS+ for practical scenarios.</x:t>
  </x:si>
  <x:si>
    <x:t xml:space="preserve">论文的研究主题是基于深度学习的断言生成方法（DLAGs）中焦点方法的实证研究，具体包括评估测试到代码的可追溯性技术在识别焦点方法上的有效性，构建更贴近实际场景的数据集 ATLAS+，并基于该数据集重新评估主流 DLAGs 的性能。</x:t>
  </x:si>
  <x:si>
    <x:t xml:space="preserve">ATLAS 数据集：用于训练和评估主流 DLAGs，其焦点方法通过 LCBA 技术确定。
TCTracer 数据集：包含带有手动标记焦点方法的单元测试用例，用于评估七种测试到代码的可追溯性技术的有效性。
新构建的 ATLAS + 数据集：通过七种可追溯性技术从测试前缀中识别焦点方法，替换 ATLAS 中的焦点方法，包含 11 个测试集和 4 个训练集，更贴近实际应用场景。</x:t>
  </x:si>
  <x:si>
    <x:t xml:space="preserve">精度（Precision）、召回率（Recall）、F1 分数：评估七种测试到代码的可追溯性技术识别焦点方法的效果。其中，NC 技术精度达 100% 但召回率仅 1.48%；CS 技术表现最优，精度 69.98%、召回率 64.53%、F1 分数 67.15%；LCBA 技术精度 43.48%、召回率 38.42%、F1 分数 40.79%，表现较差。
准确率（Accuracy）：评估 DLAGs 生成断言的准确性。在 ATLAS + 测试集上，ATLAS 方法从 21.28% 降至 16.18%，T5 从 48.47% 降至 28.88%，IR 从 43.33% 降至 37.21%，TOGA 从 36.15% 降至 33.20%，均低于 ATLAS 数据集，表明现有评估存在偏差。使用 ATLAS + 训练集后，ATLAS 方法准确率提升至 29.03%，T5 提升至 57.40%，效果显著。</x:t>
  </x:si>
  <x:si>
    <x:t xml:space="preserve">Less Cybersickness, Please: Demystifying and Detecting Stereoscopic Visual Inconsistencies in Virtual Reality Applications</x:t>
  </x:si>
  <x:si>
    <x:t xml:space="preserve">本文针对虚拟现实（VR）应用中的立体视觉不一致（SVI）问题展开研究。SVI 问题会导致用户不适甚至健康风险，但现有检测方法存在训练数据缺乏、表现形式多样且与应用语义相关、闭源 VR 应用信息有限等挑战。研究首先对来自 15 个 VR 平台的 282 个 SVI 缺陷报告进行实证分析，总结出 15 种表现形式。为解决检测难题，提出无监督黑盒测试框架 StereoID，其核心是基于深度感知的条件立体图像转换器（Painter），通过生成左眼图像对应的合成右眼图像，计算与实际右眼图像的距离来检测 SVI 问题。构建了包含 171K 多张图像的大规模 VR 立体截图数据集用于训练和评估。实验表明，Painter 在生成立体图像方面性能优于传统架构，StereoID 能有效检测用户报告和实际 VR 应用中的 SVI 问题，提升 VR 应用质量。</x:t>
  </x:si>
  <x:si>
    <x:t xml:space="preserve">Stereoscopic visual inconsistency (SVI) issues in Virtual Reality (VR) apps undermine user experience and cause cybersickness, but they remain underexplored. This paper conducts an empirical analysis on 282 SVI bug reports from 15 VR platforms, summarizing 15 manifestation types. To address the challenges of automatic SVI detection (lack of training data, diverse manifestations, and closed-source constraints), we propose StereoID, an unsupervised black-box testing framework. It generates synthetic right-eye images from left-eye images using a depth-aware conditional stereo image translator (Painter) and detects SVI by calculating distances between synthetic and actual right-eye images. We build a large-scale dataset with over 171K VR stereo screenshots from 288 real-world apps. Experiments show Painter outperforms traditional architectures, and StereoID effectively detects SVI issues in user reports and wild VR apps, improving VR app quality.</x:t>
  </x:si>
  <x:si>
    <x:t xml:space="preserve">论文的研究主题是虚拟现实（VR）应用中立体视觉不一致（SVI）问题的检测，具体包括分析 SVI 问题的表现形式，提出基于深度感知的无监督黑盒测试框架 StereoID，并验证其在检测 SVI 问题上的有效性。</x:t>
  </x:si>
  <x:si>
    <x:t xml:space="preserve">从 15 个 VR 平台收集的 282 个 SVI 缺陷报告及对应的 108 对含 SVI 问题的图像数据集，用于实证分析 SVI 问题的表现形式。
从 288 个真实 VR 应用中收集的包含 171,740 张图像的大规模 VR 立体截图数据集，用于训练深度感知条件立体图像转换器和评估测试框架。
人工标记的数据集，包含 4,000 张 VR 截图，其中 237 个被标记为 SVI 问题，用于评估 StereoID 在检测实际 SVI 问题上的性能。</x:t>
  </x:si>
  <x:si>
    <x:t xml:space="preserve">立体图像生成指标：
L1 损失：Painter 的平均 L1 损失为 0.0204，低于 Autoencoder（0.1737）、U-Net（0.0521）等基线方法，表明在像素级准确性上更优。
L2 损失：Painter 的平均 L2 损失为 0.0495，低于 CycleGAN（0.0553）、DIBR（0.0861）等，体现更好的像素差异控制。
SSIM（结构相似性指数）：Painter 的 SSIM 值为 0.8638，高于 CycleGAN（0.8287）、DIBR（0.7903）等，说明生成图像的结构一致性更强。
SVI 问题检测指标：
召回率：在用户报告的 SVI 问题检测中，StereoID 整体召回率为 79.3%，其中粒子和视觉效果变化、单眼失明等类别召回率达 100%。
F1 分数：在实际 VR 应用的 SVI 检测中，StereoID 针对 SVI 问题的 F1 分数为 37.95%，高于 Autoencoder（5.12%）、Deep3D（2.13%</x:t>
  </x:si>
  <x:si>
    <x:t xml:space="preserve">Evaluating and Improving ChatGPT for Unit Test Generation</x:t>
  </x:si>
  <x:si>
    <x:t xml:space="preserve">本文对 ChatGPT 在单元测试生成方面的能力进行了首次实证研究，从正确性、充分性、可读性和可用性四个维度系统评估其生成测试的质量。研究发现，ChatGPT 生成的测试存在正确性问题，如编译错误和执行失败（主要由断言错误导致），但通过执行的测试在覆盖率、可读性和开发者接受度上与手动编写的测试相当。基于此，提出了 ChatTester 框架，该框架包含初始测试生成器和迭代测试优化器，利用 ChatGPT 自身提升生成测试的质量。评估表明，ChatTester 相比默认 ChatGPT 多生成 34.3% 可编译的测试和 18.7% 具有正确断言的测试，且能推广到其他开源大型语言模型（如 CodeLlama-Instruct 和 CodeFuse），有效提升它们生成测试的质量。</x:t>
  </x:si>
  <x:si>
    <x:t xml:space="preserve">This paper conducts the first empirical study to evaluate ChatGPT's capability in unit test generation, systematically assessing the quality of its generated tests in terms of correctness, sufficiency, readability, and usability. It is found that ChatGPT-generated tests have correctness issues, such as compilation errors and execution failures (mainly caused by incorrect assertions), but the passing tests are comparable to manually-written ones in coverage, readability, and developer acceptance. Inspired by this, the ChatTester framework is proposed, which includes an initial test generator and an iterative test refiner to improve the quality of generated tests using ChatGPT itself. Evaluation shows that ChatTester generates 34.3% more compilable tests and 18.7% more tests with correct assertions than the default ChatGPT, and it can be generalized to other open-source large language models (e.g., CodeLlama-Instruct and CodeFuse), effectively enhancing their test generation quality.</x:t>
  </x:si>
  <x:si>
    <x:t xml:space="preserve">论文的研究主题是评估 ChatGPT 在单元测试生成中的能力，并提出基于 ChatGPT 的改进框架 ChatTester 以提升单元测试生成的质量，同时探索该框架在其他大型语言模型上的推广性。</x:t>
  </x:si>
  <x:si>
    <x:t xml:space="preserve">从 185 个 Java 项目中提取的 1000 个数据对（包含 focal 方法及其对应的测试方法），用于实证研究评估 ChatGPT 生成测试的质量。
额外抽取的 100 个数据对，用于评估 ChatTester 的有效性。
三个完整的 Java 项目（zappos-json、tabula-java、jInstagram），用于评估 ChatTester 在项目级别的效果。
Python 数据集 HumanEval，用于评估 ChatTester 在其他编程语言上的推广性。</x:t>
  </x:si>
  <x:si>
    <x:t xml:space="preserve">正确性指标：
编译成功率：ChatGPT 生成测试的编译成功率为 39.0%，ChatTester 提升至 73.3%，相对提升 34.3%。
执行通过率：ChatGPT 生成测试的执行通过率为 22.3%，ChatTester 提升至 41.0%，相对提升 18.7%。
对于开源模型 CodeLlama-Instruct，ChatTester 将其编译成功率从 22.0% 提升至 43.0%，执行通过率从 3.0% 提升至 21.0%；对于 CodeFuse，编译成功率从 1.0% 提升至 24.0%，执行通过率从 0.0% 提升至 11.0%。
充分性指标：
语句覆盖率：ChatGPT 生成的通过测试语句覆盖率为 82.3%，ChatTester 在项目级评估中部分项目（如 zappos-json）语句覆盖率达 35.1%，优于其他基线方法。
分支覆盖率：ChatGPT 生成的通过测试分支覆盖率为 65.6%，ChatTester 在 zappos-json 项目中分支覆盖率达 21.5%，表现优于基线。
可读性和可用性指标：用户研究显示，ChatTester 生成的测试在命名直观性、代码布局、断言质量和 adoption 难度等维度得分均高于基线方法，具有更好的可读性和可用性。</x:t>
  </x:si>
  <x:si>
    <x:t xml:space="preserve">Bounding Random Test Set Size with Computational Learning Theory</x:t>
  </x:si>
  <x:si>
    <x:t xml:space="preserve">本文旨在解决随机测试中的一个关键问题：何时可以停止测试，即达到 “饱和点”—— 此时继续执行测试不会覆盖新的功能或暴露更多潜在缺陷。研究将计算学习理论（尤其是 Valiant 的概率近似正确（PAC）框架）应用于软件测试，通过将测试覆盖目标编码为布尔合取式，利用 PAC 学习中布尔合取式的样本复杂度边界，推导出随机测试集大小的上界。该边界可在不执行测试或运行机器学习算法的情况下预先计算，为测试充分性提供概率保证。研究通过对 7198 个 Java 单元和 CARLA 自动驾驶模拟器中的测试验证了该边界的可靠性，结果表明其在语句覆盖和缺陷暴露方面均具有较高的可靠性。</x:t>
  </x:si>
  <x:si>
    <x:t xml:space="preserve">This paper addresses a fundamental question in random testing: when to stop testing, i.e., reach a "saturation point" where further tests no longer cover new functionalities or expose additional bugs. It applies Computational Learning Theory, particularly Valiant's Probably Approximately Correct (PAC) framework, to software testing. By encoding test coverage objectives as Boolean conjunctions—known to be PAC-learnable—the paper derives an upper bound on the size of random test sets using the sample complexity bounds of Boolean conjunctions in PAC learning. This bound can be computed a priori without executing tests or running machine learning algorithms, providing probabilistic guarantees for test adequacy. The reliability of the bound is validated through experiments on 7,198 Java units and tests in the CARLA autonomous driving simulator, demonstrating its effectiveness in terms of statement coverage and fault exposure.</x:t>
  </x:si>
  <x:si>
    <x:t xml:space="preserve">利用计算学习理论确定随机测试集大小的上界</x:t>
  </x:si>
  <x:si>
    <x:t xml:space="preserve">Java 单元测试：来自 SF110 语料库的 7198 个 Java 类，这是一个包含 110 个开源 Java 项目的大型数据集。
自动驾驶系统测试：CARLA 驾驶模拟器中的 TCP 自动驾驶系统（ADS），使用其默认训练集的 2400 次执行数据，涵盖 8 种预定义城市驾驶环境的 300 条路线。</x:t>
  </x:si>
  <x:si>
    <x:t xml:space="preserve">量化指标
语句覆盖率（Statement Coverage）：衡量测试集覆盖的代码语句比例。
变异分数（Mutation Score）：衡量测试集检测人工注入缺陷（变异体）的能力。
边界可靠性：通过比较边界大小测试集与两倍边界大小测试集的覆盖率和变异分数差异，评估边界的有效性。
效果
语句覆盖率：
在 CARLA 测试中，边界大小的测试集与完整测试集（2400 次执行）的覆盖率差异为 0 或 0.01，置信区间狭窄，无显著波动。
在 Java 单元测试中，边界大小测试集与两倍边界大小测试集的平均覆盖率差异仅为 0.3%，99.7% 的系统差异≤10%（符合预设的 ε=0.1）。
变异分数：
在 Java 单元测试中，99.6% 的系统中边界大小测试集与两倍边界大小测试集的变异分数差异≤10%，平均差异极小（95% 置信区间为 [0.001, 0.002]）。</x:t>
  </x:si>
  <x:si>
    <x:t xml:space="preserve">COSTELLO: Contrastive Testing for Embedding-based Large Language Model as a Service Embeddings</x:t>
  </x:si>
  <x:si>
    <x:t xml:space="preserve">本文提出了一种名为 Costello 的对比测试方法，用于检测基于嵌入的大型语言模型即服务（LLMaaS）中的潜在缺陷。由于 LLMaaS 的嵌入向量具有抽象性、不可解释性和黑盒特性，传统测试方法难以直接应用。Costello 受对比学习启发，通过生成包含正样本（语义相似）和负样本（语义相异）的对比测试集，利用任务特定的对比关系（CRs）来验证嵌入向量的语义一致性。具体而言，该方法通过词替换等变异操作生成测试用例，结合 CRs 判断嵌入向量的距离是否符合预期语义关系，从而识别出可能导致下游应用出错的问题嵌入。实验在 42 个开源语言模型和两个商业 LLMaaS（NLPCloud 和阿里云）上验证了 Costello 的有效性，结果显示其检测的违规案例中超过 62% 会导致下游应用（如情感分析、语义匹配）出现错误行为（如不公平性）。</x:t>
  </x:si>
  <x:si>
    <x:t xml:space="preserve">This paper proposes Costello, a contrastive testing approach to detect potential defects in embedding vectors from embedding-based Large Language Model as a Service (LLMaaS). Due to the abstraction, non-interpretability, and black-box nature of LLMaaS embeddings, traditional testing methods are ineffective. Inspired by contrastive learning, Costello generates contrastive test suites containing positive (semantically similar) and negative (semantically dissimilar) samples, and verifies the semantic consistency of embeddings using task-specific contrastive relationships (CRs). Specifically, it generates test cases via mutation operations (e.g., word substitution), then checks if embedding distances align with expected semantic relationships defined by CRs to identify problematic embeddings that may cause errors in downstream applications. Evaluations on 42 open-source language models and two commercial LLMaaS (NLPCloud and Ali Cloud) show that Costello effectively detects violations, with over 62% of these violations leading to erroneous behaviors (e.g., unfairness) in downstream applications.</x:t>
  </x:si>
  <x:si>
    <x:t xml:space="preserve">针对基于嵌入的 LLMaaS，提出对比测试方法以检测潜在的嵌入向量缺陷</x:t>
  </x:si>
  <x:si>
    <x:t xml:space="preserve">开源语言模型：42 个基于编码器的开源语言模型，包括 BERT、ALBERT、DistilBERT、ROBERTa 等。
数据集：
情感分析任务使用 Stanford Sentiment Treebank（SST）和 IMDB 数据集的对比集（Contrast Set）。
语义匹配任务使用 Microsoft Research Paraphrase Corpus（MRPC）。
商业 LLMaaS：NLPCloud（基于 GPT-J 模型）和阿里云的多语言统一 LLMaaS。</x:t>
  </x:si>
  <x:si>
    <x:t xml:space="preserve">量化指标
违规数量（
N 
V
​
）：Costello 检测到的违反对比关系（CRs）的测试案例数量。
模型覆盖数（
N 
M
​
）：成功检测到违规的模型数量。
精度（
P 
A
​
、
P 
B
​
）：
P 
A
​
：违反 CRs 的案例中导致下游分类器显著错误的比例（基于严格的统计检验
GT 
A
​
）。
P 
B
​
：违反 CRs 的案例中导致下游分类器无法捕捉正确语义关系的比例（基于宽松的统计检验
GT 
B
​
）。
效果
开源模型测试：
Costello 生成 3094 个测试用例，在 42 个模型上平均检测到数百个违规案例。
采用
L 
1
或
L 
2
范数距离和自适应阈值（
μ−2σ
）时，
P 
A
​
达 62.00%，
P 
B
​
达 80.14%，表明超过 62% 的违规会导致下游应用出错。
商业 LLMaaS 测试：
在 NLPCloud 中，CR2（性别实体替换 vs 同义词替换）检测到 576 个违规，
P 
A
​
达 53.84%，揭示其在性别公平性上的缺陷。
在阿里云服务中，自适应阈值下违规数量显著减少，
P 
A
​
达 83.33%，表明其嵌入质量更优。
修复效果：基于检测到的违规案例对模型进行微调后，整体违规率下降 50.48%，下游分类器性能提升 9.29%（
GT 
A
​
）和 17.30%（
GT 
B
​
）。</x:t>
  </x:si>
  <x:si>
    <x:t xml:space="preserve">论文提及了在两个商业 LLMaaS 上的 case study：
NLPCloud：检测到其嵌入向量对性别实体替换（如 “female” 与 “male”）敏感，导致下游情感分析分类器输出相反标签，存在公平性缺陷。
阿里云：测试发现其嵌入向量的语义关系违规较少，质量更优，但仍存在因性别代词替换（如 “He” 与 “She”）导致的语义距离异常。
这些案例表明 Costello 可有效识别商业 LLMaaS 的嵌入缺陷，帮助改进服务质量。</x:t>
  </x:si>
  <x:si>
    <x:t xml:space="preserve">FeatMaker: Automated Feature Engineering for Search Strategy of Symbolic Execution</x:t>
  </x:si>
  <x:si>
    <x:t xml:space="preserve">本文提出了 FeatMaker，一种自动生成状态特征以增强符号执行搜索策略的新技术。符号执行中的搜索策略旨在解决状态爆炸问题，其性能依赖于描述程序状态属性的 “状态特征”。现有策略多依赖人工设计的特征，耗时且效果不稳定。FeatMaker 的核心思想是利用符号执行中维护的路径条件（路径约束）作为状态特征，并通过定制算法迭代生成和优化这些特征。该算法基于符号执行过程中积累的数据，动态调整特征和评分函数。在 15 个开源 C 程序上的实验表明，FeatMaker 在分支覆盖和缺陷检测方面显著优于现有基于人工设计特征的策略，平均分支覆盖率提高 35.3%，并发现 15 个独特缺陷，其中 6 个为独家发现。</x:t>
  </x:si>
  <x:si>
    <x:t xml:space="preserve">This paper presents FeatMaker, a novel technique that automatically generates state features to enhance the search strategy of symbolic execution. Search strategies in symbolic execution aim to address the state-explosion problem, and their effectiveness depends on "state features" that describe properties of program states. Existing strategies mostly rely on manually designed features, which are time-consuming and yield inconsistent results. FeatMaker leverages path-conditions—fundamental information maintained in symbolic execution—as state features and uses a customized algorithm to iteratively generate and refine these features based on data accumulated during execution. Experimental results on 15 open-source C programs show that FeatMaker significantly outperforms existing strategies with manually crafted features in both branch coverage (35.3% higher on average) and bug detection, identifying 15 unique bugs (6 exclusively).</x:t>
  </x:si>
  <x:si>
    <x:t xml:space="preserve">论文的研究主题是通过自动化特征工程生成适用于符号执行搜索策略的状态特征，以解决人工设计特征的局限性，提升符号执行在代码覆盖和缺陷检测上的性能。</x:t>
  </x:si>
  <x:si>
    <x:t xml:space="preserve">15 个开源 C 程序，涵盖不同规模和功能，具体包括：
sqlite-3.33.0、gawk-5.1.0、gcal-4.1、find (findutils-4.7.0)、grep-3.6
diff (diffutils-3.7)、du (coreutils-8.32)、make-4.3、patch-2.7.6
expr (coreutils-8.32)、csplit (coreutils-8.32)、ls (coreutils-8.32)、ptx (coreutils-8.32)
trueprint-5.4、combine-0.4.0</x:t>
  </x:si>
  <x:si>
    <x:t xml:space="preserve">量化指标
分支覆盖率（Branch Coverage）：衡量测试用例覆盖的分支数量。
缺陷检测数量（Bug Detection）：发现的独特缺陷数量，包括独家发现的缺陷。
缺陷可复现率（Reproducibility）：使用相同特征和权重向量时缺陷的重现概率。
变异体杀死率（Mutant Killing Rate）：测试用例检测人工注入缺陷（变异体）的比例。
状态特征数量（Number of State Features）：生成的状态特征总数，用于评估特征精简效果。
效果
分支覆盖率：
FeatMaker 平均比最先进的策略（ParaDySE 和 Learch）分别高出 35.2% 和 36.1%，在大型程序（如gawk、grep）上优势更显著。
缺陷检测：
共发现 15 个独特缺陷，其中 6 个为 FeatMaker 独家发现，涵盖段错误（SIGSEGV）和异常终止（SIGABRT）等类型。
缺陷可复现率平均达 89.3%，部分缺陷（如gcal和gawk中的）可 100% 重现。
变异测试：
在find和combine程序上，FeatMaker 的变异体杀死率分别为 89.64% 和 99.95%，显著高于其他策略。
特征精简：
相比使用所有路径条件作为特征的朴素方法，FeatMaker 仅使用 17.6% 的特征，却多覆盖 193% 的独特分支。</x:t>
  </x:si>
  <x:si>
    <x:t xml:space="preserve">Are Human Rules Necessary? Generating Reusable APIs with CoT Reasoning and In-context Learning</x:t>
  </x:si>
  <x:si>
    <x:t xml:space="preserve">本文提出了一种名为 Code2API 的新方法，旨在自动将 Stack Overflow（SO）上的代码片段转换为可重用的 API。现有工具 APIzator 依赖人工设计的复杂规则，生成的 API 方法名往往无意义且难以扩展到其他编程语言。Code2API 基于大型语言模型（LLMs），通过提示工程（包括思维链推理和少样本上下文学习）引导模型以类似开发者的逻辑生成 API。该方法无需额外训练或人工规则，可直接部署。实验表明，Code2API 在识别方法参数（准确率 65%）和返回语句（准确率 66%）上优于 APIzator，分别提升 15.0% 和 16.5%。用户研究显示，其生成的方法名质量优于人类水平，开发者更愿意使用。此外，Code2API 成功扩展到 Python，验证了其通用性，并已实现为 Chrome 插件方便开发者使用。</x:t>
  </x:si>
  <x:si>
    <x:t xml:space="preserve">This paper proposes Code2API, a novel approach to automatically convert code snippets from Stack Overflow (SO) into reusable APIs. Existing tools like APIzator rely on complex manually crafted rules, resulting in meaningless method names and poor extensibility to other programming languages. Code2API leverages Large Language Models (LLMs) with prompt engineering, including chain-of-thought (CoT) reasoning and few-shot in-context learning, to guide the model in generating APIs with developer-like logic. It requires no additional training or manual rules and can be directly deployed. Experiments show Code2API outperforms APIzator in identifying method parameters (65% accuracy) and return statements (66% accuracy), with improvements of 15.0% and 16.5% respectively. User studies indicate its generated method names are superior to human-level, and developers prefer its APIs. Moreover, Code2API successfully extends to Python, verifying its generality, and is implemented as a Chrome extension for practical use.</x:t>
  </x:si>
  <x:si>
    <x:t xml:space="preserve">论文的研究主题是利用大型语言模型（LLMs）通过提示工程（思维链推理和少样本学习）将 Stack Overflow 的代码片段自动转换为可重用的 API，以解决现有规则方法的局限性，提升代码复用效率。</x:t>
  </x:si>
  <x:si>
    <x:t xml:space="preserve">Java 数据集：复用 Terragni 等人的评估集，包含 200 个 SO 代码片段及对应的人工生成 API，涵盖 SO 上的常见编程问题。
Python 数据集：从 SO 收集的 5000 个 Python 代码片段，选取前 100 个（基于页面浏览量）并手动生成 API 作为基准，验证通用性。</x:t>
  </x:si>
  <x:si>
    <x:t xml:space="preserve">量化指标
参数准确率（P-Acc）：生成的方法参数与人工生成 API 等效的比例。
返回语句准确率（R-Acc）：生成的返回语句与人工生成 API 等效的比例。
方法实现准确率（M-Acc）：方法参数、返回语句及功能均等效的比例。
PR-Acc：参数或返回语句等效的比例。
方法名表达性（MNE）：1-4 分评分，衡量方法名与实现的匹配度。
使用意愿（Willingness to Use）：开发者选择该 API 作为最佳选项的比例。
编译率（Compilation Rate）：生成 API 可成功编译的比例。
效果
Java 性能：
P-Acc=65%，R-Acc=66%，M-Acc=43.5%，PR-Acc=86.5%，均显著高于 APIzator（分别提升 15.0%、16.5% 等）。
方法名表达性平均分 3.65，高于人工（3.39）和 APIzator（2.23）；50.5% 的开发者优先选择 Code2API 生成的 API。
Python 性能：
P-Acc=69%，R-Acc=80%，M-Acc=57.0%，PR-Acc=92.0%，与 Java 性能相当，验证通用性。
编译率：
Code2API 生成的 API 编译率达 95%，远超原始代码片段（14.5%）和 PostFinder（46.5%），接近 APIzator（99.5%）。</x:t>
  </x:si>
  <x:si>
    <x:t xml:space="preserve">论文提及将 Code2API 实现为Chrome 浏览器插件，开发者浏览 SO 页面时可一键将代码片段转换为可重用 API，提升开发效率。该插件包含前端（获取代码片段并展示结果）和后端（调用 GPT-3.5-turbo 生成 API），已公开教程和代码，方便产业界使用。</x:t>
  </x:si>
  <x:si>
    <x:t xml:space="preserve">CodeArt: Better Code Models by Attention Regularization When Symbols Are Lacking</x:t>
  </x:si>
  <x:si>
    <x:t xml:space="preserve">本文提出了 CodeArt，一种基于 Transformer 的代码模型预训练方法，旨在解决符号信息缺失（如剥离符号的二进制文件）时模型性能下降的问题。CodeArt 通过程序分析提取指令间的依赖关系（数据依赖和控制依赖），构建注意力掩码来规范自注意力机制，仅允许模型关注具有依赖关系的指令。同时，结合掩码语言建模（MLM）和掩码依赖建模（MDM）进行预训练，使模型能学习依赖关系的重要性。实验表明，在 2600 万个剥离符号的二进制函数上预训练的 CodeArt 模型，在三个下游任务中显著超越现有方法：二进制相似性分析的召回率从 53% 提升至 64%，恶意软件家族分类的 F1 分数从 74% 提升至 94%，二进制类型推断的 LRAP 从 49% 提升至 60%。该模型为无符号代码的理解提供了高效解决方案。</x:t>
  </x:si>
  <x:si>
    <x:t xml:space="preserve">This paper proposes CodeArt, a Transformer-based code model pre-training method designed to address performance degradation when symbols are lacking (e.g., stripped binary executables). CodeArt extracts dependencies (data and control) between instructions via program analysis, constructs attention masks to regularize self-attention, and only allows the model to attend to instruction pairs with dependencies. It combines Masked Language Modeling (MLM) and Masked Dependence Modeling (MDM) for pre-training, enabling the model to learn the importance of dependencies. Experiments show that CodeArt, pre-trained on 26 million stripped binary functions, significantly outperforms existing methods in three downstream tasks: binary similarity analysis (recall@1 from 53% to 64%), malware family classification (F1-score from 74% to 94%), and binary type inference (LRAP from 49% to 60%). This model provides an effective solution for understanding symbol-lacking code.</x:t>
  </x:si>
  <x:si>
    <x:t xml:space="preserve">论文的研究主题是通过注意力正则化技术预训练 Transformer 模型，以提升其在符号信息缺失场景（如剥离符号的二进制文件）中的代码理解能力，具体通过程序依赖分析构建注意力掩码，结合新型预训练目标优化模型。</x:t>
  </x:si>
  <x:si>
    <x:t xml:space="preserve">二进制相似性分析：BinaryCorp-3M 数据集（用于预训练）和 7 个开源项目（Curl、Coreutils、Binutils、ImageMagick、SQLite、OpenSSL、Putty）的二进制函数作为测试集。
恶意软件家族分类：包含 100 个家族的 5484 个恶意软件样本，来自 VirusTotal 和 VirusShare。
二进制类型推断：复用 StateFormer 的 x86-64 数据集，包含 35 种常见类型标签。</x:t>
  </x:si>
  <x:si>
    <x:t xml:space="preserve">量化指标
二进制相似性分析：Recall@1（查询在候选池中正确匹配最相似函数的比例）。
恶意软件家族分类：ROC-AUC（平均 ROC 曲线下面积）、LRAP（标签排序平均精度）、LRL（标签排序损失）。
二进制类型推断：Precision（精度）、Recall（召回率）、F1-score（F1 分数）。
效果
二进制相似性分析：
在池大小为 500 的设置下，Recall@1 从现有最佳的 53% 提升至 64%；零样本场景下性能提升超 30%，验证了预训练的有效性。
恶意软件家族分类：
AUC 达 0.928，LRAP 达 0.597，LRL 低至 0.084，显著优于 JTrans 和基于 ResNet-50 的 CNN 模型。
二进制类型推断：
在不同编译优化级别（O0-O3）下，F1 分数均显著提升，平均从 49% 提升至 60%，且性能更稳定。</x:t>
  </x:si>
  <x:si>
    <x:t xml:space="preserve">Enhancing Code Understanding for Impact Analysis by Combining Transformers and Program Dependence Graphs</x:t>
  </x:si>
  <x:si>
    <x:t xml:space="preserve">本文提出了一种名为 Athena 的新型变更影响分析（IA）方法，该方法结合 Transformer 模型提取的代码语义与程序依赖图（Program Dependence Graphs）的结构信息，以提升代码变更影响分析的效果。现有 IA 方法多依赖耦合度量或历史变更数据，存在精度低、依赖大量历史数据等问题。Athena 首先通过预训练的 Transformer 模型（如 GraphCodeBERT）提取方法级别的语义嵌入，再利用基于图卷积网络（GCN）的嵌入传播策略，将程序依赖图中的全局结构依赖信息整合到局部语义中。为验证效果，研究构建了包含 25 个开源 Java 项目的大规模基准数据集 Alexandria，该数据集基于人工验证的无纠缠（untangled）bug 修复提交，包含 4405 个 IA 任务。实验表明，Athena 在 mRR（60.32%）、mAP（35.19%）和 HIT@10（81.48%）等指标上显著优于传统方法（如 LSI），平均提升超过 10%，尤其在跨类方法的影响分析中表现突出。</x:t>
  </x:si>
  <x:si>
    <x:t xml:space="preserve">This paper introduces Athena, a novel impact analysis (IA) approach that combines Transformer-based code semantics with structural information from program dependence graphs to enhance code change impact analysis. Existing IA methods often rely on coupling metrics or historical change data, suffering from low precision and heavy dependence on large historical datasets. Athena first extracts method-level semantic embeddings using pre-trained Transformer models (e.g., GraphCodeBERT), then integrates global structural dependence information from program dependence graphs into local semantics via a GCN-inspired embedding propagation strategy. To validate the approach, a large-scale benchmark Alexandria is constructed, comprising 4,405 IA tasks from 25 open-source Java projects based on manually verified untangled bug-fixing commits. Experiments show that Athena outperforms traditional methods (e.g., LSI) with significant improvements in mRR (60.32%), mAP (35.19%), and HIT@10 (81.48%), with an average gain exceeding 10%, especially in cross-class impact analysis.</x:t>
  </x:si>
  <x:si>
    <x:t xml:space="preserve">论文的研究主题是通过融合 Transformer 模型的代码语义表示与程序依赖图的结构信息，提升变更影响分析（IA）的准确性，解决现有方法在语义理解和结构依赖整合上的不足。</x:t>
  </x:si>
  <x:si>
    <x:t xml:space="preserve">Alexandria 数据集：包含 25 个开源 Java 项目（主要来自 Apache 软件基金会）的 910 个无纠缠（untangled）bug 修复提交，构建了 4405 个 IA 任务。每个任务包含查询方法和对应的真实影响方法集，分为三个设置：全系统（whole）、同类（inner）、跨类（outer）。
数据集特点：基于人工验证的无纠缠提交，避免了传统数据中代码变更纠缠（tangling）导致的噪声，提升了基准的可靠性。</x:t>
  </x:si>
  <x:si>
    <x:t xml:space="preserve">量化指标
mRR（mean Reciprocal Rank）：平均倒数排名，衡量首个正确影响方法的排名倒数的平均值。
mAP（mean Average Precision）：平均平均精度，衡量整个排名列表中正确影响方法的精度平均值。
HIT@10：排名前 10 的结果中至少包含一个正确影响方法的任务比例。
效果
在 Alexandria 数据集上，Athena 的最佳配置实现：mRR=60.32%、mAP=35.19%、HIT@10=81.48%。
与传统方法（如 LSI）相比，平均提升超过 10%（mRR 提升 10.34%，mAP 提升 9.55%，HIT@10 提升 11.68%），且在跨类方法影响分析（outer 设置）中优势更显著。
在 25 个项目中的 23 个</x:t>
  </x:si>
  <x:si>
    <x:t xml:space="preserve">Exploring and Unleashing the Power of Large Language Models in Automated Code Translation</x:t>
  </x:si>
  <x:si>
    <x:t xml:space="preserve">本文探索并释放大型语言模型（LLMs）在自动化代码翻译中的潜力。现有基于学习的代码转换工具（如 TransCoder）虽优于规则方法，但性能仍不理想且训练成本高昂。研究发现，部分 LLMs（如 GPT-3.5）在代码翻译任务上已超越现有转换工具，但仍存在理解源码不足、I/O 类型缺失、忽略语言差异等问题。为此，提出统一代码翻译框架 UniTrans，通过自动生成测试用例增强翻译过程并修复错误。UniTrans 包含三个阶段：测试用例生成（利用 LLMs 生成并验证输入输出对）、翻译增强（结合测试用例辅助翻译）、翻译修复（基于测试执行结果迭代修复错误）。在 Python、Java、C++ 间的 6 种翻译场景中，UniTrans 显著提升了 GPT-3.5、LLaMA-13B/7B 的性能，平均计算准确率（CA）提升 4.02%-28.58%，精确匹配准确率（EM Acc）提升 13.28%-71.22%，验证了其通用性和有效性。</x:t>
  </x:si>
  <x:si>
    <x:t xml:space="preserve">This paper explores and unleashes the potential of Large Language Models (LLMs) in automated code translation. Existing learning-based transpilers (e.g., TransCoder) outperform rule-based methods but suffer from unsatisfactory performance and high training costs. The study finds that certain LLMs (e.g., GPT-3.5) already outperform state-of-the-art transpilers in code translation but still face issues like insufficient source code comprehension, missing I/O type information, and neglect of language discrepancies. To address these, a unified code translation framework UniTrans is proposed, which enhances translation and repairs errors via automatically generated test cases. UniTrans includes three phases: test case generation (using LLMs to generate and validate input-output pairs), translation augmentation (aiding translation with test cases), and translation repair (iteratively fixing errors based on test execution results). Across six translation scenarios between Python, Java, and C++, UniTrans significantly improves the performance of GPT-3.5, LLaMA-13B/7B, with average gains in Computational Accuracy (CA) of 4.02%-28.58% and Exact Match Accuracy (EM Acc) of 13.28%-71.22%, verifying its generality and effectiveness.</x:t>
  </x:si>
  <x:si>
    <x:t xml:space="preserve">论文的研究主题是探索大型语言模型（LLMs）在自动化代码翻译中的性能，并提出 UniTrans 框架以释放其潜力，通过测试用例增强和错误修复解决 LLMs 在翻译中的局限性。</x:t>
  </x:si>
  <x:si>
    <x:t xml:space="preserve">数据集：清理后的多语言代码翻译数据集，源自 Roziere 等人发布的数据集，包含 Python、Java、C++ 的 568 个并行函数，每个函数配有评估用单元测试。清理后修正了 252 处噪声（如逻辑不一致、编译错误）。
翻译场景：涵盖 6 种语言对，包括 C++→Python、Python→C++、Java→C++、C++→Java、Python→Java、Java→Python。</x:t>
  </x:si>
  <x:si>
    <x:t xml:space="preserve">量化指标
计算准确率（CA）：翻译后的代码与原代码在相同输入下产生相同输出的比例，衡量语义等价性。
精确匹配准确率（EM Acc）：翻译后的代码与真实代码完全一致的比例，衡量句法一致性。
通过率（PR）：修复后的代码通过的单元测试比例（用于迭代修复分析）。
效果
LLMs 基础性能：GPT-3.5 在 4 种翻译场景中平均 CA 达 87.92%，EM Acc 达 18.04%，优于 TransCoder 等现有工具。
UniTrans 提升效果：
GPT-3.5：CA 平均提升 4.02%，EM Acc 平均提升 13.28%。
LLaMA-13B：CA 平均提升</x:t>
  </x:si>
  <x:si>
    <x:t xml:space="preserve">23</x:t>
  </x:si>
  <x:si>
    <x:t xml:space="preserve">Glitch Tokens in Large Language Models: Categorization Taxonomy and Effective Detection</x:t>
  </x:si>
  <x:si>
    <x:t xml:space="preserve">本文系统研究了大型语言模型（LLMs）中的 “故障令牌（glitch tokens）” 现象，即由分词器产生的异常令牌，可能导致模型输出不可靠或异常结果。研究通过实验分析了 7 个主流 LLM（包括 GPT-3.5、GPT-4、Llama2 等），涉及 3 种分词器和 182,517 个令牌，识别出 7,895 个故障令牌，并构建了故障令牌及其引发的模型异常行为的分类体系。基于故障令牌在嵌入空间中倾向于聚类的发现，提出了一种基于迭代聚类的高效检测方法 GlitchHunter。评估显示，GlitchHunter 在 8 个开源 LLM 上的性能显著优于 3 种基线方法，平均精确率达 99.44%，召回率达 63.20%，且相比全量遍历减少 73.40% 的查询量和 80.22% 的时间消耗。这是首个全面研究故障令牌的工作，为缓解 LLM 中的分词相关错误提供了重要见解。</x:t>
  </x:si>
  <x:si>
    <x:t xml:space="preserve">This paper systematically explores the phenomenon of "glitch tokens" in Large Language Models (LLMs) – anomalous tokens generated by tokenizers that may cause unreliable or abnormal model outputs. The study experimentally analyzes 7 popular LLMs (including GPT-3.5, GPT-4, Llama2, etc.) using 3 tokenizers and 182,517 tokens, identifying 7,895 glitch tokens. It constructs a taxonomy for glitch tokens and their induced abnormal behaviors in LLMs. Based on the observation that glitch tokens tend to cluster in the embedding space, a novel iterative clustering-based detection method called GlitchHunter is proposed. Evaluations show that GlitchHunter significantly outperforms 3 baseline methods on 8 open-source LLMs, achieving an average precision of 99.44% and recall of 63.20%, while reducing queries by 73.40% and time consumption by 80.22% compared to exhaustive search. This is the first comprehensive study on glitch tokens, providing valuable insights for mitigating tokenization-related errors in LLMs.</x:t>
  </x:si>
  <x:si>
    <x:t xml:space="preserve">论文的研究主题是大型语言模型（LLMs）中故障令牌（glitch tokens）的分类、检测与分析，旨在揭示故障令牌的特性及其引发的模型异常行为，并提出高效检测方法以提升 LLM 的可靠性。</x:t>
  </x:si>
  <x:si>
    <x:t xml:space="preserve">LLM 模型：8 个开源模型，包括 GPT2-small、GPT2-xl、Llama2-7b-chat、Llama2-13b-chat、ChatGLM-6b、ChatGLM2-6b、Mistral-7b-Instruct、Vicuna-13b，涵盖不同参数规模（137M 至 13B）和分词器。
真实世界数据集：Alpaca-52k、ShareGPT-52k、ShareGPT-90k，用于分析故障令牌的实际出现频率。</x:t>
  </x:si>
  <x:si>
    <x:t xml:space="preserve">量化指标
精确率（Precision）：正确检测的故障令牌占所有检测结果的比例。
召回率（Recall）：正确检测的故障令牌占实际故障令牌总数的比例。
时间消耗（Time Consumption）：检测过程的总耗时。
令牌消耗（Token Consumption）：检测过程中使用的令牌数量。
效果
检测性能：
GlitchHunter 在 8 个 LLM 上的平均精确率达 99.44%，召回率达 63.20%，分别比基线方法（如 K-means 聚类）高出 30.14% 和 39.27%。
效率提升：
相比全量遍历令牌的方法，平均减少 73.40% 的令牌消耗和 8</x:t>
  </x:si>
  <x:si>
    <x:t xml:space="preserve">DyPyBench: A Benchmark of Executable Python Software</x:t>
  </x:si>
  <x:si>
    <x:t xml:space="preserve">本文提出了 DyPyBench，这是首个针对 Python 的大规模、多样化、可直接运行且易于分析的基准测试集。由于 Python 的动态特性和广泛应用，动态程序分析对其至关重要，但目前缺乏全面的可执行项目基准，阻碍了相关技术的发展。DyPyBench 包含 50 个来自不同应用领域的开源项目，总计 68.1 万行 Python 代码和 3 万个测试用例，所有项目均配置了可直接运行的测试套件，并与动态分析框架 DynaPyt 集成，便于快速开展分析。研究通过三个应用场景验证了其价值：（1）对比静态与动态调用图，揭示现有静态调用图构建技术的局限性；（2）为神经模型 LExecutor 生成训练数据，提升其预测精度；（3）从执行轨迹中挖掘 API 使用规范，为 Python 规范挖掘奠定基础。DyPyBench 为 Python 动态分析研究提供了重要基础。</x:t>
  </x:si>
  <x:si>
    <x:t xml:space="preserve">This paper presents DyPyBench, the first large-scale, diverse, ready-to-run, and ready-to-analyze benchmark of executable Python software. Due to Python’s dynamic nature and widespread use, dynamic program analysis is crucial for it, but the lack of a comprehensive benchmark of executable projects has hindered related research. DyPyBench includes 50 open-source projects from various domains, totaling 681k lines of Python code and 30k test cases. All projects are configured with executable test suites and integrated with the DynaPyt dynamic analysis framework for easy analysis. The study validates its value through three applications: (1) comparing static and dynamic call graphs to reveal limitations of existing static call graph construction techniques; (2) generating training data for the neural model LExecutor to improve its prediction accuracy; (3) mining API usage specifications from execution traces, laying a foundation for Python specification mining. DyPyBench provides a critical basis for Python dynamic analysis research.</x:t>
  </x:si>
  <x:si>
    <x:t xml:space="preserve">论文的研究主题是构建并验证一个大规模、多样化的可执行 Python 软件基准测试集 DyPyBench，以支持动态程序分析、测试及相关工具的开发与评估，填补 Python 领域缺乏综合基准测试集的空白。</x:t>
  </x:si>
  <x:si>
    <x:t xml:space="preserve">量化指标
基准集基本指标：项目数量、代码行数、测试用例数量、测试通过率、代码覆盖率、执行时间。
调用图对比指标：静态与动态调用图的边、调用者、被调用者的重合度（精确率、召回率）。
模型性能指标：LExecutor 的 Top-1 准确率（正确预测值占比）。
规范挖掘指标：频繁 API 调用模式的出现频率。
效果
基准集特性：
50 个项目，68.1 万行代码，2.95 万个测试用例，平均测试通过率 93%，代码覆盖率 82%，总执行时间约 1 小时。
调用图对比：
静态调用图仅覆盖 49% 的动态调用边，且缺失 51.5% 的动态被调用函数，揭示静态分析在处理 Python 内置类型方法调用等场景的局限性。
模型训练：
利用 DyPyBench 生成 43.6 万条训练数据，使 LExecutor 的 Top-1 准确率随训练数据量增加而提升，验证了更多数据对模型性能的正向影响。
规范挖掘：
从执行轨迹中挖掘出 1.65 万条调用序列，提取出 100 个频繁模式（如builtins.isinstance的重复调用）</x:t>
  </x:si>
  <x:si>
    <x:t xml:space="preserve">Fast Graph Simplification for Path-Sensitive Typestate Analysis through Tempo-Spatial Multi-Point Slicing</x:t>
  </x:si>
  <x:si>
    <x:t xml:space="preserve">本文提出了 FGS（Fast Graph Simplification）方法，旨在通过时空多点切片技术加速路径敏感型类型状态分析（PSTA）。现有 PSTA 方法虽能通过消除不可行路径提高分析精度，但在处理大型程序时效率较低。FGS 通过提取多点标记（潜在漏洞操作序列），结合时间切片（TMS）和空间切片（SMS）构建简化的程序控制流图（ICFG），保留关键的时空依赖关系同时去除冗余节点和边。实验表明，在 NIST 基准测试集和 10 个真实大型项目上，FGS 平均减少 89% 的节点、86% 的边和 88% 的调用上下文，实现 116 倍的速度提升和 93% 的内存占用减少。与 6 种主流静态分析工具（如 IKOS、ClangSA）相比，FGS 在检测内存泄漏、双重释放等漏洞时精度最高提升 171%，真阳性率最高提升 245%，在真实项目中发现 105 个真实漏洞，精度达 82%，显著优于基线工具。</x:t>
  </x:si>
  <x:si>
    <x:t xml:space="preserve">This paper proposes FGS (Fast Graph Simplification), a method to accelerate Path-Sensitive Typestate Analysis (PSTA) via tempo-spatial multi-point slicing. Existing PSTA methods improve analysis precision by eliminating infeasible paths but suffer from low efficiency when handling large programs. FGS extracts multi-point markers (potential vulnerable operation sequences) and constructs a simplified Interprocedural Control Flow Graph (ICFG) using Temporal Multi-point Slicing (TMS) and Spatial Multi-point Slicing (SMS), retaining critical temporal-spatial dependencies while removing redundant nodes and edges. Experiments on the NIST benchmark and 10 real-world large-scale projects show that FGS reduces 89% of nodes, 86% of edges, and 88% of calling contexts on average, achieving a 116× speedup and 93% memory reduction. Compared to 6 mainstream static analysis tools (e.g., IKOS, ClangSA), FGS improves precision by up to 171% and true positive rate by up to 245% in detecting vulnerabilities like memory leaks and double frees. It identifies 105 real bugs in real projects with 82% precision, significantly outperforming baselines.</x:t>
  </x:si>
  <x:si>
    <x:t xml:space="preserve">论文的研究主题是通过时空多点切片技术简化程序控制流图，以提升路径敏感型类型状态分析（PSTA）的效率，同时保持分析精度，从而高效检测软件中的内存泄漏、双重释放、使用后释放和空指针解引用等漏洞</x:t>
  </x:si>
  <x:si>
    <x:t xml:space="preserve">NIST 基准测试集：包含 846 个程序，涵盖内存泄漏（CWE-401）、双重释放（CWE-415）、使用后释放（CWE-416）和空指针解引用（CWE-476）四种漏洞类型。
真实大型项目：10 个开源 C/C++ 项目，包括 YAJL（JSON 解析）、gzip（数据压缩）、redis（内存数据库）等，代码量从 2 万到 136 万行不等。</x:t>
  </x:si>
  <x:si>
    <x:t xml:space="preserve">量化指标
效率指标：ICFG 节点数、边数、调用上下文数量的减少比例；分析时间（秒）、内存占用（MB）。
有效性指标：真阳性（TP，正确检测的漏洞数）、假阳性（FP，误报数）、精确率（TP/(TP+FP)）。
效果
效率提升：
平均减少 89% 的节点、86% 的边和 88% 的调用上下文。
在大型项目中实现 116 倍速度提升，内存占用减少 93%（如 redis 项目分析时间从超 48 小时缩短至 14,266 秒）。
漏洞检测性能：
在 NIST 基准上，精确率达 100%（无</x:t>
  </x:si>
  <x:si>
    <x:t xml:space="preserve">PBE-based Selective Abstraction and Refinement for Efficient Property Falsification of Embedded Software</x:t>
  </x:si>
  <x:si>
    <x:t xml:space="preserve">本文提出了 FGS（Fast Graph Simplification），一种通过时空多点切片技术加速路径敏感型类型状态分析（PSTA）的方法。现有 PSTA 方法虽能精确检测漏洞，但因控制流图（ICFG）规模过大导致效率低下。FGS 通过提取多点标记（潜在漏洞操作序列），结合时间切片（TMS）和空间切片（SMS）保留关键的时序和依赖信息，简化 ICFG 结构。实验表明，在 NIST 基准测试集和 10 个真实大型项目中，FGS 平均减少 89% 的节点、86% 的边和 88% 的调用上下文，实现 116 倍速度提升和 93% 内存占用减少。与 6 种主流静态分析工具（如 IKOS、ClangSA）相比，FGS 在检测内存泄漏、双重释放等漏洞时，精确率平均提升 42%（最高 171%），真阳性数量平均提升 52%（最高 245%），在真实项目中发现 105 个真实漏洞，精确率达 82%，显著优于基线工具</x:t>
  </x:si>
  <x:si>
    <x:t xml:space="preserve">his paper presents PBEAR (PBE-based Selective Abstraction and Refinement), a method to address the inefficiency of property falsification for embedded software. Embedded software is challenging to verify due to its heavy use of global variables, reactive behaviors, and real-time requirements. Existing abstraction techniques are inefficient as they are applied globally, leading to excessive refinements. PBEAR optimizes the process through:
Selective abstraction: Identifying auxiliary functions loosely coupled with the main control logic, and replacing them with function summaries (FS) synthesized via Programming-By-Example (PBE) to reduce verification complexity.
Symbolic alarm filtering: Determining the feasibility of counterexample paths by constructing path programs and using SAT solvers to distinguish true/false alarms.
PBE-based refinement: Iteratively optimizing function summaries based on false alarm information to avoid re-exploring infeasible paths.
Experiments show that PBEAR performs comparably to state-of-the-art model checkers on SV-COMP benchmarks. For 15 safety properties of three typical embedded software (automotive control, elevator controller, garbage collector robot), it outperforms tools like CBMC and CPAchecker in efficiency and scalability, detecting 3–12 more properties with fewer refinements and lower memory usage.</x:t>
  </x:si>
  <x:si>
    <x:t xml:space="preserve">论文的研究主题是基于编程示例（PBE）的选择性抽象与精化技术，用于提升嵌入式软件属性证伪的效率，解决传统抽象方法在嵌入式软件验证中因全局应用导致的精化次数过多、效率低下问题。</x:t>
  </x:si>
  <x:si>
    <x:t xml:space="preserve">SV-COMP 2022 基准测试集：选取 6 个类别共 16 个程序，用于与主流工具的公平对比，涵盖可达性安全属性。
3 个典型嵌入式软件：
P1：汽车目标跟踪多任务程序
P2：电梯控制器程序
P3：垃圾收集机器人程序
每个程序包含 5 个安全属性，涉及实时性、状态可达性等嵌入式软件典型需求。</x:t>
  </x:si>
  <x:si>
    <x:t xml:space="preserve">量化指标
效率指标：证伪时间（秒）、内存占用（GB）、精化次数（#R）。
有效性指标：检测到的真阳性数量（正确告警）、假阳性率（误报率）。
效果
SV-COMP 基准测试：
与 CBMC、CPAchecker 等工具性能相当，平均内存占用最低（0.01–1.06 GB），部分程序精化次数减少（如 gcd_1+newton_1_6 从 38 次降至 2 次）。
嵌入式软件测试：
效率：平均</x:t>
  </x:si>
  <x:si>
    <x:t xml:space="preserve">Predictive Program Slicing via Execution Knowledge-Guided Dynamic Dependence Learning</x:t>
  </x:si>
  <x:si>
    <x:t xml:space="preserve">本文提出了 PBEAR（基于 PBE 的选择性抽象与精化）方法，旨在解决嵌入式软件属性证伪的效率问题。嵌入式软件因全局变量多、反应式行为及实时性要求等特点，验证难度大，现有抽象技术因全局应用导致精化次数过多。PBEAR 通过以下步骤优化：
选择性抽象：识别与主控制逻辑耦合松散的辅助函数，利用 PBE 合成函数摘要（FS）替代这些函数，减少验证复杂度。
符号告警过滤：通过构造路径程序并结合 SAT 求解，判断反例路径的可行性，区分真 / 假告警。
PBE-based 精化：基于假告警信息迭代优化函数摘要，避免重复探索不可行路径。
实验表明，在 SV-COMP 基准测试集上，PBEAR 性能与主流模型检测工具相当；在 3 个典型嵌入式软件（汽车控制、电梯控制器、垃圾收集机器人）的 15 个安全属性上，其效率和可扩展性显著优于 CBMC、CPAchecker 等工具，能多检测 3-12 个属性，且精化次数更少、内存占用更低。</x:t>
  </x:si>
  <x:si>
    <x:t xml:space="preserve">This paper introduces ND-Slicer, a neural network-based predictive program slicing approach designed to address the limitations of traditional slicing techniques when executing specific inputs is expensive or code is incomplete. ND-Slicer learns dynamic program dependencies (including data and control dependencies) through execution-aware pre-training (e.g., using the CodeExecutor model), enabling it to predict dynamic backward slices for specific inputs without actual program execution.
Experimental results show that on Python programs, ND-Slicer achieves an exact-match accuracy of 81.3% and a ROUGE-LCS F1-score of 95.4%. For non-executable partial code, the exact-match accuracy is 57.5%. In extrinsic evaluation for crash detection, it locates faults with an accuracy of 63.9%. Further analysis demonstrates ND-Slicer’s ability to understand control flow in branched structures, loop iterations, and inter-procedural calls, validating its effectiveness in parsing complex program structures.</x:t>
  </x:si>
  <x:si>
    <x:t xml:space="preserve">论文的研究主题是基于执行知识引导的动态依赖学习实现预测性程序切片，解决传统动态切片依赖实际执行、难以处理不完整代码或高成本输入的问题，通过神经网络模型预测特定输入下影响切片准则的程序语句序列。</x:t>
  </x:si>
  <x:si>
    <x:t xml:space="preserve">CodeNetMut 数据集：包含可执行的 Python 程序及其变异版本，提供执行轨迹和变量状态，用于生成动态切片的 ground-truth。
非可执行程序集：从测试集中构造的不完整 Python 代码（如缺失导入语句或引用方法），用于评估对部分代码的切片能力。
注入故障的程序集：通过在 CodeNetMut 程序中注入 ZeroDivisionError 故障构建的 crash 检测数据集，用于评估切片在故障定位中的实用性。</x:t>
  </x:si>
  <x:si>
    <x:t xml:space="preserve">量化指标
内在评估指标：精确匹配准确率（Exact Match, EM）、ROUGE-LCS（基于最长公共子序列的 F1 分数、精确率、召回率）。
外在评估指标：crash 检测准确率（预测切片包含故障相关语句的比例）。
效果
可执行 Python 程序：
精确匹配准确率 81.3%，ROUGE-LCS F1 分数 95.4%，显著优于传统静态分析和基于执行轨迹预测的基线方法。
非可执行 Python 程序：
整体精确匹配准确率 57.5%，其中无分支代码达 59.5%，含分支 / 循环代码达 55.0%，验证了对不完整代码的适应性。
Crash 检测：
定位故障的准确率为 63.9%，精确预测动态切片的比例达 47.5%，证明其在实际调试中的实用性。
复杂结构解析：
对循环迭代的切片准确率随迭代次数增加略有下降（从 81.7% 降至 58.2%），但 ROUGE-L</x:t>
  </x:si>
  <x:si>
    <x:t xml:space="preserve">A Deep Dive into Large Language Models for Automated Bug Localization and Repair</x:t>
  </x:si>
  <x:si>
    <x:t xml:space="preserve">本文深入研究了大型语言模型（LLMs）在自动化缺陷定位与修复中的应用，提出了一个名为 Toggle 的框架。与现有基于深度学习的程序修复方法不同，Toggle 创新性地在令牌粒度上定位缺陷，并使用不同的 LLM 分别处理缺陷定位与修复任务，从而有效整合上下文信息并增强归纳偏置。该框架包含三个核心组件：缺陷定位模型（基于 CodeT5 编码器）、调整模型（解决令牌器不一致问题）和缺陷修复模型（基于生成式 LLM）。通过设计四种独特的提示策略，Toggle 在 CodeXGLUE 代码优化基准测试中达到了新的最先进性能，并在 Defects4J 等多个数据集上表现优异。实验还探讨了提示策略、上下文信息（如代码注释）和调整模型对性能的影响，为 LLM 在程序修复中的应用提供了重要见解。</x:t>
  </x:si>
  <x:si>
    <x:t xml:space="preserve">This paper presents a deep exploration of large language models (LLMs) for automated bug localization and repair, introducing a framework called Toggle. Unlike existing deep learning-based program repair methods, Toggle uniquely localizes bugs at the token granularity and separates bug localization and fixing using different LLMs, enabling effective integration of contextual information and enhanced inductive biases. The framework comprises three core components: a bug localization model (based on the CodeT5 encoder), an adjustment model (to address tokenizer inconsistencies), and a bug-fixing model (based on generative LLMs). By designing four distinct prompting strategies, Toggle achieves state-of-the-art performance on the CodeXGLUE code refinement benchmark and exhibits strong performance on other datasets such as Defects4J. Experiments also investigate the impact of prompting strategies, contextual information (e.g., code comments), and the adjustment model, providing valuable insights for LLM-based program repair.</x:t>
  </x:si>
  <x:si>
    <x:t xml:space="preserve">基于大型语言模型的令牌粒度级自动化缺陷定位与修复</x:t>
  </x:si>
  <x:si>
    <x:t xml:space="preserve">论文使用的基准数据集包括：
CodeXGLUE（含 Tufano Small 和 Tufano Medium 子数据集）；
CodeReviewer（含带注释和不带注释的版本）；
Defects4J；
GitHub 数据集（用于模型微调）。</x:t>
  </x:si>
  <x:si>
    <x:t xml:space="preserve">量化指标
Exact Match (EM)：用于评估生成的修复代码与真实修复的完全匹配程度；
Top-K 指标（Top-10, Top-30, Top-50, Top-100 等）：用于 Defects4J 数据集，衡量前 K 个生成补丁中正确修复的数量。
取得的效果
在 CodeXGLUE 的 Tufano Small 数据集上，PolyCoder-2.7B 模型的 EM 准确率达 25.07%，超过 NSEdit（23.86%）等基线；
在 Defects4J 数据集上，Toggle 的 CodeParrot-110M 模型在 Top-10、Top-30、Top-50、Top-100 指标上均优于现有方法（如 CURE、RewardRepair），分别达到 41、58、64、74 个正确修复；
提示策略 4 在多数模型上表现最佳，例如 CodeParrot-110M 的 EM 准确率达 63.83%，显著高于其他提示；
调整模型使 110M-400M 参数的 LLM 在各数据集上的准确率平均提升 0.5%-2%。</x:t>
  </x:si>
  <x:si>
    <x:t xml:space="preserve">CORE: Resolving Code Quality Issues Using LLMs</x:t>
  </x:si>
  <x:si>
    <x:t xml:space="preserve">本文提出了一种名为 CORE（Code REvisions）的工具，旨在利用遵循指令的大型语言模型（LLMs）协助开发者修订代码以解决静态分析工具检测到的代码质量问题。CORE 采用 “提议者 - 排名者” 双 LLM 架构：提议者 LLM（如 GPT-3.5-Turbo）根据静态分析工具提供的修复建议生成候选代码修订；排名者 LLM（如 GPT-4）基于开发者的验收标准对候选修订进行评分和排序，以过滤掉可能引入非预期功能变更的修订。实验表明，CORE 在 Python（CodeQL 工具，52 项检查）和 Java（SonarQube 工具，10 项检查）数据集上表现优异，能修复 59.2% 的 Python 文件和 76.8% 的 Java 文件，且排名者 LLM 可减少 25.8% 的误报。与专用的规则修复工具（如 Sorald）相比，CORE 在修复率接近的情况下显著降低了工程成本。</x:t>
  </x:si>
  <x:si>
    <x:t xml:space="preserve">This paper presents CORE (Code REvisions), a tool that leverages instruction-following large language models (LLMs) to assist developers in resolving code quality issues flagged by static analysis tools. CORE adopts a dual-LLM architecture consisting of a proposer and a ranker: the proposer LLM (e.g., GPT-3.5-Turbo) generates candidate code revisions based on fix recommendations from static analysis tools; the ranker LLM (e.g., GPT-4) scores and ranks these candidates using criteria aligned with developers’ acceptance standards to filter out revisions with unintended functionality changes. Experiments show that CORE performs effectively on Python (CodeQL, 52 checks) and Java (SonarQube, 10 checks) datasets, fixing 59.2% of Python files and 76.8% of Java files. The ranker LLM reduces false positives by 25.8%. Compared to specialized rule-based repair tools (e.g., Sorald), CORE achieves comparable fix rates with significantly lower engineering effort.</x:t>
  </x:si>
  <x:si>
    <x:t xml:space="preserve">基于大型语言模型的代码质量问题自动修复</x:t>
  </x:si>
  <x:si>
    <x:t xml:space="preserve">论文使用的基准数据集包括：
CodeQueries（CQPy）：含 2752 个 Python 文件，涵盖 CodeQL 工具的 52 项静态检查；
Sorald（SQJava）：含 483 个 Java 文件，涵盖 SonarQube 工具的 10 项静态检查；
CQPyUS：CQPy 的子集（520 个文件），用于用户研究。</x:t>
  </x:si>
  <x:si>
    <x:t xml:space="preserve">量化指标
修复率（Fix Rate）：通过静态分析工具验证的文件比例；
剩余问题数（Issues Remaining）：修复后仍存在的质量问题数量；
误报率（False Positives）：被人类 reviewer 拒绝的候选修订比例；
排名者有效性：排名者 LLM 对候选修订的评分与人类验收的一致性。
取得的效果
在 CQPy（Python）数据集上，59.2% 的文件经 CORE 修订后通过静态检查和人类审核，排名者 LLM 减少 25.8% 的误报；
在 SQJava（Java）数据集上，CORE 修复率达 76.8%，接近专用工具 Sorald（78.3%），但工程成本显著更低；
跨语言通用性：在 Python 和 Java 上均表现稳定，无需针对特定语言调整架构；
小规模模型潜力：WizardCoder-15B 作为提议者时，在小文件上修复率达 85.71%，接近 GPT-3.5-Turbo 的 95.98%。</x:t>
  </x:si>
  <x:si>
    <x:t xml:space="preserve">Towards Effective Multi-Hunk Bug Repair: Detecting, Creating, Evaluating, and Understanding Indivisible Bugs</x:t>
  </x:si>
  <x:si>
    <x:t xml:space="preserve">本文针对现有多代码块缺陷修复研究中存在的评估偏差问题，提出了一种基于枚举的方法 IBugFinder，用于检测和创建不可分割的多代码块缺陷（indivisible multi-hunk bugs）。现有研究多基于 Defects4J 数据集，但其中约 49.5% 的多代码块缺陷是可分割的（divisible），即由多个独立缺陷组成，不符合实际调试场景中开发者一次处理一个故障的情况。IBugFinder 通过枚举部分补丁组合，识别可分割缺陷并将其拆分为新的不可分割缺陷，最终从 281 个 Defects4J 多代码块缺陷中检测出 139 个可分割缺陷，创建了包含 249 个新缺陷的 CatenaD4J 数据集。
实验评估表明，现有修复技术在不可分割缺陷上表现较差，最佳多代码块修复工具仅能修复 5 个缺陷，且性能不及先进的单代码块工具。通过分析开发者补丁和工具生成补丁，论文识别出 8 种部分补丁的行为关系（如定义 - 使用、单操作等），并提出了针对性的修复策略，为多代码块缺陷修复提供了重要指导。</x:t>
  </x:si>
  <x:si>
    <x:t xml:space="preserve">This paper addresses the misleading evaluation of multi-hunk bug repair techniques by focusing on indivisible multi-hunk bugs. Existing research relies heavily on the Defects4J dataset, which contains a significant portion (49.5%) of divisible multi-hunk bugs—combinations of independent bugs that do not reflect real-world debugging scenarios where developers handle one failure at a time. To provide a better evaluation basis, we propose IBugFinder, an enumeration-based approach to detect divisible bugs and split them into new indivisible ones. Applying IBugFinder to 281 multi-hunk bugs from Defects4J, we identified 139 divisible bugs and created 249 new indivisible bugs, forming the CatenaD4J dataset.
Evaluations show that existing repair techniques perform poorly on indivisible bugs, with the best multi-hunk tool fixing only 5 bugs, outperformed by advanced single-hunk tools. By analyzing developer and tool-generated patches, we identified 8 behavioral relationships of partial patches (e.g., def-and-use, one-action) and proposed tailored repair strategies, offering valuable insights for multi-hunk bug repair.</x:t>
  </x:si>
  <x:si>
    <x:t xml:space="preserve">研究主题是不可分割的多代码块缺陷（indivisible multi-hunk bugs）的检测、创建、修复及理解</x:t>
  </x:si>
  <x:si>
    <x:t xml:space="preserve">论文使用的基准数据集包括：
Defects4J-v2.0：含 281 个多代码块缺陷，来自 6 个项目（Chart、Closure、Lang、Math、Mockito、Time）；
CatenaD4J：作者创建的新数据集，含 249 个不可分割缺陷（105 个多代码块缺陷和 144 个单代码块缺陷），由 IBugFinder 从可分割缺陷中拆分得到。</x:t>
  </x:si>
  <x:si>
    <x:t xml:space="preserve">量化指标
缺陷检测与创建数量：可分割缺陷、不可分割缺陷及新生成缺陷的数量；
修复率：工具能正确修复的缺陷数量（正确补丁）及生成合理补丁（通过所有测试）的数量；
部分补丁关系频率：8 种行为关系在开发者补丁和工具生成补丁中的出现比例。
取得的效果
缺陷检测与创建：从 281 个 Defects4J 缺陷中检测出 139 个可分割缺陷（49.5%），创建 249 个新缺陷（含 105 个多代码块缺陷）；
修复性能：现有工具在 118 个原始不可分割缺陷上最多修复 8 个，在 105 个新缺陷上最多修复 7 个，最佳多代码块工具仅修复 5 个，性能不及单代码块工具；
关系频率：开发者补丁中，“定义 - 使用（DU）” 和 “单操作（OA）” 是最常见的关系，占比分别为 35.0% 和 26.7%，而工具生成补丁中 77% 为 “单操作（OA）” 和 “本质单代码块（EOH）”，表明其局限性。</x:t>
  </x:si>
  <x:si>
    <x:t xml:space="preserve">ProveNFix: Temporal Property guided Program Repair</x:t>
  </x:si>
  <x:si>
    <x:t xml:space="preserve">本文提出了 ProveNFix，这是首个基于时序属性的静态分析与自动修复工具，旨在检测和修复与时序相关的程序缺陷（如内存泄漏、空指针解引用、资源泄漏等）。ProveNFix 引入了 “未来条件（future-condition）” 扩展传统的前置 / 后置条件，以模块化地表达函数调用后的行为约束。该工具通过自动推理程序规范（基于少量原始 API 的标注），结合术语重写系统验证时序属性，并利用双向约束传播和演绎合成生成补丁。
实验表明，ProveNFix 在 10 个真实 C 项目（超过 100 万行代码）中检测到 515 个漏洞，修复 492 个，修复率显著优于现有工具（如 SAVER 和 FootPatch）：空指针解引用修复率达 90%，内存泄漏修复率比 SAVER 高 5%，资源泄漏修复率比 FootPatch 高 40%。此外，ProveNFix 能处理未检查返回值等广义时序缺陷，并成功应用于 OpenSSL 等安全敏感项目的 API 使用修复。</x:t>
  </x:si>
  <x:si>
    <x:t xml:space="preserve">This paper presents ProveNFix, the first temporal property-guided static analyzer and automated repair tool for detecting and fixing temporal-related bugs (e.g., memory leaks, null pointer dereferences, resource leaks). ProveNFix introduces "future-condition" to extend traditional pre/post-conditions, enabling modular expression of behavioral constraints after function calls. It automatically infers program specifications (based on annotations for a small set of primitive APIs), verifies temporal properties via a term rewriting system, and generates patches using bidirectional constraint propagation and deductive synthesis.
Experiments show ProveNFix detects 515 vulnerabilities and repairs 492 bugs across 10 real-world C projects (over 1M LoC), outperforming state-of-the-art tools (SAVER and FootPatch): 90% fix rate for null pointer dereferences, 5% higher memory leak fix rate than SAVER, and 40% higher resource leak fix rate than FootPatch. It also handles generalized temporal bugs (e.g., unchecked return values) and is successfully applied to repairing SSL API usages in security-critical projects like OpenSSL.</x:t>
  </x:si>
  <x:si>
    <x:t xml:space="preserve">基于时序属性的程序缺陷检测与自动修复</x:t>
  </x:si>
  <x:si>
    <x:t xml:space="preserve">论文使用的基准数据集包括：
10 个真实 C 项目（如 Swoole、lxc、WavPack 等），总代码量超过 120 万行，用于评估缺陷检测与修复效果；
OpenSSL 相关项目（如 keepalived、sslsplit 等），用于验证工具在安全敏感 API 使用修复中的有效性；
SAVER 和 FootPatch 的对比数据集，用于与现有工具的修复性能比较。</x:t>
  </x:si>
  <x:si>
    <x:t xml:space="preserve">量化指标
缺陷检测指标：真实阳性（true positives）、假阳性（false positives）、新增真实缺陷数（additional true bugs）；
修复效果指标：修复率（fix rate）、修复所需时间；
工具对比指标：与 Infer 的缺陷检测能力对比，与 SAVER、FootPatch 的修复率对比。
取得的效果
缺陷检测：在 10 个 C 项目中，ProveNFix 比 Infer 多发现 72.2% 的真实缺陷（266 个），假阳性率较低；
修复率：空指针解引用 90%、内存泄漏 79%、资源泄漏 100%，分别优于 SAVER（73.7%）和 FootPatch（60%）；
效率：平均每修复一个缺陷耗时约 0.25 秒，显著快于 SAVER 的预处理时间；
扩展性：成功修复 OpenSSL 相关项目中的 SSL API 使用缺陷，验证了对广义时序缺陷的处理能力。</x:t>
  </x:si>
  <x:si>
    <x:t xml:space="preserve">论文提及了在产业界项目中的应用案例：
OpenSSL 相关项目：修复了 keepalived 中 SSL_new () 返回值未检查、sslsplit 中 SSL_CTX_use_certificate () 错误使用等真实缺陷，验证了工具在安全敏感 API 修复中的实用性；
真实 C 项目：在 Swoole、lxc 等项目中修复了内存泄漏、资源未释放等问题，部分修复与开发者提交的补丁一致。</x:t>
  </x:si>
  <x:si>
    <x:t xml:space="preserve">Towards AI-Assisted Synthesis of Verified Dafny Methods</x:t>
  </x:si>
  <x:si>
    <x:t xml:space="preserve">本文探索了大语言模型（GPT-4 和 PaLM-2）在验证感知语言 Dafny 中合成经过形式化验证的方法的能力。研究基于 MBPP 数据集的 178 个问题，设计了三种提示策略：无上下文提示（Contextless）、包含方法签名和测试用例的提示（Signature），以及结合思维链（CoT）和检索增强生成（RAG）的动态少样本提示。
实验表明，GPT-4 的性能优于 PaLM-2，且动态少样本提示效果最佳：GPT-4 在 58% 的问题中生成了可验证且人工评估正确的 Dafny 方法，而无上下文提示和签名提示的成功率分别仅为 19% 和 10%。研究还构建了包含 153 个经过验证的 Dafny 解决方案的 MBPP-DFY-153 数据集（其中 50 个手动编写，103 个由 GPT-4 生成），证实了将大语言模型与形式化验证结合的可行性，为开发 "程序员的验证助手" 提供了基础。</x:t>
  </x:si>
  <x:si>
    <x:t xml:space="preserve">This paper explores the capability of large language models (GPT-4 and PaLM-2) to synthesize formally verified methods in the verification-aware language Dafny. Using 178 problems from the MBPP dataset, three prompting strategies are designed: a contextless prompt, a signature prompt (including method signatures and test cases), and a dynamic few-shot prompt combining Chain of Thought (CoT) and Retrieval-Augmented Generation (RAG).
Results show that GPT-4 outperforms PaLM-2, with the dynamic few-shot prompt achieving the best performance: GPT-4 generated verified and human-evaluated correct Dafny methods for 58% of the problems, compared to 19% with the contextless prompt and 10% with the signature prompt. The study also constructs the MBPP-DFY-153 dataset, containing 153 verified Dafny solutions (50 manually written and 103 synthesized by GPT-4), demonstrating the feasibility of combining LLMs with formal verification and laying the groundwork for a "programmer’s verification apprentice."</x:t>
  </x:si>
  <x:si>
    <x:t xml:space="preserve">基于大语言模型的经过形式化验证的 Dafny 方法合成</x:t>
  </x:si>
  <x:si>
    <x:t xml:space="preserve">论文使用的基准数据集包括：
MBPP-san-DFY：基于 MBPP-sanitized 数据集翻译的 178 个问题，包含问题描述、Dafny 方法签名及测试用例，用于测试模型性能；
MBPP-DFY-50：手动翻译的 50 个 MBPP 问题的 Dafny 解决方案，包含完整规范（前置 / 后置条件、循环不变式等），用于动态少样本提示的示例；
MBPP-DFY-153：研究生成的数据集，含 153 个经过验证的 Dafny 解决方案（50 个手动编写，103 个由 GPT-4 生成）。</x:t>
  </x:si>
  <x:si>
    <x:t xml:space="preserve">量化指标
验证成功率（verify@k）：在 k 次尝试中，生成可通过 Dafny 验证器验证的方法的比例；
规范质量：生成的前置条件、后置条件、循环不变式的强度（强 / 弱 / 错误）及完整性；
错误类型分析：编译错误（语法错误、类型错误）和验证错误（不变式违反、后置条件不满足等）的分布。
取得的效果
验证成功率：GPT-4 在动态少样本提示下 verify@5 达 64.04%，其中 58% 的方法包含强后置条件且通过人工评估；PaLM-2 在相同提示下 verify@5 为 29.21%；
规范生成：动态少样本提示使 GPT-4 生成的所有方法均包含后置条件，其中 90.35% 为强后置条件，显著高于无上下文提示（53.84%）和签名提示（31.57%）；
错误减少：动态少样本提示大幅降低了编译错误（GPT-4 的语法错误从 51/73 降至 16/61），验证错误主要源于循环不变式违反（23/61）。</x:t>
  </x:si>
  <x:si>
    <x:t xml:space="preserve">48</x:t>
  </x:si>
  <x:si>
    <x:t xml:space="preserve">Metamorphic Testing of Secure Multi-Party Computation (MPC) Compilers</x:t>
  </x:si>
  <x:si>
    <x:t xml:space="preserve">本文提出了 MT-MPC，这是首个针对安全多方计算（MPC）编译器的变形测试框架，旨在系统检测 MPC 编译器中的错误。MPC 编译器将高层隐私计算逻辑转换为底层高效可执行代码，但由于其优化复杂（如电路转换、通信优化等），容易引入隐蔽性错误。MT-MPC 设计了三种变形关系（MR）：基于数据 / 控制流的 MR（\(MR_{dcf}\)）、基于数据可见性的 MR（\(MR_{vis}\)）和基于底层电路的 MR（\(MR_{cir}\)），通过变异高层 MPC 程序并验证编译产物的语义一致性来检测错误。实验针对三款主流 MPC 编译器（MP-SPDZ、EzPC、EMP），生成 12K 变异程序，发现 4772 个逻辑错误触发输入和 8072 个编译失败案例，最终确认 13 个逻辑漏洞，其中 9 个已被开发者修复。该框架为提升 MPC 编译器可靠性提供了重要工具。</x:t>
  </x:si>
  <x:si>
    <x:t xml:space="preserve">This paper presents MT-MPC, the first metamorphic testing framework designed for Secure Multi-party Computation (MPC) compilers to systematically detect errors. MPC compilers translate high-level privacy-preserving computation logic into low-level efficient executables, but their complex optimizations (e.g., circuit conversion, communication optimization) often introduce subtle bugs.MT-MPC designs three metamorphic relations (MRs): data/control flow-based \(MR_{dcf}\), data visibility-based \(MR_{vis}\), and low-level circuit-based \(MR_{cir}\). It detects errors by mutating high-level MPC programs and verifying semantic consistency of compiled outputs. Evaluations on three mainstream MPC compilers (MP-SPDZ, EzPC, EMP) with 12K mutated programs reveal 4,772 logic error-triggering inputs and 8,072 compilation failures, confirming 13 logic bugs (9 fixed by developers). This framework provides a critical tool to improve MPC compiler reliability.</x:t>
  </x:si>
  <x:si>
    <x:t xml:space="preserve">安全多方计算（MPC）编译器的变形测试方法</x:t>
  </x:si>
  <x:si>
    <x:t xml:space="preserve">论文使用的基准包括：
三款主流 MPC 编译器：MP-SPDZ（版本 0.3.5 和 0.3.6）、EzPC（版本 c6e60b1）、EMP（版本 0.2.2），覆盖学术界和工业界常用工具；
生成的测试程序集：为每个编译器生成 500 个种子程序，通过三种 MR 变异得到约 12K 测试程序，涵盖算术运算、逻辑操作、隐私数据处理等场景。</x:t>
  </x:si>
  <x:si>
    <x:t xml:space="preserve">量化指标
错误触发输入数量：包括导致逻辑错误（编译成功但输出不一致）和编译失败（崩溃或异常）的输入程序数量；
漏洞数量：经人工分析和开发者确认的逻辑漏洞数量；
各变形关系的贡献：不同 MR 检测到的错误数量分布；
测试效率：总测试时间、变异 / 编译 / 执行各阶段耗时。
取得的效果
错误检测：在 12K 测试程序中，发现 4772 个逻辑错误触发输入和 8072 个编译失败案例；
漏洞确认：最终确认 13 个逻辑漏洞，涉及代码消除错误、浅拷贝问题、依赖图构建错误等</x:t>
  </x:si>
  <x:si>
    <x:t xml:space="preserve">Mobile Bug Report Reproduction via Global Search on the App UI Model</x:t>
  </x:si>
  <x:si>
    <x:t xml:space="preserve">随着移动应用的普及，开发者需快速处理用户提交的缺陷报告以保障用户体验。然而，缺陷报告中的复现步骤常存在模糊、缺失或不准确的问题，导致手动复现效率低下。现有自动化复现技术依赖动态探索应用界面（UI）来匹配步骤与 UI 事件，但在步骤缺失或描述不准时表现不佳。
为此，本文提出一种基于应用 UI 模型的全局搜索方法，将缺陷复现过程建模为马尔可夫模型，并利用动态规划技术寻找最优匹配路径。该方法能有效处理缺失或不准确的步骤，通过构建概率复现模型（PRM）和 UI 转换图（UTG），实现全局最优 UI 事件序列的搜索。实验表明，该方法在 72 个真实缺陷报告上的复现率达 94%，在含缺失步骤的报告上达 93%，显著优于现有技术。</x:t>
  </x:si>
  <x:si>
    <x:t xml:space="preserve">Mobile applications have become ubiquitous, but reproducing bug reports— a critical step in maintenance— remains challenging due to vague, incomplete, or inaccurate steps provided by users. Existing automated techniques rely on dynamic app exploration to match bug report steps with UI events, but they struggle with missing or imprecise steps, often getting trapped in suboptimal local matches.
This paper proposes a novel approach that uses an app’s UI Transition Graph (UTG) for global search across all possible step-to-UI-event matches. It formulates bug reproduction as a Markov model (Probabilistic Reproduction Model, PRM) and employs dynamic programming to efficiently find the most likely event sequences. The approach also leverages UTG to bridge missing steps, recovering complete reproduction paths. Evaluated on 72 real-world bug reports, it achieves a 94% reproduction rate overall and 93% for reports with missing steps, outperforming state-of-the-art techniques (ReproBot, ReCDroid, Yakusu) significantly.</x:t>
  </x:si>
  <x:si>
    <x:t xml:space="preserve">移动应用缺陷报告的自动化复现技术</x:t>
  </x:si>
  <x:si>
    <x:t xml:space="preserve">论文使用的基准数据集包含72 个真实世界的 Android 缺陷报告，来源于 5 个开源数据集：
ReproBot 的评估数据集
ReCDroid 的评估数据集
Yakusu 的评估数据集
一项关于 Android 缺陷报告复现的实证研究数据集
一个 Android 缺陷报告数据集
这些报告经过筛选，确保可复现性并去除重复项，其中 64%（46 个）包含缺失步骤。</x:t>
  </x:si>
  <x:si>
    <x:t xml:space="preserve">量化指标
匹配准确率（Match Accuracy）：正确识别的 UI 事件占总识别事件的比例。
完全匹配案例（Perfect Cases）：所有步骤均被正确匹配的缺陷报告占比。
零匹配案例（Zero Cases）：未正确匹配任何步骤的缺陷报告占比。
复现率（Reproduction Rate）：成功复现的缺陷报告占总报告的比例。
运行时间（Running Time）：完成复现所需的平均时间（秒）。
取得的效果
指标	结果（Roam vs 现有技术）
匹配准确率	93%，显著高于 ReproBot（69%）、Euler（72%）和 PRM-Enumeration（61%）。
完全匹配案例	85%，远高于 ReproBot（47%）、Euler（56%）和 PRM-Enumeration（56%）。
零匹配案例	0%，而其他技术为 10%-33%。
复现率（总体）	94%，高于 ReproBot（70%）、ReCDroid（29%）、Yakusu（8%）。
复现率（含缺失步骤）	93%，远超 ReproBot（63%）、ReCDroid（30%）、Yakusu（4%）。
运行时间	平均 505 秒，中位数 150 秒，显著低于 ReproBot（1128 秒）、ReCDroid（2674 秒）、Yakusu（3354 秒）。</x:t>
  </x:si>
  <x:si>
    <x:t xml:space="preserve">Code-Aware Prompting: A study of Coverage guided Test Generation in Regression Setting using LLM</x:t>
  </x:si>
  <x:si>
    <x:t xml:space="preserve">传统的基于搜索的软件测试（SBST）方法在复杂软件单元的测试中常面临覆盖率低的问题，而基于大语言模型（LLMs）的测试生成技术虽能利用代码语义理解生成测试用例，但在处理复杂分支条件时仍存在局限性，导致测试覆盖率不足。
为此，本文提出一种名为 SymPrompt 的代码感知提示策略，将测试生成过程分解为多阶段推理任务。该方法通过静态分析提取被测试方法的执行路径约束和返回值，构建包含类型上下文和依赖信息的提示，引导 LLMs 为每个路径生成针对性测试用例。实验表明，SymPrompt 在 897 个复杂 Python 方法上显著提升了测试效果：对 CodeGen2 模型，正确测试生成率提升 5 倍，覆盖率相对提升 26%；对 GPT-4，覆盖率提升超 2 倍（105% 相对提升），验证了其在复杂场景下的有效性。</x:t>
  </x:si>
  <x:si>
    <x:t xml:space="preserve">Testing is crucial for software quality, but conventional Search-Based Software Testing (SBST) methods struggle with complex code, achieving low coverage. Recent work using Large Language Models (LLMs) for test generation has shown promise but still faces challenges in covering complex branch conditions, leading to suboptimal test suites.
This paper presents SymPrompt, a code-aware prompting strategy that decomposes test suite generation into multi-stage reasoning. SymPrompt leverages static analysis to extract execution path constraints and return behaviors of the focal method, then constructs prompts with type and dependency context to guide LLMs in generating test cases for each path. Evaluated on 897 challenging Python methods, SymPrompt improves correct test generation by 5× and relative coverage by 26% for CodeGen2. For GPT-4, it doubles coverage (105% relative improvement) compared to baseline prompting, demonstrating its effectiveness in enhancing LLM-based test generation.</x:t>
  </x:si>
  <x:si>
    <x:t xml:space="preserve">基于代码感知提示策略的大语言模型（LLMs）测试生成技术</x:t>
  </x:si>
  <x:si>
    <x:t xml:space="preserve">论文使用的基准数据集包含897 个 Python 方法，来源于 26 个开源项目，这些方法是现有 SBST 工具（如 Pynguin）难以实现完全覆盖的复杂测试目标。数据集筛选自先前研究中使用的基准，确保其对自动化测试工具具有挑战性。其中，部分项目经 AmIInTheStack 工具验证未出现在 CodeGen2 的训练数据中，用于评估模型在未见过数据上的泛化能力。</x:t>
  </x:si>
  <x:si>
    <x:t xml:space="preserve">量化指标
Pass@1：生成的测试用例可执行且通过的比例。
FM Call@1：正确调用被测试方法的测试用例比例。
Correct@1：既通过又正确调用被测试方法的测试用例比例。
行覆盖率（Line Coverage）：测试测试用例覆盖被测试方法代码行的比例。
分支覆盖率（Branch Coverage）：测试用例覆盖被测试方法分支的比例。
取得的效果
模型 / 方法	Correct@1	行覆盖率	分支覆盖率	关键提升
CodeGen2（基线）	3%	38%	40%	-
CodeGen2 + SymPrompt	15%	48%	44%	Correct@1 提升 5 倍，行覆盖率相对提升 26%。
GPT-4（基线）	9%	36%	40%	-
GPT-4 + SymPrompt	25%	74%	74%	行覆盖率和分支覆盖率均提升超 2 倍（相对提升 105%），Correct@1 提升 178%。
Pynguin（SBST）	-	72%	64%	SymPrompt 过滤错误测试后（SymPrompt Filtered）覆盖率达 77%，优于 Pynguin。</x:t>
  </x:si>
  <x:si>
    <x:t xml:space="preserve">A Quantitative and Qualitative Evaluation of LLM-based Explainable Fault Localization</x:t>
  </x:si>
  <x:si>
    <x:t xml:space="preserve">故障定位是软件调试中的关键任务，却常占用开发者大量时间。现有自动化故障定位技术虽能提供潜在缺陷位置，但缺乏对推荐结果的解释，阻碍了开发者的实际采用。为此，本文提出一种基于大语言模型（LLM）的可解释故障定位技术 AutoFL，不仅能定位缺陷位置，还能生成关于缺陷成因的自然语言解释。
AutoFL 通过允许 LLM 调用自定义函数来导航代码库，克服了 LLM 上下文长度限制，使其能有效处理大型软件仓库。实验在 798 个 Java 和 Python 真实缺陷上展开，结果显示：AutoFL 在方法级 acc@1 指标上较基线方法提升最高达 233.3%；对含缺失步骤的缺陷报告，复现率达 93%。此外，开发者访谈表明，AutoFL 生成的自然语言解释受到普遍认可，且开发者更倾向于阅读少量高质量解释而非大量低质内容。</x:t>
  </x:si>
  <x:si>
    <x:t xml:space="preserve">Fault Localization (FL) is a critical yet time-consuming task in debugging, where developers identify malfunctioning code. Existing automated FL techniques often fail to provide rationales for their suggestions, limiting practical adoption. This paper presents AutoFL, an LLM-based FL technique that generates both fault locations and natural language explanations for bugs.
AutoFL enables LLMs to navigate large code repositories via function calls, overcoming context length limitations. It prompts LLMs to retrieve relevant code information and generate step-by-step explanations of bug causes. Evaluated on 798 real-world bugs in Java and Python, AutoFL improves method-level acc@1 by up to 233.3% over baselines. Developer interviews show positive reception of its explanations, with a preference for fewer high-quality explanations over many low-quality ones. AutoFL advances explainable FL, bridging the gap between automated techniques and practical developer needs.</x:t>
  </x:si>
  <x:si>
    <x:t xml:space="preserve">论文的研究主题是基于大语言模型（LLMs）的可解释故障定位技术，具体聚焦于如何通过让 LLM 自主调用函数获取代码信息，解决大型代码库的故障定位问题，并生成缺陷成因的自然语言解释，提升故障定位的准确性和可解释性。</x:t>
  </x:si>
  <x:si>
    <x:t xml:space="preserve">论文使用的基准数据集包含798 个真实世界缺陷，来源于两个主要基准：
Defects4J（Java）：包含 353 个可复现的 Java 缺陷，来自多个开源项目（如 Lang、Math、Time 等）。
BugsInPy（Python）：包含 445 个可复现的 Python 缺陷，筛选自 501 个初始缺陷（排除 56 个不可复现案例），涉及 pandas、tornado 等项目。
这些缺陷覆盖不同复杂度和类型，用于评估 AutoFL 在多语言、多场景下的性能。</x:t>
  </x:si>
  <x:si>
    <x:t xml:space="preserve">量化指标
acc@k：缺陷实际位置出现在工具推荐的前 k 个位置中的比例（k=1,3,5），衡量定位准确性。
Precision@1（P@1）：排名第一的推荐位置为真实缺陷位置的比例。
Reciprocal Rank（RR）：真实缺陷位置在推荐列表中排名的倒数，衡量排名质量。
Average Precision（AP）：推荐列表中所有真实缺陷位置的平均精度。
解释质量指标：人工评估解释的准确性（Accurate）、精确性（Imprecise）、简洁性（Concise）和有用性（Useful）。
取得的效果
指标	结果（AutoFL vs 基线）
acc@1（Defects4J）	优于 Ochiai（SBFL）19.7%，优于 SmartFL（ state-of-the-art），GPT-4 版本性能更优。
acc@1（BugsInPy）	较 Ochiai 提升 166.7%（GPT-3.5）和 233.3%（GPT-4），显著超越现有 SBFL 技术。
解释质量	20% 的解释准确描述缺陷成因，56.7% 的缺陷至少有一个准确解释；开发者对自然语言解释接受度高。
置信度相关性	置信度与定位性能（P@1、RR、AP）呈显著正相关（Spearman 系数 0.52-0.70），可用于过滤低质量结果。</x:t>
  </x:si>
  <x:si>
    <x:t xml:space="preserve">25</x:t>
  </x:si>
  <x:si>
    <x:t xml:space="preserve">BARO: Robust Root Cause Analysis for Microservices via Multivariate Bayesian Online Change Point Detection</x:t>
  </x:si>
  <x:si>
    <x:t xml:space="preserve">微服务系统的故障检测和根因分析对确保系统可用性至关重要，但现有方法常因异常检测不准确而影响根因定位效果。为此，本文提出一种端到端方法 BARO，整合异常检测与根因分析以提升微服务故障排查效率。
BARO 采用多元贝叶斯在线变点检测技术（Multivariate Bayesian Online Change Point Detection）建模多变量时间序列指标间的依赖关系，实现更精准的异常检测；同时提出一种非参数统计假设检验技术 RobustScorer，降低对异常检测结果准确性的敏感度，从而稳健定位根因。在三个主流微服务基准系统（Online Boutique、Sock Shop、Train Ticket）上的实验表明，BARO 在异常检测和根因分析性能上均显著优于现有方法，且对关键参数具有更强的鲁棒性。</x:t>
  </x:si>
  <x:si>
    <x:t xml:space="preserve">Detecting failures and identifying their root causes promptly is critical for microservice systems, but existing methods often suffer from inaccurate anomaly detection, which degrades root cause analysis (RCA) performance. This paper presents BARO, an end-to-end approach integrating anomaly detection and RCA for microservices.
BARO leverages Multivariate Bayesian Online Change Point Detection to model dependencies in multivariate time-series metrics, enabling accurate anomaly detection. It also introduces RobustScorer, a nonparametric statistical hypothesis testing technique, which is less sensitive to imprecise anomaly detection results, thus robustly identifying root causes. Evaluations on three benchmark microservice systems (Online Boutique, Sock Shop, Train Ticket) demonstrate that BARO outperforms state-of-the-art methods in both anomaly detection and RCA, with stronger robustness to key parameters. BARO provides an effective solution for troubleshooting</x:t>
  </x:si>
  <x:si>
    <x:t xml:space="preserve">微服务系统的鲁棒根因分析技术</x:t>
  </x:si>
  <x:si>
    <x:t xml:space="preserve">论文使用的基准数据集来自三个主流微服务基准系统：
Online Boutique：一个包含 12 个服务的电子商务应用，用于模拟在线购物场景。
Sock Shop：一个包含 11 个服务的袜子销售电商系统，通过 HTTP 请求实现服务间通信。
Train Ticket：一个包含 64 个服务的大型火车票预订平台，具有复杂的故障传播路径。
每个系统均注入四种常见故障（CPU 过载、内存泄漏、网络延迟、数据包丢失），每种故障 - 服务组合重复 5 次，最终每个系统包含 100 个故障案例，共 300 个案例用于评估。</x:t>
  </x:si>
  <x:si>
    <x:t xml:space="preserve">量化指标异常检测指标：精确率（Precision）、召回率（Recall）、F1 分数（F1-score），衡量异常检测的准确性。根因分析指标：\(AC@k\)：前 k 个推荐结果中包含真实根因的比例（k=1,3,5）。\(Avg@k\)：前 k 个\(AC@j\)（j=1 到 k）的平均值，衡量整体排名质量。取得的效果指标结果（BARO vs 基线）异常检测（F1-score）在 Online Boutique（0.82）、Sock Shop（0.75）、Train Ticket（0.81）上均显著高于基线（N-Sigma、BIRCH 等），平均提升 15%-30%。根因分析（Avg@5）粗粒度（服务级）：在三个系统上分别达到 0.86、0.95、0.81，较 CausalRCA 提升 7.5%-189%；
细粒度（指标级）：分别达到 0.61、0.81、0.67，显著优于 RCD、CIRCA 等方法。鲁棒性对异常检测时间偏差的敏感度显著低于基线，在偏差 ±40 的范围内，AC@1 保持稳定（0.7-0.8），而 N-Sigma 下降至 0.4 以下。</x:t>
  </x:si>
  <x:si>
    <x:t xml:space="preserve">41</x:t>
  </x:si>
  <x:si>
    <x:t xml:space="preserve">ChangeRCA: Finding Root Causes from Software Changes in Large Online Systems</x:t>
  </x:si>
  <x:si>
    <x:t xml:space="preserve">在大型在线系统中，软件变更是频繁且不可避免的，但即使经过严格测试，仍可能存在有缺陷的变更导致系统故障。现有异常变更检测（ACD）方法因忽略故障传播特性，难以精准定位根因变更。为此，本文提出根因变更分析（RCCA）概念，并设计智能框架 ChangeRCA，用于从多个变更中定位引发故障的根因变更。
ChangeRCA 通过三个阶段实现目标：首先识别有缺陷的金丝雀变更；其次排除非变更类故障；最后结合服务依赖图、变更时间和 KPI 数据对可疑变更评分排序。在微信的真实数据集和模拟数据集（含 81 种缺陷变更）上的实验表明，ChangeRCA 的 Top-1 命中率达 85%，显著优于现有 ACD 方法，并大幅缩短了根因识别时间。</x:t>
  </x:si>
  <x:si>
    <x:t xml:space="preserve">In large-scale online systems, software changes are frequent but may introduce defects despite rigorous testing. Existing Abnormal Change Detection (ACD) approaches fail to accurately pinpoint defective changes due to neglecting fault propagation. To address this, we propose Root Cause Change Analysis (RCCA) and design ChangeRCA, an intelligent framework to identify root cause changes from multiple changes inducing incidents.
ChangeRCA integrates service dependency graphs, change timestamps, and KPI data through three stages: detecting defective canary changes, filtering non-change faults, and scoring suspicious changes. Evaluations on a real-world dataset from WeChat and a simulated dataset with 81 defective changes show that ChangeRCA achieves an 85% Top-1 hit rate, outperforming state-of-the-art ACD methods and significantly reducing the time to identify root causes.</x:t>
  </x:si>
  <x:si>
    <x:t xml:space="preserve">大型在线系统中变更引发故障的根因变更分析技术</x:t>
  </x:si>
  <x:si>
    <x:t xml:space="preserve">论文使用的基准数据集包括：
真实系统数据集（WeChat）：来自微信生产环境的 30 个变更引发的故障案例，涵盖模型变更、资源变更、配置变更和后端变更等场景。
基准系统数据集（OnlineBoutique）：基于开源微服务基准 OnlineBoutique 构建的 51 个案例，模拟了 12 种缺陷变更（如错误返回值、配置不一致、内存泄漏等），每种案例包含 1 个缺陷变更和 2-5 个正常变更。</x:t>
  </x:si>
  <x:si>
    <x:t xml:space="preserve">量化指标
命中率（Hit Rate@k, HR@k）：根因变更出现在推荐列表前 k 位的比例（k=1,3,5），衡量定位准确性。
检查分数（Exam Score, ES）：定位根因前需手动排除的假阳性变更数量，值越小越好。
识别时间（Time To Identify, TTI）：从故障检测到定位根因的时间，衡量效率。
取得的效果
指标	结果（ChangeRCA vs 现有 ACD 方法）
HR@1	85.78%，较 ACD 方法（FUNNEL、SCWarn、Gandalf）提升 20%-28%。
HR@3	96%，显著高于 ACD 方法的 73.33%-80%。
HR@5	96.67%，远超 ACD 方法的 76.67%-80%。
ES	1.48，较 ACD 方法（3.88-4.33）降低 62%-65%。
TTI	90% 的案例可在 3 分钟内定位，较 ACD 方法（35-41 分钟）减少 90% 以上。</x:t>
  </x:si>
  <x:si>
    <x:t xml:space="preserve">论文提及在微信（WeChat） 生产环境中的应用案例。微信作为大型在线系统，日均变更达数千次，ChangeRCA 通过分析微信的 30 个真实变更引发故障案例，验证了其在实际工业环境中的有效性，显著提升了根因变更定位效率，缩短了故障排查时间。</x:t>
  </x:si>
  <x:si>
    <x:t xml:space="preserve">State Reconciliation Defects in Infrastructure as Code</x:t>
  </x:si>
  <x:si>
    <x:t xml:space="preserve">状态协调是基础设施即代码（IaC）中管理大规模计算基础设施的关键过程，其缺陷可能导致严重后果。本文通过对 5110 个状态协调缺陷的实证研究，采用定性分析对这些缺陷进行分类，并基于分类结果设计启发式提示，利用大语言模型（LLM）验证状态协调的有效性。
研究识别出 8 类状态协调缺陷，其中 3 类是此前未在其他软件系统中报告过的。最常见的缺陷类别是 “inventory（库存）”，即管理基础设施库存时出现的缺陷。通过基于启发式的段落式提示，研究使用 LLM 识别出 9 个此前未知的状态协调缺陷，其中 7 个被确认为有效缺陷，4 个已被修复。基于研究结果，论文为研究人员和实践者提供了一系列建议。</x:t>
  </x:si>
  <x:si>
    <x:t xml:space="preserve">State reconciliation in Infrastructure as Code (IaC) is critical for managing large-scale computing infrastructure, and defects in this process can have severe consequences. This paper conducts an empirical study on 5,110 state reconciliation defects, categorizing them through qualitative analysis. From the identified categories, heuristics are derived to design prompts for Large Language Models (LLMs) to validate state reconciliation.
The study identifies 8 categories of state reconciliation defects, 3 of which have not been reported in other software systems. The most frequent category is "inventory" (defects in managing infrastructure inventory). Using heuristic-based paragraph-style prompts, the LLM identifies 9 previously unknown defects, 7 of which are validated and 4 already fixed. The findings provide recommendations for researchers and practitioners to improve IaC reliability.</x:t>
  </x:si>
  <x:si>
    <x:t xml:space="preserve">基础设施即代码（IaC）中的状态协调缺陷</x:t>
  </x:si>
  <x:si>
    <x:t xml:space="preserve">论文使用的基准数据集来自Ansible orchestrator（Ansible 编排器） 的开源仓库，包含：
53,195 个提交（commits）和 31,505 个 issue 报告，从中筛选出 5,110 个与状态协调相关的缺陷。
这些缺陷涵盖了 Ansible 在管理基础设施过程中出现的各类状态协调问题，包括库存管理、状态查询、状态调节等场景。</x:t>
  </x:si>
  <x:si>
    <x:t xml:space="preserve">量化指标
缺陷类别分布（Category Distribution）：各类状态协调缺陷的数量及占比，衡量不同缺陷类别的发生频率。
LLM 生成剧本的有效性（Playbook Validity）：
语法正确性（Syntax %）：生成的 Ansible 剧本在语法上有效的比例。
可执行性（Executability %）：生成的剧本能够成功执行的比例。
未知缺陷检测效果：
崩溃数量（Crash #）：执行生成剧本时出现的崩溃次数，作为潜在缺陷的指标。
未知缺陷数量（Unknown Defect #）：新识别出的有效缺陷数量。
取得的效果
指标	结果
缺陷类别分布	8 类缺陷中，“inventory” 占比最高（1,866 个，约 36.5%），是最常见的缺陷类型。
语法正确性	基于启发式的段落式提示（HPPD）生成的剧本语法正确率达 80.0%，显著高于普通段落提示（PPD）的 53.4%。
可执行性	HPPD 生成的剧本可执行率达 80.0%，远高于 PPD 的 51.9%。
未知缺陷检测	识别出 9 个未知缺陷，</x:t>
  </x:si>
  <x:si>
    <x:t xml:space="preserve">Understanding and Detecting Annotation-induced Faults of Static Analyzers</x:t>
  </x:si>
  <x:si>
    <x:t xml:space="preserve">本文首次对静态分析工具中的注解诱导故障（AIF）进行了全面研究。研究团队分析了 6 个主流开源静态分析工具（PMD、SpotBugs、CheckStyle、Infer、SonarQube、Soot）中的 246 个相关问题，总结了这些故障的根源、症状和修复策略，并得出 10 项关键发现。基于这些发现，团队设计了一个名为 AnnaTester 的自动化测试框架，该框架基于三个变形关系生成新测试用例，最终在这些静态分析工具中发现了 43 个新故障，其中 20 个已被修复。研究结果证实了注解诱导故障研究的价值，为静态分析工具的可靠性提升提供了实践指导。</x:t>
  </x:si>
  <x:si>
    <x:t xml:space="preserve">This paper presents the first comprehensive study on annotation-induced faults (AIFs) in static analyzers. The authors analyzed 246 issues from six popular open-source static analyzers (PMD, SpotBugs, CheckStyle, Infer, SonarQube, and Soot), investigating their root causes, symptoms, and fixing strategies, and derived ten key findings. Based on these findings, an automated testing framework called AnnaTester was developed, which uses three metamorphic relations to generate new tests from official test suites of static analyzers. AnnaTester uncovered 43 new faults, 20 of which have been fixed. This study confirms the significance of AIFs and demonstrates the effectiveness of the proposed framework in improving the reliability of static analyzers.</x:t>
  </x:si>
  <x:si>
    <x:t xml:space="preserve">论文的研究主题是静态分析工具中注解诱导故障（AIF）的理解与检测。具体包括：
识别易引发故障的注解类型；
分析注解诱导故障的根源、症状及修复策略；
开发自动化测试框架以检测此类故障。</x:t>
  </x:si>
  <x:si>
    <x:t xml:space="preserve">论文未使用传统意义上的标准 benchmark，而是以 6 个静态分析工具的官方测试套件（seed corpus）为基础，通过注解注入生成新的测试用例。此外，研究中分析的 246 个历史故障案例也作为实证研究的数据集。</x:t>
  </x:si>
  <x:si>
    <x:t xml:space="preserve">量化指标
故障检测数量：包括发现的独特故障数（#UniqFaults）、假阳性数（#FP）、已修复故障数（#Fixed）；
执行时间：测试框架在不同工具上的运行时间范围。
取得的效果
检测模块	违规数（#Violations）	独特故障数（#UniqFaults）	假阳性数（#FP）	已修复数（#Fixed）	执行时间范围（小时）
不完整语义检查器（ISC）	258	19	8	11	4–62
注解语法检查器（ASC）	52	8	0	4	2–24
等效注解检查器（EAC）	123	16	0	5	6–87
总计	433	43	8	20	6–87</x:t>
  </x:si>
  <x:si>
    <x:t xml:space="preserve">PMD 中的崩溃故障：AnnaTester 发现 PMD 因语法问题无法处理构造函数引用上的注解（@DummyAnnotation），导致运行时崩溃，该问题已被修复。
SonarQube 中的假阳性：SonarQube 对标注 @Cleanup 的流对象错误报告 “未关闭流” 警告，实际注解会自动生成关闭逻辑，该问题被标记为 “主要” 优先级。
PMD 中的假阳性：PMD 错误报告带有 @Inject 注解的构造函数为 “不必要的构造函数”，而该注解用于依赖注入，团队通过合并 PR 修复了该问题。</x:t>
  </x:si>
  <x:si>
    <x:t xml:space="preserve">Can GPT-4 Replicate Empirical Software Engineering Research?</x:t>
  </x:si>
  <x:si>
    <x:t xml:space="preserve">本文研究了 GPT-4 能否复现经验性软件工程研究。研究团队选取 7 篇经验性软件工程论文，评估 GPT-4 提取研究假设、生成分析计划（模块规格）和代码的能力。通过 14 名软件工程研究专家的用户研究及手动代码审查发现：GPT-4 能生成正确的假设，但缺乏软件工程领域常识；生成的分析计划高层结构正确但描述不够详细；代码高层逻辑正确但存在大量实现级错误（如数据源错误、缺失步骤）。研究结果为利用大语言模型辅助软件工程研究提供了启示，如需增强其领域知识。</x:t>
  </x:si>
  <x:si>
    <x:t xml:space="preserve">This paper examines GPT-4's ability to replicate empirical software engineering research. The authors selected seven empirical software engineering papers and evaluated GPT-4's capabilities in surfacing research assumptions, generating analysis plans (module specifications), and producing code. Through a user study with 14 software engineering research experts and manual code reviews, they found that GPT-4 can generate correct assumptions but lacks common software engineering domain knowledge. The generated analysis plans have correct high-level structures but are insufficiently descriptive, while the code contains correct high-level logic but numerous implementation-level errors (e.g., incorrect data sources, missing steps). The findings inform the use of large language models in supporting software engineering research, highlighting the need to enhance their domain-specific knowledge.</x:t>
  </x:si>
  <x:si>
    <x:t xml:space="preserve">论文的研究主题是评估 GPT-4 复现经验性软件工程研究的能力，具体包括：
GPT-4 能否从研究方法中提取假设（RQ1）；
GPT-4 能否生成复现研究方法的分析 pipeline（包括分析计划和代码，RQ2）。
5. 论文研究是否与智能化相关</x:t>
  </x:si>
  <x:si>
    <x:t xml:space="preserve">论文未使用传统标准 benchmark，而是选取了 7 篇经验性软件工程论文作为研究对象，涵盖不同会议（ICSE、MSR、ESEC/FSE 等）和研究主题（如 API 重构、bug 修复、情感分析等），具体信息见表 1。这些论文的方法论部分作为 GPT-4 生成假设、分析计划和代码的输入。</x:t>
  </x:si>
  <x:si>
    <x:t xml:space="preserve">量化指标
假设评估：正确性（1-3 分）、相关性（1-5 分）、洞察力（1-5 分）；
分析计划评估：整体正确性（1-3 分）、模块正确性（1-3 分）、模块描述性（1-5 分）；
代码评估：可执行性（是否无需修改即可运行）、正确 / 错误逻辑实例数量。
取得的效果
假设：86% 的假设被评为部分正确或完全正确（平均 2.5/3），46% 被认为相关（平均 3.2/5），31% 被认为有洞察力（平均 2.8/5）；
分析计划：89% 的分析计划被评为部分正确或完全正确（平均 2.1/3），72% 的模块被评为部分正确或完全正确（平均 2.4/3），38% 的模块被认为描述充分（平均 3.2/5）；
代码：仅 30%（7/23）的代码模块无需修改即可运行，存在大量实现错误（如 15 次数据源错误、13 次缺失步骤）。</x:t>
  </x:si>
  <x:si>
    <x:t xml:space="preserve">Do Code Generation Models Think Like Us? - A Study of Attention Alignment between Large Language Models and Human Programmers</x:t>
  </x:si>
  <x:si>
    <x:t xml:space="preserve">本文首次研究了大型语言模型（LLMs）在代码生成时的注意力与人类程序员的注意力是否一致。研究团队分析了 6 个 LLM（包括 GPT-4）在两个主流代码生成基准测试集上的表现，发现 LLMs 与人类的注意力存在持续错位。通过手动分析 211 个错误代码片段，总结出 5 种可解释代码生成错误的注意力模式。此外，用户研究表明，基于扰动的方法计算的模型注意力更受人类程序员青睐。研究结果强调了开发与人类对齐的 LLMs 的必要性，以提高可解释性和程序员对模型的信任。</x:t>
  </x:si>
  <x:si>
    <x:t xml:space="preserve">This paper presents the first attempt to investigate whether Large Language Models (LLMs) attend to the same parts of task descriptions as human programmers during code generation. By analyzing six LLMs (including GPT-4) on two popular code generation benchmarks, the study reveals a consistent misalignment between LLMs' and programmers' attention. Through manual analysis of 211 incorrect code snippets, five attention patterns that explain many code generation errors are identified. Additionally, a user study shows that perturbation-based model attention is preferred by human programmers. The findings highlight the need for human-aligned LLMs to enhance interpretability and programmer trust.</x:t>
  </x:si>
  <x:si>
    <x:t xml:space="preserve">论文的研究主题是大型语言模型（LLMs）在代码生成过程中的注意力与人类程序员注意力的对齐性，具体包括：
LLM 的注意力与人类注意力的对齐程度（RQ1）；
注意力是否能解释代码生成错误（RQ2）；
不同注意力计算方法对对齐性的影响（RQ3）；
哪种注意力计算方法更受程序员青睐（RQ4）。</x:t>
  </x:si>
  <x:si>
    <x:t xml:space="preserve">论文使用了两个主流代码生成基准测试集：
HumanEval：包含 164 个 Python 编程任务及参考解决方案，是评估代码生成模型的常用基准；
MBPP（Mostly Basic Programming Problems）：包含 974 个众包 Python 编程任务及解决方案，同样广泛用于代码生成模型的评估。
基于这两个基准，研究团队构建了包含 1,138 个任务的程序员注意力数据集，用于标注人类认为重要的关键词。</x:t>
  </x:si>
  <x:si>
    <x:t xml:space="preserve">量化指标
注意力对齐指标：
San Martino 的令牌重叠指标（Precision、Recall、F1 分数）：衡量模型与人类关注的令牌重叠程度；
Krippendorff’s alpha：衡量模型与人类注意力的一致性水平（取值范围为 - 1 至 1，1 表示完全一致）。
错误解释率：可通过注意力模式解释的代码生成错误占比。
用户研究评分：基于 7 分李克特量表（1 = 完全不同意，7 = 完全同意），评估不同注意力计算方法的对齐性、可解释性和用户偏好。
取得的效果
注意力对齐：所有 LLMs 与人类注意力的 F1 分数均低于 0.6，Krippendorff’s alpha 低于 0.3，表明存在显著错位（Finding 1）。其中，基于扰动的 BERT_masking 方法对齐性最佳（F1=52.1%，KA=0.12）（Finding 3）。
错误解释：27% 的代码生成错误可通过 5 种注意力模式解释，其中 CodeGen-2.7B 的错误解释率为 31%，GPT-4 为 8%（Finding 2）。
用户研究：扰动 - based 方法（如 SHAP）在对齐性（平均 5.13）、可解释性（平均 5.04）和用户偏好上得分最高，显著优于梯度 - based 和自注意力 - based 方法（Finding 4）。</x:t>
  </x:si>
  <x:si>
    <x:t xml:space="preserve">Do Words Have Power? Understanding and Fostering Civility in Code Review Discussion</x:t>
  </x:si>
  <x:si>
    <x:t xml:space="preserve">本文聚焦现代代码审查（MCR）中的不文明沟通现象，通过对 171 名专业软件开发人员的调查发现，56.72% 的开发者曾经历职场不文明行为，其中 83.70% 每月至少遭遇一次。研究识别了不文明行为的成因、正负影响及应对措施，并提出了一个促进文明沟通的模型：该模型能检测不文明评论并生成保留原意的文明替代方案。通过对 2000 条不文明评论的分析及 8 项评估指标的验证，该模型的表现显著优于现有礼貌转换和去毒化模型。此外，36 名开发者参与的调查显示，该模型能有效改善在线开发互动，促进团队关系，提高贡献者参与度并加快开发流程。本研究为软件开发中的协作沟通提供了新的研究方向和实用工具。</x:t>
  </x:si>
  <x:si>
    <x:t xml:space="preserve">This paper focuses on incivility in Modern Code Review (MCR) discussions. A survey of 171 professional software developers reveals that 56.72% have experienced workplace incivility, with 83.70% encountering it at least monthly. The study identifies the causes, positive/negative consequences, and response strategies of incivility, and proposes a model to foster civil communication. This model detects uncivil comments and generates civil alternatives while preserving the original semantics. Evaluations on 2,000 uncivil comments using eight metrics show that the model outperforms state-of-the-art politeness transfer and detoxification models. A survey with 36 developers confirms that the model effectively enhances online development interactions, improves team relationships, increases contributor involvement, and accelerates development processes. This research opens new avenues for collaboration and communication in software engineering.</x:t>
  </x:si>
  <x:si>
    <x:t xml:space="preserve">代码审查讨论中的不文明行为及其治理，</x:t>
  </x:si>
  <x:si>
    <x:t xml:space="preserve">论文未使用传统标准 benchmark，而是构建了自定义数据集和评估资源：
不文明评论数据集：包含 6.4K 条不文明代码审查评论及其对应的文明版本，源自 GitHub 项目和现有研究（如 Ferreira et al. [29]、Rahman et al. [70]）；
测试数据集：从 40 个 GitHub 项目中收集的 200K + 代码审查评论，随机抽取 1K 条进行人工标注作为检测模型的测试集；
对比模型评估集：2K 条不文明评论，用于对比所提模型与现有礼貌转换、去毒化模型的性能。</x:t>
  </x:si>
  <x:si>
    <x:t xml:space="preserve">量化指标
检测模型指标：准确率（Accuracy）、精确率（Precision）、召回率（Recall）、F1 分数（F1-score）、假阴性数量；
转换模型指标：不文明程度降低率（Incivility Decrease）、语义相似度（Semantic Similarity）、句子相似度（Sentence Similarity）、长度差异（Length Dissimilarity）、困惑度（Perplexity），以及 3 种情感分析工具（SentiCR、SentiStrength-SE、RoBERTa）的情感得分；
综合指标 J：前 7 项指标的调和平均值，用于评估转换模型的整体性能。
取得的效果
检测模型：优化后的模型在 1K 条测试评论上的准确率达 90.73%，精确率 85.86%，召回率 100%，F1 分数 92.39%，显著优于 ToxiCR（F1=73.31%）、GPT-4.0（F1=34.87%）等现有模型；
转换模型：所提模型的不文明程度降低率达 94.90%，语义相似度 92.34%，综合指标 J=67.20%，显著优于现有礼貌转换模型（如 ChatBot，J=40.84%）和去毒化模型（如 ParaDetox，J=15.21%）；
用户反馈：36 名开发者的调查显示，77% 认为转换结果准确，75.56% 的文明替代方案可直接使用，94% 认可模型对促进文明沟通的作用。</x:t>
  </x:si>
  <x:si>
    <x:t xml:space="preserve">Effective Teaching through Code Reviews: Patterns and Anti-Patterns</x:t>
  </x:si>
  <x:si>
    <x:t xml:space="preserve">本文通过对谷歌可读性审查项目的案例研究，探索了代码审查中有效教学的模式与反模式。研究团队对 14 名开发者进行访谈，识别出 12 种促进学习的模式和 15 种阻碍学习的反模式。例如，提供解释性理由、基于标准的示例代码和建设性语气有助于学习，而严厉评论、过度浅层批评和忽视作者约束的非务实审查则会阻碍学习。通过成员检查、与资深审查者的访谈、文献综述及 324 名开发者的调查，研究结果得到验证。该研究首次全面揭示了代码审查中的社会动态对学习的影响，并提供了实用建议，以构建支持性学习环境，提升代码审查的教学效果。</x:t>
  </x:si>
  <x:si>
    <x:t xml:space="preserve">This paper explores patterns and anti-patterns of effective teaching through code reviews via a case study of Google's readability program. Interviews with 14 developers revealed 12 patterns that facilitate learning and 15 anti-patterns that impede it. For instance, explanatory rationale, sample solutions backed by standards, and a constructive tone support learning, while harsh comments, excessive shallow critiques, and non-pragmatic reviews hinder it. The findings were validated through member checking, interviews with senior reviewers, a literature review, and a survey of 324 developers. This comprehensive study provides empirical evidence of how social dynamics in code reviews impact learning and offers practical recommendations for fostering a supportive learning environment.</x:t>
  </x:si>
  <x:si>
    <x:t xml:space="preserve">代码审查中促进或阻碍开发者学习的实践模式</x:t>
  </x:si>
  <x:si>
    <x:t xml:space="preserve">论文未使用传统标准 benchmark，而是基于谷歌内部的可读性审查项目（readability program） 开展研究：
该项目是谷歌公司范围内的工程教育项目，通过代码审查传授编程语言最佳实践；
研究数据来自参与该项目的开发者的代码审查记录、访谈内容及调查反馈。</x:t>
  </x:si>
  <x:si>
    <x:t xml:space="preserve">量化指标
发生率（Incidence Rate）：开发者经历某种模式或反模式的比例；
影响率（Impact Rate）：某种模式 / 反模式对学习产生积极 / 消极影响的比例；
李克特量表得分：用于调查开发者对代码审查帮助提升特定技能的认同度（1-5 分，从 “强烈不同意” 到 “强烈同意”）。
取得的效果
模式的有效性：
提供理由（P1）和引用参考文档（P2）的发生率分别为 81% 和 87%，影响率均超过 85%，是对学习最有效的模式；
提供示例代码（P3）和工具建议（P4）的影响率分别为 84% 和 85%，但发生率较低（63% 和 40%）。
反模式的负面影响：
对新人有偏见（A7）和语气傲慢（A8）的发生率较低（5% 和 9%），但影响率高达 60% 和 67%，是最阻碍学习的反模式；
超出变更范围的要求（A5）和审查者冲突（A6）的发生率为 27% 和 23%，影响率分别为 41% 和 52%。
技能提升认同度：
开发者对代码审查帮助提升 “使用公司特定库”（91%）和 “遵循风格指南”（91%）的认同度最高；
对提升 “代码结构设计”（40%）和 “沟通设计决策”（36%）的认同度较低。</x:t>
  </x:si>
  <x:si>
    <x:t xml:space="preserve">论文以谷歌的可读性审查项目（readability program） 为产业界案例研究对象：
该项目是谷歌公司范围内的标准化工程教育项目，通过代码审查传授编程语言最佳实践，审查者（可读性导师）需通过随机分配对开发者的代码进行审查，帮助其获得可读性认证；
研究基于该项目中开发者的实际审查经历，分析了不同审查实践对学习的影响，提出的模式和反模式直接来源于产业界实践，可为企业优化代码审查流程、提升团队技能提供参考。</x:t>
  </x:si>
  <x:si>
    <x:t xml:space="preserve">An empirical study on code review activity prediction in practice</x:t>
  </x:si>
  <x:si>
    <x:t xml:space="preserve">本文围绕代码审查活动预测展开实证研究，旨在帮助审查人员更高效地完成审查任务。研究首先通过一项涉及 29 名专业开发人员的用户研究发现，基于 “热点”（需要评论或修改的文件）对补丁中的文件进行重新排序，可显著提升审查质量，如评论数量增加 23%，文件级热点识别的精确率和召回率分别提高 13% 和 8%。
在此基础上，论文评估了两种文本嵌入方式（词袋模型和大型语言模型编码）和审查过程特征（基于代码大小和历史的特征）在预测三类审查任务（需要评论、需要修改、是热点）中的效果。通过对三个开源数据集和两个工业数据集的实证分析，结果表明：结合代码嵌入和审查过程特征的方法优于现有技术，所有任务的 F1 分数（中位数 40-62%）比最先进方法高出 1-9%。研究还证实，基于模型预测的热点文件排序能将更多热点文件推至审查序列的前半部分或前四分之一，进一步验证了其实际价值。</x:t>
  </x:si>
  <x:si>
    <x:t xml:space="preserve">This paper presents an empirical study on code review activity prediction to assist reviewers in improving review efficiency and quality. Through an initial user study with 29 experts, it is found that re-ordering files in a patch based on hot-spots (files needing comments or revisions) enhances review quality, with 23% more comments and improved precision (+13%) and recall (+8%) in identifying hot-spots compared to alphanumeric ordering.
The study evaluates two types of text embeddings (Bag-of-Words and Large Language Models encoding) and review process features (size-based and history-based) for predicting three review tasks: files needing comments, revisions, or being hot-spots. Empirical results on three open-source and two industrial datasets show that combining code embeddings and review process features outperforms the state-of-the-art, with F1-scores (median 40-62%) improving by 1-9%. Additionally, the model-predicted hot-spot ordering pushes 9-50% more hot-spots to the first half/quarter of the file list, confirming its practical impact.</x:t>
  </x:si>
  <x:si>
    <x:t xml:space="preserve">代码审查活动预测及其实际影响</x:t>
  </x:si>
  <x:si>
    <x:t xml:space="preserve">论文使用的数据集包括：
3 个开源数据集：Qt Base、Openstack Ironic、Openstack Nova（均来自 Hong 等人的研究）。
2 个工业数据集：由合作企业提供的闭源项目数据集，涵盖 5-6 年的开发周期，包含密集的审查活动。</x:t>
  </x:si>
  <x:si>
    <x:t xml:space="preserve">量化指标
F1 分数：综合精确率（precision）和召回率（recall），用于评估不平衡数据集上的分类性能。
AUC（Area Under the Curve）：衡量模型区分正负样本的能力。
精确率（Precision）：预测为正的样本中实际为正的比例。
召回率（Recall）：实际为正的样本中被正确预测的比例。
几何均值（Geometric Mean）：平衡精确率和召回率的指标。
取得的效果
F1 分数：结合文本嵌入和审查过程特征的方法，在所有任务中的中位数为 40-62%，比现有技术高出 1-9%。
AUC：在 13/15 的案例中高于基线（中位数 68-78%），最大提升 5%。
用户研究指标：基于热点的文件排序使评论数量增加 23%，热点识别精确率提升 13%，召回率提升 8%。
排序效果：模型预测的热点排序能将 9-50% 更多的热点文件推至审查序列的前半部分或前四分之一。</x:t>
  </x:si>
  <x:si>
    <x:t xml:space="preserve">用户研究案例：在工业合作伙伴的 premises 开展了涉及 29 名开发人员的用户研究，这些开发人员平均拥有 6 年公司经验，参与一个由 800 多名开发人员活跃开发、每月处理 3-4k 补丁的闭源项目。研究通过模拟审查平台比较了基于热点和字母数字排序的审查效果，证实了热点排序的优势。
工业数据集应用：使用两个工业闭源数据集（开发周期 5-6 年）进行实证分析，结果表明结合特征的方法在工业场景中表现优异，且特征嵌入能降低计算成本，具有实际应用价值。
潜在应用：研究结果可用于优化代码审查工具，通过自动预测热点文件并排序，减少审查等待时间（工业界中位数为 15-64 小时），提升开发和发布效率。</x:t>
  </x:si>
  <x:si>
    <x:t xml:space="preserve">Adapting Multi-objectivized Software Configuration Tuning</x:t>
  </x:si>
  <x:si>
    <x:t xml:space="preserve">本文针对软件配置调优中存在的局部最优陷阱问题展开研究，提出了一种自适应权重调整方法 AdMMO，以改进元多目标化（MMO）模型。MMO 通过结合目标性能指标和辅助性能指标来引导搜索，但需要固定权重平衡两者，而该权重的 “最佳值” 因系统而异，难以通过试错确定。
AdMMO 的核心思想是在调优过程中动态调整权重，以维持合适比例的非支配配置（约 30%），同时设计了渐进式触发机制（仅在必要时调整权重）和部分重复保留机制（处理重复配置以保留有效信息）。通过在 14 个系统 - 目标对（涵盖 7 个真实世界软件系统，如 MariaDB、Storm、LLVM 等）上的实验，结果表明：AdMMO 在 71% 的案例中显著优于现有最优优化器（包括 MMO），归一化改进最高达 100%；效率方面，最佳加速比在 2.2 倍至 20 倍之间，验证了其在实际应用中的价值。</x:t>
  </x:si>
  <x:si>
    <x:t xml:space="preserve">This paper addresses the local optimum trap in software configuration tuning by proposing an adaptive weight adjustment method, AdMMO, to improve the Meta Multi-Objectivization (MMO) model. MMO mitigates local optima by combining target and auxiliary performance objectives but relies on a fixed weight, whose "sweet spot" varies across systems and is hard to determine via trial-and-error.
AdMMO dynamically adjusts the weight during tuning to maintain a proper proportion of nondominated configurations (around 30%), along with a progressive trigger (adjusting weights only when necessary) and a partial duplicate retention mechanism (handling duplicates while preserving useful information). Experiments on 14 system-objective pairs (covering 7 real-world systems like MariaDB, Storm, and LLVM) show that AdMMO outperforms state-of-the-art optimizers (including MMO) in 71% of cases, with normalized improvements up to 100%. It also achieves significant efficiency, with the best speedup ranging from 2.2× to 20×, confirming its practical utility.</x:t>
  </x:si>
  <x:si>
    <x:t xml:space="preserve">软件配置调优的自适应元多目标化方法</x:t>
  </x:si>
  <x:si>
    <x:t xml:space="preserve">论文使用的基准数据集为 7 个真实世界的高可配置软件系统，涵盖不同领域和性能目标，具体如下：
系统	领域	性能目标
MariaDB	SQL 数据库	运行时间（Runtime）、CPU 负载
Storm	流处理	吞吐量（Throughput）、延迟（Latency）
VP9	视频编码	运行时间、CPU 负载
Keras	深度学习	AUC、推理时间（Inference time）
MongoDB	非 SQL 数据库	运行时间、CPU 负载
x264	视频编码	峰值信噪比（PSNR）、能耗
LLVM	编译器	运行时间、CPU 负载</x:t>
  </x:si>
  <x:si>
    <x:t xml:space="preserve">量化指标归一化目标性能（Normalized target performance）：衡量调优后目标性能的优化程度，值越小越好。加速比（Speedup）：评估调优效率，即达到相同性能时 AdMMO 与其他方法所需测量次数的比值，值越大效率越高。统计显著性指标：Wilcoxon 检验（p 值）和效应量（\(\hat{A}_{12}\)），用于验证结果的统计显著性。取得的效果有效性：在 71% 的案例（56 个案例中的 40 个）中，AdMMO 性能优于现有最优方法，归一化改进最高达 100%；相比 MMO，改进最高达 20%。效率：最佳加速比在 2.2 倍至 20 倍之间，多数系统 - 目标对中加速比≥1，表明其能更高效地利用资源。统计显著性：多数对比结果具有中到大效应量（\(\hat{A}_{12} \geq 0.64\)或\(\hat{A}_{12} \leq 0.36\)），p 值 &lt; 0.05，验证了结果的可靠性。</x:t>
  </x:si>
  <x:si>
    <x:t xml:space="preserve">未明确</x:t>
  </x:si>
  <x:si>
    <x:t xml:space="preserve">Can Large Language Models Transform Natural Language Intent into Formal Method Postconditions?</x:t>
  </x:si>
  <x:si>
    <x:t xml:space="preserve">本文探讨了大型语言模型（LLMs）将自然语言意图转换为形式化方法后置条件（程序断言）的可行性，提出了nl2postcond问题。研究首先定义了评估生成后置条件质量的指标（正确性和区分能力），然后通过定性和定量方法分析 LLM 生成的后置条件。
实验结果表明：LLM 生成的后置条件总体正确，且能有效区分错误代码。在 EvalPlus 基准测试中，GPT-4 生成的正确后置条件可达 96% 的问题覆盖率，平均能区分 81% 的错误程序；在 Defects4J 基准中，生成的后置条件成功捕获了 64 个真实世界历史缺陷。研究验证了 LLMs 在将自然语言转换为可程序验证的断言方面的潜力，为故障定位、调试和代码可信度提升提供了新途径。</x:t>
  </x:si>
  <x:si>
    <x:t xml:space="preserve">This paper investigates whether Large Language Models (LLMs) can transform natural language intent into formal method postconditions, formulated as program assertions (a problem termed nl2postcond). It introduces and validates metrics to evaluate the correctness and discriminative power of LLM-generated postconditions.
Through qualitative and quantitative analyses, the study finds that LLM-generated postconditions are generally correct and effective at distinguishing incorrect code. Specifically, GPT-4 generates correct postconditions for 96% of problems in the EvalPlus benchmark, with an average ability to discriminate 81% of buggy programs. Additionally, these postconditions successfully detect 64 real-world historical bugs from Defects4J. The research demonstrates the potential of LLMs in translating informal natural language into programmatically checkable assertions, aiding fault localization, debugging, and improving code trustworthiness.</x:t>
  </x:si>
  <x:si>
    <x:t xml:space="preserve">论文的研究主题是利用大型语言模型（LLMs）将自然语言意图转换为形式化的方法后置条件（程序断言），具体包括：
定义nl2postcond问题，即通过 LLMs 将非形式化自然语言描述转换为可程序验证的后置条件。
设计评估指标（正确性和区分能力）以衡量生成后置条件的质量。
验证 LLM 生成的后置条件在捕获真实世界缺陷和区分错误代码方面的有效性。</x:t>
  </x:si>
  <x:si>
    <x:t xml:space="preserve">论文使用两个基准数据集：
EvalPlus：包含 164 个 Python 问题，每个问题配有自然语言描述、参考实现和扩展测试集（平均 775 个测试用例），用于评估后置条件的正确性和区分能力。
Defects4J 2.0：包含 835 个真实世界 Java 缺陷（研究中选取 525 个可复现缺陷），每个缺陷提供错误版本和修复版本的代码，用于验证后置条件捕获真实缺陷的能力。</x:t>
  </x:si>
  <x:si>
    <x:t xml:space="preserve">量化指标
测试集正确性（Test-set Correctness）：通过accept@k衡量，即从 k 个生成的后置条件中至少有一个正确的概率。
缺陷完整性分数（Bug-Completeness-Score）：衡量后置条件区分参考实现与错误代码变种的能力，即被后置条件 “识别” 的错误代码比例。
缺陷区分能力：评估后置条件在错误版本和修复版本代码上的表现差异，即能成功捕获的真实缺陷数量。
取得的效果
EvalPlus 基准：
GPT-4 生成的后置条件accept@1达 77%，accept@10达 96%，覆盖 96% 的问题。
正确后置条件的平均缺陷完整性分数为 85%，能区分 81% 的错误程序。
Defects4J 基准：
GPT-4 生成的后置条件accept@10达 75%，成功捕获 64 个真实世界缺陷。
总体而言，LLM 生成的后置条件在 12.2% 的缺陷中表现出区分能力。</x:t>
  </x:si>
  <x:si>
    <x:t xml:space="preserve">需求的形式化建模与验证 </x:t>
  </x:si>
  <x:si>
    <x:t xml:space="preserve">Analyzing Quantum Programs with LintQ: A Static Analysis Framework for Qiskit</x:t>
  </x:si>
  <x:si>
    <x:t xml:space="preserve">本文提出了 LintQ，一个针对 Qiskit 量子程序的静态分析框架，旨在检测量子程序中与量子领域相关的缺陷。该框架通过设计量子计算核心概念（如量子电路、门、寄存器等）的抽象表示，为分析提供了统一的高层接口，并基于这些抽象实现了 10 种分析方法，用于检测诸如测量后操作、冗余测量、电路资源分配不当等量子特有的编程问题。
通过对包含 7,568 个真实世界 Qiskit 程序的数据集进行评估，结果表明：LintQ 在默认配置下（6 种最优分析方法）的精确率达 91.0%，能有效识别多种量子程序缺陷。与现有工具（如 QSmell、QChecker、Pylint）相比，LintQ 发现的 92.1% 问题未被其他工具捕获。此外，LintQ 已成功发现并报告了 70 个真实缺陷，其中 7 个已被开发者确认或修复，验证了其在提升量子软件质量方面的实际价值。</x:t>
  </x:si>
  <x:si>
    <x:t xml:space="preserve">This paper presents LintQ, a static analysis framework for detecting bugs in Qiskit-based quantum programs. LintQ introduces abstractions for core quantum computing concepts (e.g., circuits, gates, registers) and implements 10 analyses on top of these abstractions to identify quantum-specific programming issues, such as operations after measurement, redundant measurements, and inefficient resource allocation.
Evaluated on a dataset of 7,568 real-world quantum programs, LintQ achieves a precision of 91.0% in its default configuration (with 6 top-performing analyses). It outperforms existing tools (QSmell, QChecker, Pylint) by detecting 92.1% of issues that are missed by other methods. LintQ has identified 70 real-world bugs, 7 of which have been confirmed or fixed by developers, demonstrating its effectiveness in improving quantum software quality.</x:t>
  </x:si>
  <x:si>
    <x:t xml:space="preserve">论文的研究主题是构建静态分析框架 LintQ 以检测量子程序中的特定缺陷，具体包括：
设计量子计算核心概念的抽象表示（如量子电路、门、寄存器、测量操作等），为分析提供统一接口。
基于抽象实现 10 种分析方法，检测量子程序中与量子特性相关的缺陷（如测量后操作、冗余测量、电路资源浪费等）。
验证 LintQ 在真实世界量子程序中的有效性、精确率及与现有工具的对比优势。</x:t>
  </x:si>
  <x:si>
    <x:t xml:space="preserve">论文使用的基准数据集包括：
自定义数据集：包含 7,568 个真实世界的 Qiskit 量子程序，来自 GitHub，涵盖 .py 和 .ipynb 文件，是目前最大的量子程序数据集。
Bugs4Q：包含 42 个量子程序缺陷的基准，用于评估 LintQ 的召回率。
对比工具的测试集：使用 QSmell、QChecker、Pylint 等工具的测试案例，用于对比分析。</x:t>
  </x:si>
  <x:si>
    <x:t xml:space="preserve">量化指标
精确率（Precision）：正确识别的缺陷占所有警告的比例。
召回率（Recall）：正确识别的缺陷占基准中已知缺陷的比例。
效率（Efficiency）：分析单个程序的平均时间。
覆盖率：检测到缺陷的程序占总程序的比例。
取得的效果
精确率：所有 10 种分析方法的总体精确率为 62.6%；默认配置（6 种最优方法）的精确率达 91.0%（133 条警告中 121 条为真阳性）。
召回率：在 Bugs4Q 基准上召回率为 7.1%（42 个缺陷中检测到 3 个），高于传统静态检测工具在类似基准上的表现（1%-3%）。
效率：平均分析单个程序耗时 1.3 秒，适合实际应用。
缺陷检测：在自定义数据集上发现 216 个真实缺陷，其中 70 个被报告，7 个已被开发者确认或修复。</x:t>
  </x:si>
  <x:si>
    <x:t xml:space="preserve">开源项目缺陷修复：LintQ 在多个开源量子项目中发现缺陷，例如在 Qiskit 官方教程中检测到 measure_all 滥用问题，在 Shor 算法实现中发现子电路组合错误，这些缺陷被报告后部分已被修复。
竞赛与教学项目：在 CTF 竞赛提交代码和教学材料中发现测量冗余、资源浪费等问题，帮助提升代码质量。
工具实用性验证：LintQ 对工业级量子程序的分析结果显示，其能有效识别实际应用中因量子特性导致的隐蔽缺陷，减少资源浪费和计算错误，具有实际部署价值。</x:t>
  </x:si>
  <x:si>
    <x:t xml:space="preserve">Abstraction-Aware Inference of Metamorphic Relations</x:t>
  </x:si>
  <x:si>
    <x:t xml:space="preserve">本文提出了 MemoRIA，一种基于抽象感知的变形关系自动推断方法，旨在解决软件测试中的预言问题。该方法通过生成软件的启用性保留抽象（EPA）来捕获对象协议，基于此构建语法引导的模糊测试器生成候选变形关系，并通过动态分析验证这些关系的有效性。最后，利用 SAT 求解器进行冗余关系约简，得到精简的变形关系集。
实验在 22 个 Java 类上进行，结果表明：EPA 能有效过滤 83% 的无效候选关系；SAT 约简可将有效关系数量减少 70%，且对缺陷检测能力影响较小；与现有技术 SBES 相比，MemoRIA 效率提升 4.9 倍，平均能检测 18.5% 的突变体（SBES 为 11%），且与回归测试套件结合后，突变体检测率可提升至 59.1%。该方法为自动生成领域特定的变形关系提供了有效解决方案。</x:t>
  </x:si>
  <x:si>
    <x:t xml:space="preserve">This paper introduces MemoRIA, an abstraction-aware approach for automatically inferring metamorphic relations (MRs) to address the oracle problem in software testing. MemoRIA generates Enabledness-Preserving Abstractions (EPAs) to capture object protocols, uses grammar-based fuzzing guided by EPAs to produce candidate MRs, validates these candidates via dynamic analysis, and reduces redundant relations using SAT-based reasoning.
Evaluated on 22 Java classes, the results show that EPAs filter 83% of invalid candidates. The SAT-based reduction reduces valid MRs by 70% with minimal impact on fault detection. Compared to SBES, MemoRIA is 4.9 times faster, detects 18.5% of mutants on average (vs. 11% by SBES), and improves mutation scores to 59.1% when combined with regression suites. MemoRIA provides an effective solution for automatically generating domain-specific MRs.</x:t>
  </x:si>
  <x:si>
    <x:t xml:space="preserve">论文的研究主题是基于抽象感知的变形关系自动推断，具体包括：</x:t>
  </x:si>
  <x:si>
    <x:t xml:space="preserve">论文使用的基准数据集包括：
15 个 Java 类：来自对象协议基准库，包含 JDBCResultSet、ListItr、MyBoundedStack 等，覆盖不同的对象协议复杂度。
7 个 Java 类：来自 graphstream 库和 Java 标准库（如 Stack），与 SBES 的评估数据集保持一致，用于对比实验。
Bugs4J 的部分类：用于扩展验证，包括 Apache Commons 项目中的 cli、codec 等类。</x:t>
  </x:si>
  <x:si>
    <x:t xml:space="preserve">量化指标
召回率（Recall）：EPA 过滤无效变形关系的比例。
约简率：SAT-based reduction 后保留的变形关系占原始有效关系的比例。
突变体检测率（Mutation Score）：变形关系检测到的人工注入缺陷（突变体）的比例。
效率（Time）：方法执行时间，用于对比不同技术的耗时。
取得的效果
EPA 过滤效果：平均过滤 83% 的无效候选关系，最高达 99%（如 Socket 类）。
约简效果：SAT 约简平均减少 70% 的冗余关系，仅轻微降低突变体检测率（从 18.5% 降至 16.6%）。
缺陷检测：MemoRIA 平均检测 18.5% 的突变体，优于 SBES 的 11%；与回归测试结合后，检测率提升至 59.1%。
效率：比 SBES 快 4.9 倍，即使包含 SAT 约简步骤，仍显著优于现有技术。</x:t>
  </x:si>
  <x:si>
    <x:t xml:space="preserve">Predicting Configuration Performance in Multiple Environments with Sequential Meta-Learning</x:t>
  </x:si>
  <x:si>
    <x:t xml:space="preserve">本文提出了一种基于序列元学习的框架 SeMPL，用于预测可配置软件在多环境下的配置性能。现有方法多针对单一环境建模，或无法有效处理不同环境数据的巨大差异，导致在新环境中精度下降。
SeMPL 的独特之处在于：采用序列元学习策略，按特定顺序逐个学习多个元环境的数据，而非并行处理，以区分不同环境对元模型的贡献；通过序列选择机制确定最优学习顺序，让更有用的元环境在模型训练中贡献更大；结合微调过程，使元模型能快速适应未见过的目标环境。
实验在 9 个真实世界系统上进行，结果表明：SeMPL 在 89% 的系统中显著优于 15 种现有模型，精度提升最高达 99%；同时具有数据高效性，最高可实现 3.86 倍的加速比，验证了其在多环境配置性能预测中的有效性。</x:t>
  </x:si>
  <x:si>
    <x:t xml:space="preserve">This paper proposes SeMPL, a sequential meta-learning framework for predicting configuration performance of configurable software across multiple environments. Existing methods often focus on single environments or fail to handle large data variations across environments, leading to poor accuracy in new environments.
SeMPL features: sequential meta-learning to process data from multiple meta-environments one by one in a specific order, distinguishing their contributions to the meta-model; a sequence selection mechanism to determine the optimal learning order, prioritizing more useful meta-environments; and fine-tuning to quickly adapt the meta-model to unseen target environments.
Evaluated on 9 real-world systems, SeMPL outperforms 15 state-of-the-art models in 89% of systems, with accuracy improvements up to 99%. It also achieves data efficiency with a maximum speedup of 3.86×, demonstrating its effectiveness in multi-environment configuration performance prediction.</x:t>
  </x:si>
  <x:si>
    <x:t xml:space="preserve">基于序列元学习的多环境软件配置性能预测</x:t>
  </x:si>
  <x:si>
    <x:t xml:space="preserve">论文使用了 9 个来自不同领域的真实可配置软件系统作为基准测试（benchmark），具体包括：
DeepArch（DNN 工具）
SaC（云工具）
SQLite（数据库管理系统）
NGINX（Web 服务器）
SPEAR（音频编辑器）
Storm（大数据分析工具）
ImageMagick（图像编辑器）
ExaStencils（代码生成器）
x264（视频编码器）
这些系统包含不同类型的配置选项（二进制、数值型）和环境变量（硬件、工作负载、版本），数据来源于现有研究公开的多环境配置性能数据集。</x:t>
  </x:si>
  <x:si>
    <x:t xml:space="preserve">量化指标
平均相对误差（Mean Relative Error, MRE）：衡量预测性能与实际性能的偏差，值越小表示精度越高。
加速比（Speedup）：衡量模型的数据效率，即达到相同精度时，SeMPL 所需训练样本量与最优对比模型的比值，值越大表示数据效率越高。
取得的效果
MRE：在 89% 的系统（9 个中的 8 个）上显著优于现有模型，精度提升最高达 99%（如对比 SPLConqueror 时）。
加速比：最高达 3.86 倍，表明 SeMPL 能以更少的目标环境样本量达到与其他模型相当或更高的精度，具有更高的数据效率。</x:t>
  </x:si>
  <x:si>
    <x:t xml:space="preserve">Bloat beneath Python's Scales: A Fine-Grained Inter-Project Dependency Analysis</x:t>
  </x:si>
  <x:si>
    <x:t xml:space="preserve">本文针对 Python 生态系统（PyPI）中依赖膨胀（即通过重用库引入的不必要代码）问题，进行了大规模、细粒度的跨项目依赖分析。研究首次从依赖包、文件和方法三个粒度层面，识别导致膨胀的具体代码部分。通过分析 1302 个热门 Python 项目及其 3232 个传递依赖的源代码，构建了细粒度项目依赖图（FPDG）以捕获方法级别的跨项目依赖，并通过可达性分析评估依赖膨胀的普遍性、与安全漏洞的关联、根源及开发者态度。结果显示，PyPI 中超过 50% 的依赖存在膨胀，且文件和方法级别的膨胀更为严重（分别为 87% 和 95%）；15% 的已知漏洞位于膨胀代码中，存在 “定时炸弹” 风险；膨胀主要源于代码重构中的疏漏，且开发者愿意移除膨胀依赖（36 个提交的 PR 中 30 个被合并，移除 35 个膨胀依赖）。该研究为依赖膨胀检测和优化工具的开发提供了依据。</x:t>
  </x:si>
  <x:si>
    <x:t xml:space="preserve">This paper conducts a large-scale, fine-grained inter-project dependency analysis to investigate bloated dependency code in the PyPI ecosystem, where bloated code refers to unused and excessive code introduced via reused libraries. Focusing on multiple granularities (bloated dependencies, files, and methods), the study identifies specific parts of libraries contributing to bloat. By analyzing the source code of 1,302 popular Python projects and their 3,232 transitive dependencies, it constructs Fine-Grained Project Dependency Graphs (FPDGs) at the method level using a state-of-the-art static analyzer. Reachability analysis on FPDGs reveals that over 50% of dependencies in PyPI are bloated, with higher rates at file (87%) and method (95%) levels. Additionally, 15% of vulnerabilities reside in bloated code, and bloating primarily stems from refactoring omissions. Developers show willingness to remove bloated dependencies, with 30 out of 36 submitted pull requests merged. These findings inform debloating techniques and practices for efficient dependency management.</x:t>
  </x:si>
  <x:si>
    <x:t xml:space="preserve">论文的研究主题是Python 生态系统（PyPI）中依赖膨胀的细粒度跨项目分析，具体包括：依赖膨胀在不同粒度（包、文件、方法）的普遍性、与软件漏洞的关联、根源及开发者对移除膨胀依赖的态度。</x:t>
  </x:si>
  <x:si>
    <x:t xml:space="preserve">论文使用的基准测试集为 1302 个 GitHub 上的 Python 项目及其 3232 个 PyPI 传递依赖，这些项目选自 Alfadel 等人的数据集，满足以下标准：
至少 10 个星标，表明社区关注度；
至少 100 次提交，涉及至少 2 名贡献者；
为原创项目（非分叉），且最新提交在 2021 年 6 月 1 日后。
项目涵盖多个领域，依赖数据来自 PyPI 生态系统。</x:t>
  </x:si>
  <x:si>
    <x:t xml:space="preserve">量化指标
膨胀比例：各粒度（依赖包、文件、方法）中膨胀实体占比；
代码规模：膨胀代码的行数（LoC）；
漏洞关联：位于膨胀代码中的漏洞占比；
PR 成功率：提交的移除膨胀依赖的 PR 被合并的比例。
取得的效果
膨胀普遍性：51% 的依赖包存在膨胀，87% 的依赖文件和 95% 的外部方法为膨胀代码；平均每个项目包含 10 个膨胀依赖，涉及 98,097 行膨胀代码。
安全风险：15% 的 PyPI 已知漏洞位于膨胀代码中，构成 “定时炸弹” 风险（代码变更可能激活漏洞）。
开发者响应：提交的 36 个 PR 中，30 个被合并，成功移除 35 个膨胀依赖，移除代码量达 393,837 行。</x:t>
  </x:si>
  <x:si>
    <x:t xml:space="preserve">zopefoundation/Zope 项目：该项目因声明未使用的依赖，导致构建过程因与其他依赖不兼容而失败，开发者通过移除该膨胀依赖解决了问题。
研究团队向 36 个 Python 项目提交了移除膨胀依赖的 PR，其中 30 个被合并（如 materialsproject/fireworks、EasyPost/easypost-python 等），实际减少了项目中的膨胀代码，验证了研究成果在产业界的应用价值。</x:t>
  </x:si>
  <x:si>
    <x:t xml:space="preserve">Characterizing Python Library Migrations</x:t>
  </x:si>
  <x:si>
    <x:t xml:space="preserve">本文通过实证研究全面分析了 Python 库迁移的特征，旨在理解将使用旧库的客户端代码转换为使用新库所需的代码变更类型及开发工作量。研究构建了包含 335 个 Python 库迁移案例的基准数据集 PyMigBench-2.0，涵盖 311 个客户端仓库、141 个库对和 35 个领域，并手动标记了 3096 个迁移相关代码变更，据此提出了迁移代码变更分类法 PyMigTax。基于该分类法和标记数据，研究分析了 Python 库迁移中涉及的程序元素类型、API 映射属性、代码变更组合及开发工作量等特征。结果表明，40% 的库对涉及非函数类程序元素的 API 映射，65% 的 API 映射存在名称差异，29% 的函数调用映射需要参数转换；典型迁移平均需修改 8 行代码、学习 4 个 API 和 2 个映射，但复杂迁移可能涉及 758 行代码和 43 个 API。这些发现为自动化 Python 库迁移工具的开发提供了基础。</x:t>
  </x:si>
  <x:si>
    <x:t xml:space="preserve">This paper presents an empirical study characterizing Python library migrations, focusing on the code changes required and the development effort involved. The study manually labels 3,096 migration-related code changes across 335 Python library migrations from 311 client repositories, covering 141 library pairs in 35 domains. From this data, it derives PyMigTax, a taxonomy for describing migration-related code changes. Leveraging PyMigTax and the labeled data, the study investigates characteristics such as types of program elements in API mappings, properties of these mappings, combinations of code changes, and development effort. Key findings include that 40% of library pairs involve non-function program elements in API mappings, 65% of mappings have different names, and 29% of function call mappings require argument transformations. On average, a migration involves changing 8 lines of code, learning 4 APIs and 2 mappings, though complex cases may require up to 758 lines and 43 APIs. These contributions provide foundations for developing automated Python library migration techniques.</x:t>
  </x:si>
  <x:si>
    <x:t xml:space="preserve">论文的研究主题是Python 库迁移的特征分析，具体包括：库迁移中涉及的代码变更类型（如程序元素、映射基数、属性）、代码变更的组合模式，以及完成迁移所需的开发工作量</x:t>
  </x:si>
  <x:si>
    <x:t xml:space="preserve">论文使用的基准数据集是PyMigBench-2.0，该数据集基于 PyMigBench 和 SALM 两个现有数据集构建，包含：
335 个经过手动验证的 Python 库迁移案例；
涉及 311 个客户端仓库、141 个库对（来自 35 个领域）；
包含 3096 个手动标记的迁移相关代码变更，每个变更标注了程序元素、基数和属性等信息。</x:t>
  </x:si>
  <x:si>
    <x:t xml:space="preserve">量化指标
程序元素分布：不同类型的源程序元素与目标程序元素在 API 映射中的占比；
属性分布：API 映射中涉及的名称变更、参数增减 / 转换等属性的出现频率；
代码变更组合：不同类型代码变更（如函数调用替换 + 参数转换）在迁移中的出现次数及占比；
开发工作量指标：
MigLOC：迁移相关的新增和删除代码行数；
NumAPIs：涉及的源 API 和目标 API 使用次数；
NumChanges：代码变更的总次数；
UniqueAPIs：需要学习的独特 API 数量；
UniqueMappings：需要学习的独特 API 映射数量。
取得的效果
API 映射特征：73% 的库对存在函数调用之间的映射，但 40% 的库对涉及非函数程序元素（如属性、装饰器）；65% 的 API 映射存在名称差异，29% 的函数调用映射需要参数转换。
代码变更组合：44% 的迁移是非 trivial 的，涉及多种程序元素和属性；仅 16.4% 的迁移是简单的函数调用替换（无参数 / 输出修改）。
开发工作量：典型迁移的中位数为：8 行代码变更、7 个 API 实例、3 次代码变更、4 个独特 API、2 个独特映射；极端案例中，迁移需修改 758 行代码、学习 43 个 API 和 22 个映射。</x:t>
  </x:si>
  <x:si>
    <x:t xml:space="preserve">bottle 到 flask 的迁移（web 框架）：需将Bottle()替换为Flask()，并调整路由函数的参数（如添加methods=['POST']）；
netaddr 到 ipaddress 的迁移（网络地址处理库）：涉及函数调用与属性的替换，需对输出进行类型转换（如int()包装）；
ed25519 到 pynacl 的迁移（加密库）：需调整函数参数格式（如字节转换）和调用顺序。</x:t>
  </x:si>
  <x:si>
    <x:t xml:space="preserve">PyRadar: Towards Automatically Retrieving and Validating Source Code Repository Information for PyPI Packages</x:t>
  </x:si>
  <x:si>
    <x:t xml:space="preserve">本文针对 PyPI 包的源代码仓库信息缺失或错误的问题，提出了一个名为 PyRadar 的框架，用于自动检索和验证 PyPI 包的源代码仓库信息。现有工具主要依赖包的元数据获取仓库信息，但存在元数据缺失或信息错误的局限性，最多只能覆盖 70.5% 的 PyPI 发布版本。为解决这一问题，PyRadar 整合了三个组件：基于元数据的检索器（整合现有工具的最佳实践）、源代码仓库验证器（利用机器学习验证检索到的仓库信息）和基于源代码的检索器（当元数据无效时，通过源代码哈希在 World of Code 中检索仓库）。实验表明，基于元数据的检索器可覆盖 72.1% 的版本，验证器的 AUC 高达 0.995，基于源代码的检索器在数据集上的覆盖率达 90.2% 且准确率为 0.970。该框架为开发者和研究者更有效地使用 PyPI 包提供了支持。</x:t>
  </x:si>
  <x:si>
    <x:t xml:space="preserve">A package's source code repository is critical for its usage and risk monitoring, but PyPI releases often lack or contain incorrect repository information due to the separation of development and distribution platforms. Existing tools retrieve repository information from metadata, covering at most 70.5% of PyPI releases. To address this, this paper proposes PyRadar, a framework leveraging metadata and source distributions to retrieve and validate repository information. It includes three components: a Metadata-based Retriever (combining best practices of existing tools), a Source Code Repository Validator (using machine learning to validate retrieved info), and a Source Code-based Retriever (querying World of Code via file hashes when metadata fails). Evaluations show the Metadata-based Retriever covers 72.1% of releases, the validator achieves an AUC of 0.995, and the Source-based Retriever reaches 90.2% coverage with 0.970 accuracy. PyRadar helps practitioners and researchers better utilize PyPI packages.</x:t>
  </x:si>
  <x:si>
    <x:t xml:space="preserve">论文的研究主题是PyPI 包的源代码仓库信息自动检索与验证，具体包括：解决元数据中仓库信息缺失或错误的问题，设计多组件框架整合元数据和源代码信息，实现仓库信息的高效检索与验证。</x:t>
  </x:si>
  <x:si>
    <x:t xml:space="preserve">论文使用的基准数据集包括：
元数据集：4,227,425 个 PyPI 发布版本的元数据，用于评估现有工具的性能。
包 - 仓库链接数据集：14,375 个正确的包 - 仓库链接和 2,064 个错误链接，用于分析 phantom 文件差异及训练验证器。
World of Code（WoC）：包含 1.73 亿个 Git 仓库的基础设施，用于基于源代码的仓库检索。</x:t>
  </x:si>
  <x:si>
    <x:t xml:space="preserve">量化指标
覆盖率：检索到仓库信息的包版本占比。
准确率：正确检索到的仓库信息占比。
AUC（Area Under ROC Curve）：评估验证器的分类性能。
特征重要性：衡量各特征对验证器的贡献。
取得的效果
基于元数据的检索器：成功检索 72.1% 的 PyPI 发布版本，覆盖率高于现有工具（如 py2src 的 70.5%）。
源代码仓库验证器：基于 6 个特征，随机森林模型的 AUC 达 0.995，准确率 0.973，能有效识别错误的仓库信息。
基于源代码的检索器：在数据集上覆盖率为 90.2%，准确率 0.970；平均检索时间为 40 秒，效率较高。
整体性能：在包 - 仓库链接数据集上的准确率达 0.88。</x:t>
  </x:si>
  <x:si>
    <x:t xml:space="preserve">Refactoring to Pythonic Idioms: A Hybrid Knowledge-Driven Approach Leveraging Large Language Models</x:t>
  </x:si>
  <x:si>
    <x:t xml:space="preserve">Python 习惯用法在 Python 编程社区备受重视，但许多 Python 用户难以正确使用。采用基于规则的方法或仅依赖大语言模型（LLM）的方法，都无法有效克服代码习惯用法化面临的代码遗漏、错误检测和错误重构三大挑战。本文提出一种结合 LLM 的混合知识驱动方法，该方法包含知识模块、提取模块和习惯用法化模块。知识模块构建包含 13 种 Python 习惯用法相关知识的知识库和分析规则接口（ARI）库；提取模块利用 ARI 库从代码中提取相关组件；习惯用法化模块通过抽象代码、习惯用法化代码和重写代码三个步骤，将非习惯用法代码转换为习惯用法代码。实验表明，在重构 9 种已有的 Python 习惯用法和 4 种新的 Python 习惯用法时，该方法在准确率、F1 值、召回率等指标上表现优异，验证了其有效性和可扩展性。</x:t>
  </x:si>
  <x:si>
    <x:t xml:space="preserve">Pythonic idioms are highly valued in the Python programming community, yet many users struggle to use them. Neither rule - based nor LLM - only approaches can overcome the three challenges of code idiomatization: code miss, wrong detection, and wrong refactoring. This paper presents a hybrid knowledge - driven approach leveraging LLMs. It consists of a knowledge module, an extraction module, and an idiomatization module. The knowledge module constructs a knowledge base and an ARI library for 13 Pythonic idioms. The extraction module extracts relevant components from code using ARIs. The idiomatization module transforms non - idiomatic code into idiomatic code through three steps. Experiments on 9 existing and 4 new Pythonic idioms show that this approach performs well in accuracy, F1 - score, recall, etc., verifying its effectiveness and scalability.</x:t>
  </x:si>
  <x:si>
    <x:t xml:space="preserve">研究如何利用大语言模型和规则相结合的混合方法，将非习惯用法的 Python 代码重构为符合 Python 习惯用法的代码，以解决代码遗漏、错误检测和错误重构等问题，并验证该方法的有效性和可扩展性。</x:t>
  </x:si>
  <x:si>
    <x:t xml:space="preserve">对于 9 种 Python 习惯用法的研究，以 RIdiom 提供的代码对为基础，从 RIdiom 中每种习惯用法的爬取方法里随机抽样，然后运行 RIdiom、本文方法和 Prompt - LLM 收集代码对，邀请 18 名有五年以上 Python 编程经验的外部人员分 9 组检查代码对正确性，最终确定基准数据集。
对于 4 种新的 Python 习惯用法的研究，从 RIdiom 爬取的方法中随机抽取 600 个 Python 方法，运行本文方法和 Prompt - LLM 收集代码对，邀请 8 名有五年以上 Python 编程经验的外部人员分 4 组检查代码对正确性，确定基准数据集。</x:t>
  </x:si>
  <x:si>
    <x:t xml:space="preserve">量化指标：使用准确率（accuracy）、F1 值（F1 - score）、精确率（precision）和召回率（recall）作为量化指标。计算时，将方法检测到且在基准数据集中的代码对定义为真正例（TP）；检测到但不在基准数据集中的代码对定义为假正例（FP）；基准数据集中未被方法检测到的代码对定义为假负例（FN） 。
取得的效果：在 9 种 Python 习惯用法的重构实验中，与 RIdiom 相比，本文方法在准确率、F1 值和召回率上表现更优，多数情况下超过 90%，在精确率上与 RIdiom 相当且均超 93.8%；与 Prompt - LLM 相比，本文方法在四个指标上均远超 Prompt - LLM。在 4 种新 Python 习惯用法的重构实验中，本文方法的各项指标均超 90%，其中三种习惯用法的指标超 95%，同样大幅优于 Prompt - LLM。</x:t>
  </x:si>
  <x:si>
    <x:t xml:space="preserve">Dependency-Induced Waste in Continuous Integration: An Empirical Study of Unused Dependencies in the NPM Ecosystem</x:t>
  </x:si>
  <x:si>
    <x:t xml:space="preserve">现代软件系统高度依赖外部包，但项目在演化过程中容易积累未使用的依赖项。这些未使用的依赖项在更新时会触发持续集成（CI）构建，造成资源浪费。本文以 npm 生态系统为研究对象，收集了 1487 个项目中 20,743 个仅更新依赖项的提交数据，实证分析了未使用依赖项引发的 CI 浪费。研究发现，55.88% 的依赖更新相关 CI 构建时间因未使用依赖项而浪费，项目层面中位数达 56.09%，且自动化机器人（尤其是 Dependabot）是主要浪费来源，未使用的开发依赖项占比 92.63%。为此，本文提出 Dep-sCImitar 方法，通过识别并跳过未使用依赖项提交触发的 CI 构建，可减少 68.34% 的浪费时间，精度达 94%。</x:t>
  </x:si>
  <x:si>
    <x:t xml:space="preserve">Modern software systems rely heavily on external packages, but projects tend to accumulate unused dependencies as they evolve. Updates to these unused dependencies trigger Continuous Integration (CI) builds, resulting in resource waste. This paper focuses on the npm ecosystem, collecting data from 20,743 commits that solely update dependencies across 1,487 projects to empirically study CI waste caused by unused dependencies. It finds that 55.88% of CI build time related to dependency updates is wasted due to unused dependencies, with a median of 56.09% at the project level. Automated bots, especially Dependabot, are the primary sources of waste, and unused development dependencies account for 92.63% of the wasted time. To address this, the paper proposes Dep-sCImitar, which identifies and skips CI builds triggered by unused dependency commits, reducing 68.34% of wasted time with 94% precision.</x:t>
  </x:si>
  <x:si>
    <x:t xml:space="preserve">研究 npm 生态系统中未使用依赖项更新引发的持续集成（CI）资源浪费问题，包括量化浪费程度、分析浪费来源，并提出 Dep-sCImitar 方法以减少此类浪费。</x:t>
  </x:si>
  <x:si>
    <x:t xml:space="preserve">针对 9 种已有 Pythonic 习语：以 RIdiom 提供的代码对为基础，从其爬取的每种习语方法中随机抽样，结合 RIdiom、本文方法和 Prompt-LLM 生成的代码对，经 18 名外部人员验证形成基准数据集，包含 3311 个方法和 4678 个代码对。
针对 4 种新 Pythonic 习语：从 RIdiom 爬取的方法中随机抽取 600 个 Python 方法，结合本文方法和 Prompt-LLM 生成的代码对，经 8 名外部人员验证形成基准数据集，包含 600 个方法和 1008 个代码对。</x:t>
  </x:si>
  <x:si>
    <x:t xml:space="preserve">量化指标：使用准确率（accuracy）、F1 值（F1-score）、精确率（precision）和召回率（recall），基于真正例（TP）、假正例（FP）、假负例（FN）计算。
取得的效果
在 9 种习语上：本文方法准确率、F1 值、召回率均优于 RIdiom 和 Prompt-LLM，多数超过 90%；精确率与 RIdiom 相当（均超 93.8%），其中真理测试习语精确率超过 RIdiom。
在 4 种新习语上：本文方法各项指标均超 90%，其中 3 种习语指标超 95%，显著优于 Prompt-LLM。</x:t>
  </x:si>
  <x:si>
    <x:t xml:space="preserve">Understanding the Impact of APIs Behavioral Breaking Changes on Client Applications</x:t>
  </x:si>
  <x:si>
    <x:t xml:space="preserve">软件库在开发中提供可复用功能，但更新时可能引入破坏性变更，分为语法变更和行为（语义）变更。目前对语法变更的研究较多，而行为性破坏性变更（BBCs）的影响研究较少。本文通过实证分析，探究 BBCs 对客户端应用的影响，以基于 Maven 构建的 Java 项目为研究对象，涉及 8086 个 Maven 构件下的 30,548 个依赖。研究通过自动更新过期依赖并运行客户端测试套件，发现 2.30% 的更新存在影响客户端测试的 BBCs，且多数 BBCs 在非主要版本更新中引入，违反语义化版本规范。此外，构建了 BBCs 对客户端测试影响的分类体系（测试失败和测试错误），并发现库开发者未充分记录因前置条件违反抛出的异常。</x:t>
  </x:si>
  <x:si>
    <x:t xml:space="preserve">Software libraries play a vital role in software development by providing reusable functionality. However, updates to libraries may introduce breaking changes, which can be divided into syntactic and behavioral (semantic) ones. While there has been extensive research on syntactic breaking changes, studies on behavioral breaking changes (BBCs) and their impacts on clients are insufficient. This paper conducts an empirical analysis to explore the impact of BBCs on client applications by examining how dependency updates affect client test suites. Focusing on Java projects built with Maven, including 30,548 dependencies under 8,086 Maven artifacts, it automatically updates outdated dependencies and runs client test suites. The results show that 2.30% of these updates contain BBCs that impact client tests, with most introduced in non-major updates, violating semantic versioning. A taxonomy of effects (Test Failures and Test Errors) caused by BBCs on client tests is presented, and it is found that library developers inadequately document exceptions from precondition violations.</x:t>
  </x:si>
  <x:si>
    <x:t xml:space="preserve">研究 API 行为性破坏性变更（BBCs）对客户端应用的影响，具体包括 BBCs 通过客户端测试被捕获的频率、对客户端测试的影响类型、影响的起源以及运行时异常消息是否能有效指导开发者处理 BBCs。</x:t>
  </x:si>
  <x:si>
    <x:t xml:space="preserve">选取了来自 Libraries.io 数据集的 Java 项目，经筛选后得到 8,086 个使用 Maven 构建且包含测试套件的客户端项目，涉及 30,548 个依赖更新。这些项目需满足编译成功、测试通过，且排除了不稳定版本（如 alpha、beta 等）的依赖更新。</x:t>
  </x:si>
  <x:si>
    <x:t xml:space="preserve">主要通过比例（百分比）来衡量 BBCs 的发生频率、影响分布等，如受 BBCs 影响的依赖更新比例、不同版本更新中 BBCs 的占比、测试失败和测试错误的比例等。
取得的效果
2.30% 的依赖更新存在影响客户端测试的 BBCs。
48.35% 的 BBCs 在次要版本更新中引入，18.27% 在补丁版本更新中引入，违反语义化版本规范。
59.35% 的受 BBCs 影响的测试表现为测试错误（如运行时异常、受检异常等），40.65% 表现为测试失败（如断言违规）。
约 23% 的测试错误起源于更新的库，23.34% 起源于客户端代码，14.91% 起源于标准 Java 库，13.94% 起源于测试库等。
53.49% 的前置条件违规异常提供了有意义的消息，但几乎所有异常未从 API 表面抛出。</x:t>
  </x:si>
  <x:si>
    <x:t xml:space="preserve">AROMA: Automatic Reproduction of Maven Artifacts</x:t>
  </x:si>
  <x:si>
    <x:t xml:space="preserve">现代软件工程依赖外部工具和库来提高生产力，但复用外部软件存在安全风险，可重现构建是缓解该风险的重要策略。 Debian 等生态系统的可重现性研究较多，但作为 Java 供应链核心的 Maven 生态系统的可重现性研究相对不足。Reproducible Central（RC）手动维护可重现的 Maven 库列表，但范围有限且维护困难。本文旨在通过自动化支持 Maven 生态系统的可重现性工作，提出工具 AROMA，通过多种启发式方法从构件和源代码仓库中获取关键信息（如源代码仓库链接、提交信息、构建环境等），并用于 Maven 包的重现尝试。结果显示，AROMA 与现有手动方法相比准确率高达 99.5%，能检测到手动列表中的缺陷，且 23.4% 的 Maven 包可自动重现，其中 8% 可完全重现。研究还向 RC 仓库贡献了部分新包，并公开了数据集和工具。</x:t>
  </x:si>
  <x:si>
    <x:t xml:space="preserve">Modern software engineering relies on tools and libraries to boost productivity, but reusing external software poses security risks. Reproducible builds are a mitigation strategy, with significant efforts in ecosystems like Debian, while the Maven ecosystem, a backbone of the Java supply chain, is understudied. Reproducible Central (RC) manually curates a list of reproducible Maven libraries, which is limited and hard to maintain. This research aims to support Maven's reproducibility through automation. The tool AROMA obtains key information (e.g., source repo links, commit details, build environment) from artifacts and source repositories via heuristics for Maven package reproduction. It achieves up to 99.5% accuracy compared to manual approaches, detects flaws in manual lists, and finds 23.4% of Maven packages automatable for reproduction (8% fully reproducible). Some new packages are contributed to RC, and datasets and tools are made public.</x:t>
  </x:si>
  <x:si>
    <x:t xml:space="preserve">研究 Maven 生态系统中构件的自动重现可行性，具体包括能否重建构件的源代码仓库链接和提交信息、能否事后重建原始构建环境以及自动重现 Maven 构件的程度，并开发工具 AROMA 实现相关自动化过程。</x:t>
  </x:si>
  <x:si>
    <x:t xml:space="preserve">选取了 Maven Central 中截至 2023 年 5 月 17 日的包，从每个唯一项目（groupId:artifactId）中随机抽取一个版本，形成包含 479,915 个包的样本集。其中成功下载 473,352 个，有归档文件的 410,102 个作为研究对象。同时，以 Reproducible Central（RC）手动维护的可重现 Maven 项目列表及其.buildspec 文件作为基准进行对比。</x:t>
  </x:si>
  <x:si>
    <x:t xml:space="preserve">量化指标：准确率、可重现包的比例（包括完全可重现和部分可重现）、与 RC 手动列表的匹配率等。
取得的效果
AROMA 与 RC 手动方法相比，信息提取准确率高达 99.5%，能检测到 RC 列表中的缺陷（如无效仓库链接）。
23.4% 的 Maven 包可通过 AROMA 自动重现，其中 8% 可完全重现。
在与 RC 的对比实验中，AROMA 成功构建 100 个随机选取的包，而 RC 的 buildspecs 仅能构建 96 个；对于可重现包，AROMA 与 RC 表现接近，在二进制文件重现上效果一致。
从 100 个未被 RC 收录但尝试可重现的包中，成功实现 5 个完全重现，23 个除源码包外均重现。</x:t>
  </x:si>
  <x:si>
    <x:t xml:space="preserve">Harnessing Neuron Stability to Improve DNN Verification</x:t>
  </x:si>
  <x:si>
    <x:t xml:space="preserve">深度神经网络（DNN）在实际应用中效果显著，但也存在漏洞和受攻击的风险，因此开发有效且可扩展的 DNN 验证技术至关重要。现有 DNN 验证方法中，抽象方法在神经元线性行为时能精确编码，但处理非线性行为时会过度近似且组合复杂度高；基于 SAT 的方法虽融入标准 DPLL 技术，却忽略了现代 SAT 求解器中有助于在工业基准上扩展的重要优化。本文提出 VeriStable，作为基于 DPLL 的约束 DNN 验证方法的扩展，其利用神经元在验证过程中间状态可能受约束呈现线性行为（即稳定性）这一特性，有效检测稳定神经元可降低组合复杂度且不影响抽象精度。此外，还适配并融入多线程和重启优化，针对 DNN 验证问题的特性进一步优化基于 DPLL 的验证。在 MNIST 和 CIFAR 数据集上的 FNN、CNN 和 ResNet 等基准测试中，VeriStable 表现优于最先进的 DNN 验证工具，如 VNN-COMP 的前两名 α-β-CROWN 和 MN-BaB。</x:t>
  </x:si>
  <x:si>
    <x:t xml:space="preserve">Deep Neural Networks (DNNs) are effective in real-world problems but are susceptible to bugs and attacks, spurring interest in DNN verification techniques. Existing methods have limitations: abstraction approaches struggle with non-linear neuron behavior, and SAT-based methods overlook key optimizations from modern SAT solvers. This paper presents VeriStable, an extension of the DPLL-based constraint DNN verification approach. It leverages neuron stability—neurons showing linear behavior in intermediate verification states—to reduce combinatorial complexity without losing precision. It also incorporates multi-threading and restart optimizations for DNN verification. Evaluations on benchmarks like FNNs, CNNs, and ResNets with MNIST and CIFAR datasets show VeriStable outperforms state-of-the-art tools such as α-β-CROWN and MN-BaB, the top performers in VNN-COMP.</x:t>
  </x:si>
  <x:si>
    <x:t xml:space="preserve">研究如何利用神经元稳定性改进 DNN 验证，具体包括提出基于状态敏感的神经元稳定性检测方法以减少验证中的组合复杂度，适配 SAT 求解器中的多线程和重启优化到基于 DPLL 的 DNN 验证中，并评估这些方法在提升 DNN 验证效率和性能方面的效果。</x:t>
  </x:si>
  <x:si>
    <x:t xml:space="preserve">使用了多个基准测试集，包括 ACAS Xu（45 个 FNN 网络，10 个安全属性）、MNISTFC（3 个 FNN 网络，90 个鲁棒性属性）、CIFAR2020（3 个 CNN 网络，203 个鲁棒性属性）、RESNET_A/B（2 个包含 ResNet 的网络，144 个鲁棒性属性）以及 MNIST_GDVB（38 个 FNN 网络，16 个属性）。这些基准涵盖了不同类型（FNN、CNN、ResNet）和规模的神经网络及多种属性。</x:t>
  </x:si>
  <x:si>
    <x:t xml:space="preserve">量化指标：解决的问题数量、平均验证时间、VNN-COMP 评分（正确验证得 10 分，正确证伪得 1 分，无法解决得 0 分，错误结果扣 150 分）、排名等。
取得的效果
在 MNIST_GDVB 基准上，与 NeuralSAT 相比，VeriStable 结合稳定性、并行化和重启优化后，解决的问题数量增加 12 倍，平均验证时间降低 2.6 倍。
在 VNN-COMP 相关基准中，VeriStable 总体排名第一，在 ACAS Xu、CIFAR2020、RESNET_A/B、MNIST_GDVB 等基准上排名第一，在 MNISTFC 上排名第二。其总 VNN-COMP 评分为 4536 分，高于 α-β-CROWN 的 4453 分及其他工具。
稳定性检测在验证早期能有效稳定神经元，减少搜索空间，并行化与稳定性结合产生协同效应，重启策略帮助避免局部最优，提升对复杂问题的处理能力。</x:t>
  </x:si>
  <x:si>
    <x:t xml:space="preserve">MirrorFair: Fixing Fairness Bugs in Machine Learning Software via Counterfactual Predictions</x:t>
  </x:si>
  <x:si>
    <x:t xml:space="preserve">随着机器学习（ML）软件在员工招聘、大学录取和信用评估等关键领域的应用日益广泛，确保底层模型决策过程的公平性已成为至关重要的伦理问题。然而，现有纠正公平性问题的方法难以在不同任务和算法中平衡性能与公平性。基于反事实推理原理，本文提出一种创新的自适应集成方法 MirrorFair，旨在缓解公平性问题。MirrorFair 首先从原始数据构建反事实数据集，在原始数据集和反事实数据集上分别训练两个不同模型，随后自适应地结合这些模型的预测结果，生成更公平的最终决策。
通过在多种决策场景下对 MirrorFair 与 15 种现有方法进行广泛评估，结果表明 MirrorFair 在所有衡量指标（公平性提升、性能保持和权衡指标）上均优于所有基线方法。具体而言，在 93% 的案例中，MirrorFair 超过了基准工具 Fairea 提出的公平性和性能权衡基线，而最先进的方法仅在 88% 的案例中达到这一水平。此外，MirrorFair 在各种任务和算法中始终表现出优越性，在 83% 的场景中在平衡模型性能和公平性方面排名第一。为促进可复现性和未来研究，研究团队已向研究社区公开了代码、数据和结果。</x:t>
  </x:si>
  <x:si>
    <x:t xml:space="preserve">With the increasing utilization of Machine Learning (ML) software in critical domains such as employee hiring, college admission, and credit evaluation, ensuring fairness in the decision-making processes of underlying models has become a paramount ethical concern. However, existing methods for rectifying fairness issues struggle to consistently balance performance and fairness across diverse tasks and algorithms. Inspired by counterfactual inference principles, this paper introduces MirrorFair, an innovative adaptive ensemble approach designed to mitigate fairness concerns. MirrorFair first constructs a counterfactual dataset from the original data, training two distinct models—one on the original dataset and the other on the counterfactual dataset. It then adaptively combines these models' predictions to generate fairer final decisions.
Extensive evaluations of MirrorFair against 15 existing methods across various decision-making scenarios show that MirrorFair outperforms all baselines in every metric (fairness improvement, performance preservation, and trade-off metrics). Specifically, MirrorFair surpasses the fairness-performance trade-off baseline proposed by Fairea in 93% of cases, compared to 88% for the state-of-the-art method. Moreover, MirrorFair consistently excels across tasks and algorithms, ranking first in balancing performance and fairness in 83% of scenarios. To foster replicability, code, data, and results are made publicly available.</x:t>
  </x:si>
  <x:si>
    <x:t xml:space="preserve">研究如何利用反事实推理构建自适应集成方法 MirrorFair，以修复机器学习软件中的公平性缺陷，平衡模型的性能与公平性，并在多种任务和算法中验证其有效性。</x:t>
  </x:si>
  <x:si>
    <x:t xml:space="preserve">使用了五个公开基准数据集，包括 Adult Income（Adult）、ProPublica Recidivism（Compas）、German Credit（German）、Bank Marketing（Bank）和 Medical Survey 2015（Mep），涵盖 11 个任务（8 个单敏感属性任务和 3 个多敏感属性任务）。评估中采用了四种机器学习算法：逻辑回归（LR）、随机森林（RF）、支持向量机（SVM）和深度神经网络（DNN）。</x:t>
  </x:si>
  <x:si>
    <x:t xml:space="preserve">量化指标
性能指标：准确率（Accuracy）、召回率（Recall）、精确率（Precision）、F1 分数（F1-Score）、马修斯相关系数（MCC）。
公平性指标：统计 parity 差异（SPD）、平均赔率差异（AOD）、平等机会差异（EOD）。
权衡指标：采用 Fairea 基线，将效果分为 “win-win”（同时提升公平性和性能）、“good trade-off”（提升公平性但轻微降低性能）等类别。
取得的效果
在单敏感属性场景中，MirrorFair 在 93% 的案例中超过 Fairea 基线，优于最先进方法的 88%；在多敏感属性场景中，其变体 MirrorMulti-S2 在 91.99% 的案例中超过基线，比最先进方法高 4.58 个百分点。
整体公平性提升方面，MirrorFair 使总体偏差减少 50.68%，显著高于其他方法（如 EOP 减少 45.43%，MAAT 减少 40.99%），同时对性能影响最小（总体性能仅下降 0.12%）。
在 83% 的场景中，MirrorFair 在平衡性能和公平性方面排名第一，而最先进方法仅在 8% 的场景中排名第一。</x:t>
  </x:si>
  <x:si>
    <x:t xml:space="preserve">Investigating Documented Privacy Changes in Android OS</x:t>
  </x:si>
  <x:si>
    <x:t xml:space="preserve">Android 系统允许第三方应用访问设备上的隐私敏感数据，近年来为响应全球隐私保护法规，Android 不断调整其访问控制策略，并在新版本发布时公开披露这些隐私变更（称为已记录隐私变更，DPCs）。然而，由于 Android 系统中访问控制点分散且需考虑向后兼容性，实际操作系统实现中的访问控制执行是否与披露的 DPCs 一致成为关键问题。
本文首次对 Android 操作系统运行时行为与官方披露的 DPCs 之间的一致性进行系统研究，提出自动测试框架 DopCheck，该框架结合自然语言处理（NLP）技术和大语言模型（LLM），从自然语言隐私变更文档中提取本体，利用 LLM 的少样本学习能力生成测试用例，以检测操作系统实现中的 DPC 合规性问题。在 Android 10 至 13 版本的评估中，DopCheck 针对 79 个隐私敏感 API 进行测试，有效识别了 19 个合规性漏洞，其中 12 个为 Android 13 新增漏洞，6 个为 Android 10 首次发现，这些漏洞使超过 35% 的 Android 用户面临隐私泄露风险。研究结果警示用户和开发者关注 DPC 合规问题，并强调谷歌在系统发布前需全面验证隐私文档与实际实现的一致性。</x:t>
  </x:si>
  <x:si>
    <x:t xml:space="preserve">ndroid has enabled third-party apps to access privacy-sensitive data on mobile devices. In recent years, in response to global privacy protection regulations, Android has proactively adjusted its access control policies for such data, with these privacy changes disclosed transparently as Documented Privacy Changes (DPCs) when new versions are released. However, due to the dispersed access control points in the OS and backward compatibility challenges, whether the actual access control enforcement aligns with the disclosed DPCs is a critical concern.
This work conducts the first systematic study on the consistency between Android OS runtime behaviors and officially disclosed DPCs. It proposes DopCheck, an automatic DPC-driven testing framework integrating NLP and large language models (LLMs). DopCheck extracts ontologies from natural language privacy change documents and leverages LLMs' few-shot capability to generate test cases for detecting DPC compliance issues in OS implementations. Evaluated on Android 10 to 13, DopCheck effectively identifies 19 DPC compliance bugs across 79 privacy-sensitive APIs, including 12 new bugs in Android 13 and 6 first discovered in Android 10, exposing over 35% of Android users to privacy leakage risks. The findings highlight the need for stricter validation of DPC consistency before OS releases.</x:t>
  </x:si>
  <x:si>
    <x:t xml:space="preserve">研究 Android 操作系统中已记录的隐私变更（DPCs）在实际实现中的合规性，具体包括从隐私变更文档中提取 DPCs、生成针对性测试用例，以及检测操作系统实现与 DPCs 之间的不一致性，揭示隐私变更在演化过程中存在的问题。</x:t>
  </x:si>
  <x:si>
    <x:t xml:space="preserve">以 Android 10 至 13 版本的 Android Open Source Project（AOSP）为研究对象，基于官方发布的隐私变更文档，针对 79 个隐私敏感 API、35 个权限和 6 个属性设计测试用例。使用 Pixel 3a（兼容 Android 9-12）和 Pixel 6a（兼容 Android 12-13）设备执行测试。</x:t>
  </x:si>
  <x:si>
    <x:t xml:space="preserve">量化指标：提取的 DPC 数量、生成的测试用例数量及可执行率、发现的 DPC 合规性漏洞数量、漏洞影响的用户比例等。
取得的效果
从 Android 10-13 的文档中识别出 66 个 DPCs，生成 132 个测试用例，其中 82.88%（107 个）可成功执行。
发现 19 个 DPC 合规性漏洞，包括 Android 13 中的 12 个新漏洞和 Android 1</x:t>
  </x:si>
  <x:si>
    <x:t xml:space="preserve">Your Code Secret Belongs to Me: Neural Code Completion Tools Can Memorize Hard-coded Credentials</x:t>
  </x:si>
  <x:si>
    <x:t xml:space="preserve">本文聚焦神经代码补全工具（NCCTs）的隐私安全问题，探讨这类工具是否会因记忆训练数据而泄露硬编码凭证（如 API 密钥、访问令牌等）。研究团队提出了一种名为 Hard-coded Credential Revealer（HCR）的评估工具，通过从 GitHub 代码库构建测试提示、过滤无效凭证并验证有效凭证，评估了三类代表性 NCCTs（商业工具、开源模型、具备代码补全能力的聊天机器人）的风险。实验结果显示，NCCTs 不仅能复现训练数据中的精确片段，还可能泄露额外的秘密字符串，甚至发现了两个有效的凭证。研究揭示了商业 NCCTs 训练数据中硬编码凭证泄露的严重隐私风险，并发布了相关资源供后续研究。</x:t>
  </x:si>
  <x:si>
    <x:t xml:space="preserve">Neural Code Completion Tools (NCCTs) have transformed software engineering by suggesting contextually relevant code snippets, but their memorization of training data raises privacy concerns, particularly regarding hard-coded credential leakage. This paper proposes Hard-coded Credential Revealer (HCR) to evaluate whether NCCTs emit such credentials. HCR constructs prompts from GitHub code files with credentials, filters ill-formatted ones, and checks validity. Evaluations on three types of NCCTs (commercial tools, open-source models, chatbots) show that NCCTs can reproduce training data verbatim and leak additional secrets, with two valid credentials identified. The study highlights severe privacy risks in commercial NCCTs and releases artifacts for future research.</x:t>
  </x:si>
  <x:si>
    <x:t xml:space="preserve">神经代码补全工具（NCCTs）对训练数据中硬编码凭证的记忆与泄露风险</x:t>
  </x:si>
  <x:si>
    <x:t xml:space="preserve">论文未采用传统意义上的公开基准数据集，而是通过以下方式构建实验数据：
从 GitHub 代码库中收集包含 18 种代表性硬编码凭证（如 AWS 访问密钥、Google API 密钥等）的代码文件；
针对每种凭证类型，构建 50 个提示（共 900 个），覆盖 JavaScript、Python、PHP 等 10 种编程语言；
这些提示用于查询 6 种 NCCTs（GitHub Copilot、Amazon CodeWhisperer、Code Llama、Stable Code、Gemini、ChatGPT），形成实验评估的基础数据。</x:t>
  </x:si>
  <x:si>
    <x:t xml:space="preserve">量化指标
Plausible Rate（PR）：通过 HCR 过滤后，合理凭证（符合格式、熵值、模式等要求）占总建议的比例。
Memorization Rate（MR）：记忆凭证（在 GitHub 中可检索到）占合理凭证的比例，包括：
Strong Memorization Rate（SMR）：凭证及其上下文均被记忆的比例；
Weak Memorization Rate（WMR）：仅凭证被记忆的比例。
有效性验证：通过 API 请求验证凭证是否可用于访问在线服务。
效果
PR 表现：Gemini 的 PR 最高（0.81），GitHub Copilot 的 PR 为 0.33，表明 HCR 能有效触发 NCCTs 生成合理凭证。
MR 表现：所有 NCCTs 均存在记忆行为，GitHub Copilot 的 MR 为 0.07，Code Llama 为 0.24，表明 NCCTs 普遍存在凭证记忆。
有效性：发现 2 个有效的 Stripe 测试密钥，可通过 API 验证访问服务。
防御措施评估：启用公共代码过滤功能后，GitHub Copilot 的合理凭证数量减少 48.3%，但 SMR 和 WMR 仅小幅下降，表明现有防御措施效果有限。</x:t>
  </x:si>
  <x:si>
    <x:t xml:space="preserve">Revealing Software Development Work Patterns with PR-Issue Graph Topologies</x:t>
  </x:si>
  <x:si>
    <x:t xml:space="preserve">本文聚焦于软件开发中的协作工作模式，通过分析 PR（拉取请求）和 Issue（问题）及其关联形成的网络（PR-Issue 图），探索开发者的协作实践。研究团队对 56 个 GitHub 开源项目进行定性分析，识别出 9 种 PR 与 Issue 之间的关联类型，并提炼出 8 种反映协作工作模式的 “工作流类型”，每种类型对应特定的 PR-Issue 拓扑结构。基于这些发现，团队开发了工具 WorkflowsExplorer，用于可视化和分析项目中的工作流类型。通过对 6 名开发者的访谈发现，该工具能帮助开发者理解团队工作模式、优化开发流程及决策。研究表明，从拓扑结构角度分析 PR-Issue 图可揭示此前未被关注的协作实践，为软件开发管理提供新视角。</x:t>
  </x:si>
  <x:si>
    <x:t xml:space="preserve">This paper explores collaborative work patterns in software development by analyzing graphs formed by Pull Requests (PRs), Issues, and their links (PR-Issue graphs). Through a qualitative study of 56 GitHub open-source projects, the authors identify 9 types of linking relationships between PRs and Issues, and derive 8 workflow types that reflect distinct collaborative practices, each associated with specific PR-Issue topologies. Inspired by these findings, they developed WorkflowsExplorer, a tool to visualize and study these workflows. Interviews with 6 developers confirm that the tool helps understand work patterns, optimize processes, and support decision-making. The study demonstrates that a topology-focused analysis of PR-Issue graphs reveals previously unrecognized collaborative practices, offering new insights for software development management.</x:t>
  </x:si>
  <x:si>
    <x:t xml:space="preserve">通过 PR-Issue 图的拓扑结构揭示软件开发中的协作工作模式</x:t>
  </x:si>
  <x:si>
    <x:t xml:space="preserve">论文未采用传统意义上的基准数据集，而是基于以下数据开展研究：
从 Chopra 等人（2021）的研究中选取 56 个 GitHub 开源项目，涵盖不同编程语言、规模和领域，确保多样性；
从这些项目中提取 PR、Issue 及其关联，构建 PR-Issue 图，包含 64,581 个连通组件；
从中抽样 64 个组件（含 322 个关联）进行定性分析，以识别关联类型和工作流类型。</x:t>
  </x:si>
  <x:si>
    <x:t xml:space="preserve">量化指标
关联类型的分布：9 种 PR 与 Issue 关联类型的数量及占比（如 “Fixes” 占 35.7%，“Is contextualized by” 占 20.5%）。
PR-Issue 图的网络特征：
节点度分布（遵循幂律分布，指数为 2.34）；
节点与边的数量分布（项目间差异显著，如 dubbo 项目节点和边数量最多）。
工作流类型的验证：通过工具 WorkflowsExplorer 识别的工作流类型在开发者访谈中的认可度。
效果
关联类型分布显示，GitHub 中最常见的关联是 “Fixes”（35.7%），但非内置关联（如 “Is contextualized by”）占比更高，表明开发者自定义关联对协作至关重要；
网络特征分析表明，PR-Issue 图呈现无标度特性（少数节点关联大量其他节点），反映核心 PR/Issue 在协作中的关键作用；
开发者访谈证实，8 种工作流类型能有效描述实际协作模式，WorkflowsExplorer 可帮助团队优化流程（如减少重复工作、改进任务分配）。</x:t>
  </x:si>
  <x:si>
    <x:t xml:space="preserve">Generative AI for Pull Request Descriptions: Adoption, Impact, and Developer Interventions</x:t>
  </x:si>
  <x:si>
    <x:t xml:space="preserve">本文研究了生成式 AI 在拉取请求（PR）描述中的应用，以 GitHub Copilot for PRs 为对象，探索其在软件开发中的采用情况、影响及开发者的干预行为。研究团队采用混合方法，分析了 18,256 个使用该工具生成描述的 PR，以及 54,188 个未使用该工具的 PR。结果显示：（1）Copilot for PRs 的采用率正显著上升，其中copilot:summary是最常用的标记；（2）使用该工具的 PR 审查时间平均缩短 19.3 小时，合并概率提高 1.57 倍；（3）开发者常对 AI 生成的内容进行补充（如添加模板和关联链接）和编辑（如部分删除内容）。研究揭示了生成式 AI 在软件开发中的实际价值与人类 - AI 协作模式，为工具优化和开发实践提供了参考。</x:t>
  </x:si>
  <x:si>
    <x:t xml:space="preserve">This paper investigates the adoption, impact, and developer interventions of generative AI in pull request (PR) descriptions, focusing on GitHub Copilot for PRs. Using a mixed-methods approach, the authors analyzed 18,256 PRs with AI-generated descriptions and 54,188 PRs without. Key findings include: (1) Copilot for PRs is seeing growing adoption, with copilot:summary as the most popular tag; (2) PRs using the tool have 19.3 hours shorter review time and 1.57 times higher merge likelihood; (3) Developers often complement AI-generated content with templates/links and edit it by partial deletion. The study sheds light on the practical value of generative AI in software development and human-AI collaboration, offering insights for tool improvement and development practices.</x:t>
  </x:si>
  <x:si>
    <x:t xml:space="preserve">生成式 AI 在拉取请求（PR）描述中的应用：采用情况、对代码审查的影响及开发者对 AI 生成内容的调整行为</x:t>
  </x:si>
  <x:si>
    <x:t xml:space="preserve">论文未采用传统基准数据集，而是基于实际 GitHub 项目的 PR 数据构建实验样本：
处理组：18,256 个使用 Copilot for PRs 生成描述的 PR，来自 146 个 GitHub 仓库，涵盖不同编程语言和项目规模；
对照组：54,188 个未使用该工具的 PR，来自同一批仓库，且创建时间与处理组重合以控制时间变量；
修订数据：1,437 次开发者对 AI 生成内容的修订记录，来自 311 个 PR。</x:t>
  </x:si>
  <x:si>
    <x:t xml:space="preserve">量化指标
采用率相关：
各标记（如copilot:summary、copilot:walkthrough）的使用次数及占比；
仓库中使用 Copilot for PRs 的 PR 比例及时间趋势。
影响评估相关：
审查时间（PR 创建至关闭的小时数）；
合并概率（合并的 PR 占比）；
平均处理效应（ATT）及优势比（OR）。
开发者干预相关：
补充信息的类别及频率（如模板占 22.8%、关联链接占 22.7%）；
编辑行为的类别及频率（如部分删除占 22.9%、优化占 20.8%）。
效果
采用情况：copilot:summary使用最频繁（13,231 次），50 个仓库中超 50% 的 PR 依赖该工具， adoption 呈上升趋势；
审查影响：使用该工具的 PR 审查时间平均缩短 19.3 小时，合并概率是未使用组的 1.57 倍（p&lt;0.001）；
开发者干预：开发者主要通过添加模板和链接补充内容，并通过删除冗余或优化表述调整 AI 生成内容。</x:t>
  </x:si>
  <x:si>
    <x:t xml:space="preserve">仓库实践：部分 GitHub 仓库（如vlang/v）将 Copilot for PRs 标记整合到 PR 模板中，自动化生成描述；
开发者行为：在emqx/emqx、autowarefoundation/autoware.universe等项目中，开发者通过补充链接、删除冗余内容等方式优化 AI 生成的 PR 描述，提升协作效率；
工具价值：企业可通过该工具缩短审查周期、提高 PR 合并率，尤其适合开源项目和大型团队协作。</x:t>
  </x:si>
  <x:si>
    <x:t xml:space="preserve">SimLLM: Measuring Semantic Similarity in Code Summaries Using a Large Language Model-Based Approach</x:t>
  </x:si>
  <x:si>
    <x:t xml:space="preserve">本文针对现有代码摘要评估指标（如 BLEU、BERTScore）难以准确捕捉语义相似性及领域特定术语的局限性，提出了一种基于大语言模型（LLM）的新方法 ——SimLLM，用于计算代码摘要的语义相似度。SimLLM 通过对置换输入进行专门预训练，并结合基于池化的成对相似度度量，有效克服了现有指标的缺陷。研究团队在包含 200 多万个代码摘要的语料上预训练模型，并构建了涵盖 5 种编程语言、由 4 名资深程序员标注的新数据集，同时结合两个公开数据集进行评估。结果表明，SimLLM 不仅优于现有指标，且与人类评分的相关性显著更高，为自动代码摘要的质量评估提供了更精准的工具。</x:t>
  </x:si>
  <x:si>
    <x:t xml:space="preserve">Existing metrics for evaluating code summary quality (e.g., BLEU, BERTScore) have limitations in capturing semantic nuances and domain-specific terminologies. This paper presents SimLLM, a novel LLM-based approach to calculate semantic similarity in code summaries. By pretraining an autoregressive LLM on permuted inputs and using pooling-based pairwise similarity measures, SimLLM overcomes the shortcomings of existing metrics. Empirical evaluations on a new annotated dataset (covering 5 programming languages) and two public datasets show that SimLLM outperforms baselines and achieves a significantly high correlation with human ratings, providing a more accurate tool for assessing code summary quality.</x:t>
  </x:si>
  <x:si>
    <x:t xml:space="preserve">基于大语言模型的代码摘要语义相似度计算方法</x:t>
  </x:si>
  <x:si>
    <x:t xml:space="preserve">论文使用的基准数据集包括：
自有标注数据集：涵盖 Python、JavaScript、Ruby、Go、PHP 5 种编程语言，包含 430 个函数及对应的人工标注摘要，由 4 名平均拥有 5.2 年编程经验的开发者标注语义相似度。
公开数据集：
Haque 数据集：含 220 对 Java 方法摘要，由 Attendgru 模型生成；
Shen 数据集：含 7,747 个 Java 方法摘要，由 Seq2seq 模型生成。
预训练语料：来自 CodeSearchNet 数据集，包含超过 200 万个代码 - 摘要对，覆盖 6 种编程语言。</x:t>
  </x:si>
  <x:si>
    <x:t xml:space="preserve">量化指标
主要评估指标：Spearman 秩相关系数，用于衡量模型生成的相似度分数与人类评分之间的单调性相关程度。
辅助指标：
困惑度（Perplexity）：评估预训练模型对代码摘要的理解能力；
不同池化方法（CLS、Mean、Max）和距离函数（余弦相似度、欧氏距离）的性能对比；
精确率（Precision）、召回率（Recall）、F1 分数：用于基于 token 嵌入的相似度度量。
效果
与人类评分的相关性：SimLLM 在三个数据集上的 Spearman 系数均显著高于现有指标（如 BLEU、BERTScore），最高较 BLEU 提升 258.4%，平均 P 值为 1.57×10⁻⁷，远低于 0.001 的显著性阈值，表明其与人类判断高度一致。
鲁棒性：在不同编程语言（如 Python、PHP）和摘要生成模型（如 ChatGPT、CodeT5）上表现稳定，相关性系数下降幅度仅为 19.6%，显著低于基线指标（如 ROUGE-L 的 44.3%）。
最优配置：采用 Mean 池化和余弦相似度的组合时，SimLLM 与人类评分的相关性最高。</x:t>
  </x:si>
  <x:si>
    <x:t xml:space="preserve">Sharing Software-Evolution Datasets: Practices, Challenges, and Recommendations</x:t>
  </x:si>
  <x:si>
    <x:t xml:space="preserve">本文针对软件工程领域中软件演化数据集（SEDs）的共享问题展开研究。通过对 2017-2021 年国际软件仓库挖掘会议（MSR）上发表的 41 个 SEDs 及 200 篇相关论文的元分析，结合与研究数据管理和伦理审查专家的半结构化访谈，揭示了当前 SEDs 的共享实践（如数据类型、存储格式、共享平台等）、面临的挑战（如数据隐私、版权问题、数据质量等），并提出了未来共享 SEDs 的建议（如数据最小化、匿名化、兼容软件许可证等）。研究旨在提升 SEDs 共享的可靠性、伦理性和可信度，助力软件工程领域的开放科学实践。</x:t>
  </x:si>
  <x:si>
    <x:t xml:space="preserve">This paper focuses on the sharing of software-evolution datasets (SEDs) in software engineering. Through a meta-analysis of 41 SEDs published at the International Conference on Mining Software Repositories (MSR) from 2017 to 2021 and 200 related papers, combined with a semi-structured interview with an expert in research data management and ethics reviews, it explores current sharing practices of SEDs (e.g., data types, storage formats, sharing platforms), identifies challenges (e.g., data privacy, copyright issues, data quality), and proposes recommendations for future SED sharing (e.g., data minimization, anonymization, compatible software licenses). The study aims to enhance the reliability, ethics, and trustworthiness of SED sharing, contributing to open science practices in software engineering.</x:t>
  </x:si>
  <x:si>
    <x:t xml:space="preserve">软件演化数据集（SEDs）的共享实践、挑战及未来共享建议</x:t>
  </x:si>
  <x:si>
    <x:t xml:space="preserve">论文未明确使用传统意义上的 benchmark（基准测试集）。其研究对象是 2017-2021 年 MSR 会议上发表的 41 个软件演化数据集（SEDs），这些数据集被用作分析共享实践和挑战的样本，包括：
存储库元数据（如 GHTorrent、Software Heritage Graph Dataset）；
软件质量相关数据集（如 Bugs.jar、VulinOSS）；
人类因素相关数据集（如 CROP、Identity Resolution）等。</x:t>
  </x:si>
  <x:si>
    <x:t xml:space="preserve">论文未使用量化指标评估具体效果，主要通过定性分析和统计描述呈现发现：
统计了 SEDs 的数据来源（如 26 个来自 GitHub，11 个基于 GHTorrent）；
分类了 SEDs 的存储格式（如 19 个为电子表格，14 个为文本文件）；
统计了共享平台分布（如 18 个在 Zenodo，13 个在 GitHub）；
归纳了使用 SEDs 时的问题类型及数量（如 15 个涉及数据数量和可靠性问题，13 个存在数据缺失问题）。
这些统计结果用于支撑对共享实践和挑战的分析，但未涉及性能或效果的量化对比。</x:t>
  </x:si>
  <x:si>
    <x:t xml:space="preserve">Go Static: Contextualized Logging Statement Generation</x:t>
  </x:si>
  <x:si>
    <x:t xml:space="preserve">本文针对现有自动日志生成方法因仅依赖单方法输入而存在的局限性（日志语句静态范围有限、日志风格不一致、日志变量类型信息缺失），提出了一种基于跨方法静态上下文的日志语句生成方法 SCLogger。该方法通过四个阶段实现：静态范围扩展（提取调用关系、执行路径和可用变量）、日志风格适配（采样项目内相似方法作为示例）、上下文提示构建（结合链式思维策略）、日志变量优化（补充变量类型信息以修正用法）。实验结果表明，SCLogger 在日志位置准确率（+8.7%）、日志级别准确率（+32.1%）、变量精度（+19.6%）和文本 BLEU-4 得分（+138.4%）上均显著优于现有方法，并能适配多种大语言模型，展现出良好的通用性。</x:t>
  </x:si>
  <x:si>
    <x:t xml:space="preserve">This paper addresses the limitations of existing automatic logging statement generation approaches, which rely solely on single-method input and suffer from limited static scope of logging statements, inconsistent logging styles, and missing type information of logging variables. To tackle these issues, we propose SCLogger, a contextualized logging statement generation approach with inter-method static contexts. SCLogger consists of four phases: static scope extension (extracting invocation relationships, execution paths, and available variables), logging style adaptation (sampling intra-project similar methods as examples), contextualized prompt construction (incorporating chain-of-thought strategy), and logging variable refinement (supplementing type information to correct usage). Evaluation results show that SCLogger outperforms state-of-the-art methods by 8.7% in logging position accuracy, 32.1% in level accuracy, 19.6% in variable precision, and 138.4% in text BLEU-4 score. It also generalizes well across various large language models.</x:t>
  </x:si>
  <x:si>
    <x:t xml:space="preserve">基于跨方法静态上下文的日志语句生成</x:t>
  </x:si>
  <x:si>
    <x:t xml:space="preserve">论文使用 10 个开源 Java 项目作为基准测试集，覆盖存储、云平台、计算引擎等多个领域，具体项目及细节如下表所示：
项目	版本	代码行数（SLOC）	日志语句数量	包含日志的方法数量
ActiveMQ	5.16.0	415k	5,352	2,876
Ambari	2.7.5	490k	4,150	1,689
Brooklyn	1.0.0	339k	2,937	1,374
Camel	4.0.0	2.12M	9,603	4,460
CloudStack	4.16.11	782k	11,261	3,994
Hadoop	3.3.0	1.7M	15,744	7,365
HBase	2.4.0	912k	8,677	3,526
Hive	3.1.2	1.7M	7,415	2,650
Ignite	2.8.1	1.1M	4,319	2,335
Synapse	3.0.1	330k	1,978	901
这些项目均有超过 10 年的开发历史，日志语句和包含日志的方法数量充足，适合评估日志生成方法的性能。</x:t>
  </x:si>
  <x:si>
    <x:t xml:space="preserve">论文从 “日志位置（where-to-log）” 和 “日志内容（what-to-log）” 两个维度评估性能，具体指标及效果如下：
（1）日志位置预测
位置准确率（PA）：预测行数与真实行数差距≤1 行且在同一代码块内则为正确。
SCLogger 得分：0.612，较最佳基线（LANCE2.0，0.563）提升 8.7%。
（2）日志内容生成
日志级别：
级别准确率（L-ACC）：SCLogger 得分 0.794，较最佳基线（GPT-4，0.562）提升 32.1%；
平均序数距离（AOD）：SCLogger 得分 0.914，较最佳基线提升 13.3%。
日志变量：
精度（Precision）：0.758，较最佳基线（GPT-4，0.634）提升 19.6%；
召回率（Recall）：0.735，提升 20.3%；
F1 值：0.746，提升 20.3%。
日志文本：
BLEU-4：0.329，较最佳基线（GPT-4，0.138）提升 138.4%；
ROUGE-L：0.509，提升 58.6%。
（3）通用性验证
SCLogger 在多种大语言模型（GPT-3.5、GPT-4、Llama-2-70b）上均能提升性能，例如在 GPT-3.5 上，BLEU-4 得分从 0.091 提升至 0.213（+134.1%）。</x:t>
  </x:si>
  <x:si>
    <x:t xml:space="preserve">DeSQL: Interactive Debugging of SQL in Data-Intensive Scalable Computing</x:t>
  </x:si>
  <x:si>
    <x:t xml:space="preserve">本文针对数据密集型可扩展计算（DISC）系统中 SQL 查询调试的挑战，提出了交互式调试工具 DeSQL。由于 SQL 的声明性特点及 DISC 系统的查询优化和翻译机制，开发者难以追踪查询执行的中间数据和定位错误根源。DeSQL 通过三个关键步骤解决这些问题：（1）自动将 SQL 查询分解为子查询，提供天然的断点位置；（2）利用细粒度污点分析动态映射子查询与中间数据，并为优化器移除的子查询从邻近子查询中再生数据；（3）支持交互式调试，允许开发者查看各子查询的中间结果。在 TPC-DS 基准测试中，DeSQL 生成完整调试视图的时间比原始作业时间少 13%，平均开销仅 10%，且保留了 Apache Spark 的可扩展性。用户研究显示，使用 DeSQL 的开发者定位错误的时间比手动调试减少 74%。</x:t>
  </x:si>
  <x:si>
    <x:t xml:space="preserve">This paper presents DeSQL, an interactive debugging tool for SQL queries in data-intensive scalable computing (DISC) systems. Due to the declarative nature of SQL and the query optimization/translation mechanisms in DISC systems, developers face challenges in tracing intermediate data and identifying root causes of errors. DeSQL addresses these issues through three key steps: (1) automatically decomposing SQL queries into subqueries to provide natural breakpoints; (2) using fine-grained taint analysis to dynamically map subqueries to intermediate data, and regenerating data for optimizer-removed subqueries from adjacent subqueries; (3) supporting interactive debugging to view intermediate results of each subquery. Evaluations on the TPC-DS benchmark show that DeSQL provides a complete debugging view in 13% less time than the original job, with an average overhead of 10% while retaining Apache Spark's scalability. A user study indicates that developers using DeSQL locate errors 74% faster than manual debugging.</x:t>
  </x:si>
  <x:si>
    <x:t xml:space="preserve">数据密集型可扩展计算（DISC）环境中 SQL 查询的交互式调试</x:t>
  </x:si>
  <x:si>
    <x:t xml:space="preserve">论文使用TPC-DS 基准测试中的 10 个查询作为主要测试集，涵盖零售、电商等领域的决策支持场景。这些查询包含不同复杂度的操作（如 JOIN、GROUP BY、子查询等），数据集规模通过缩放因子（×25、×100、×200 等）扩展，最大包含 1.3289 亿行数据。此外，用户研究中还使用了航空交通数据集和 TPC-DS 数据集的变体。</x:t>
  </x:si>
  <x:si>
    <x:t xml:space="preserve">论文从性能开销、可扩展性、调试效率三个维度评估效果，具体指标及结果如下：
（1）性能开销
运行时开销：DeSQL 相比原生 Spark 平均增加 10% 的开销，在复杂查询（如含 12 个子查询的 Q10）中开销仍控制在 9% 以内。
调试视图生成时间：提供完整调试视图的时间比原始作业时间少 13.8%。
（2）可扩展性
横向扩展（Scale-out）：随着工作节点从 2 增加到 10，DeSQL 与原生 Spark 的性能差距缩小，证明其保留了 Spark 的资源利用率。
纵向扩展（Scale-up）：数据集规模从 ×25 扩展到 ×200 时，DeSQL 的相对开销保持稳定，验证了其处理大规模数据的能力。
（3）调试效率
调试时间：在 TPC-DS 查询中，DeSQL 的调试时间比手动调试平均减少 86.2%（7.4 倍速）；用户研究中，开发者定位错误的时间减少 74%。
数据再生成本：需再生数据的子查询比无需再生的子查询平均慢 2.2 倍，但整体仍显著优于手动调试</x:t>
  </x:si>
  <x:si>
    <x:t xml:space="preserve">调试器与测试工具优化</x:t>
  </x:si>
  <x:si>
    <x:t xml:space="preserve">DTD: Comprehensive and Scalable Testing for Debuggers</x:t>
  </x:si>
  <x:si>
    <x:t xml:space="preserve">本文针对交互式调试器的正确性测试缺乏全面性和可扩展性的问题，提出了一种基于差异测试（DT）的框架 DTD。现有方法要么在可扩展性上存在不足，要么更关注编译器端的缺陷而非调试器本身的错误。DTD 通过以下技术实现全面且高效的调试器测试：（1）启发式方法避免 C 程序中的重复结构（如循环），高效实现调试信息的完全覆盖；（2）时间差异过滤（TDF）方法过滤未初始化变量导致的假阳性结果。实验表明，DTD 在检测错误触发案例的数量上是现有技术的 17 倍，发现的 bug 数量是其 5 倍。使用 DTD 已在 LLVM 工具链（Clang/LLDB）中发现 13 个 bug，在 GNU 工具链（GCC/GDB）中发现 5 个 bug，其中一个修复已纳入最新的 LLDB 开发分支</x:t>
  </x:si>
  <x:si>
    <x:t xml:space="preserve">This paper addresses the lack of comprehensive and scalable testing for interactive debuggers by proposing DTD, a differential testing (DT) framework. Existing works either lack scalability or focus more on compiler-side defects rather than debugger bugs. DTD achieves comprehensive and efficient debugger testing through two key techniques: (1) a heuristic method to avoid repetitive structures (e.g., loops) in C programs, enabling efficient full coverage of debug information; (2) Temporal Differential Filtering (TDF) to filter false positives caused by uninitialized variables. Experiments show that DTD finds 17× more error-triggering cases and 5× more bugs than state-of-the-art techniques. Using DTD, 13 bugs in the LLVM toolchain (Clang/LLDB) and 5 bugs in the GNU toolchain (GCC/GDB) have been detected, with one fix integrated into the latest LLDB development branch.</x:t>
  </x:si>
  <x:si>
    <x:t xml:space="preserve">交互式调试器的全面且可扩展测试</x:t>
  </x:si>
  <x:si>
    <x:t xml:space="preserve">论文使用Csmith 生成的随机 C 程序作为主要测试集，共生成 10,000 个程序，其中 7,044 个无未定义行为的程序被用于测试。这些程序通过 GCC（12.2.0）和 Clang（15.0.7）在不同优化级别（O0、O1、O2、O3）下编译为 56,352 个可执行文件，总代码量约 170 万行，用于测试 GDB（13.1.0）和 LLDB（15.0.7）。。</x:t>
  </x:si>
  <x:si>
    <x:t xml:space="preserve">论文从错误检测能力、覆盖率和性能三个维度评估效果，具体指标及结果如下：
（1）错误检测能力
错误触发案例数量：DTD 在 56,352 个测试用例中发现 33,134 个错误触发案例，是现有技术（Debug2）的 17 倍；
bug 数量：发现 18 个独特 bug（13 个 LLDB/Clang，5 个 GDB/GCC），是现有技术的 5 倍，其中 4 个已被修复。
（2）覆盖率
调试信息覆盖率：DTD 达到 100%，而现有技术（Debug2）仅为 2.5%；
程序状态覆盖率：覆盖所有程序状态（变量值、寄存器值、源代码行号等），而现有技术仅覆盖函数调用参数。
（3）性能
测试时间：56,352 个测试用例总耗时约 27 小时，平均每个用例处理时间显著低于扩展后的 Debug2；
存储开销：通过增量日志压缩，平均每个测试用例的轨迹存储量仅为 1.5 MiB，远低于未优化的方法（&gt;1 GiB）。</x:t>
  </x:si>
  <x:si>
    <x:t xml:space="preserve">A Critical Review of Common Log Data Sets Used for Evaluation of Sequence-based Anomaly Detection Techniques</x:t>
  </x:si>
  <x:si>
    <x:t xml:space="preserve">本文对六个常用的公开日志数据集（HDFS、BGL、Thunderbird、OpenStack、Hadoop 和 ADFA）进行了批判性分析，重点关注异常的表现形式及简单检测技术的效果。研究发现，这些数据集中的大多数异常并非与序列模式变化直接相关，且无需先进的检测技术即可实现高检测率。具体而言，异常主要通过新事件类型、序列长度异常、事件出现次数偏差等形式表现，而非复杂的序列模式变化。实验表明，简单检测技术（如检测新事件类型、序列长度偏差）在这些数据集上的表现与先进的深度学习方法相当。研究揭示了现有数据集在评估基于序列的异常检测技术时存在的不足，并为未来数据集的构建和评估方法提供了建议。</x:t>
  </x:si>
  <x:si>
    <x:t xml:space="preserve">This paper critically reviews six commonly used public log datasets (HDFS, BGL, Thunderbird, OpenStack, Hadoop, and ADFA) with a focus on the manifestations of anomalies and the effectiveness of simple detection techniques. The study finds that most anomalies in these datasets are not directly related to changes in sequential patterns, and high detection rates can be achieved without advanced detection techniques. Specifically, anomalies primarily manifest through new event types, abnormal sequence lengths, and deviations in event occurrence counts, rather than complex sequential pattern changes. Experiments show that simple detection techniques (e.g., detecting new event types, sequence length deviations) perform comparably to advanced deep learning methods on these datasets. The research reveals the inadequacies of existing datasets in evaluating sequence-based anomaly detection techniques and provides recommendations for future dataset construction and evaluation methods.</x:t>
  </x:si>
  <x:si>
    <x:t xml:space="preserve">常用日志数据集在基于序列的异常检测技术评估中的适用性</x:t>
  </x:si>
  <x:si>
    <x:t xml:space="preserve">论文使用六个公开日志数据集作为基准测试集，具体如下：
HDFS：来自 Hadoop 分布式文件系统的日志，包含数据块处理相关事件，用于检测异常数据块处理流程。
BGL：来自 BlueGene/L 超级计算机的日志，记录系统组件故障相关事件。
Thunderbird：来自超级计算机的日志，包含大量事件类型和复杂系统行为记录。
OpenStack：基于 OpenStack 云平台的合成日志，包含注入的异常（如超时、清理错误）。
Hadoop：来自 Hadoop 集群的合成日志，包含注入的异常（如服务器宕机、磁盘满）。
ADFA：来自 Linux 系统的系统调用日志，包含正常操作和网络攻击相关事件。</x:t>
  </x:si>
  <x:si>
    <x:t xml:space="preserve">论文使用以下量化指标评估检测技术的效果，并与深度学习方法进行对比：
F1 分数（F1）：综合精确率和召回率的调和平均值。
真阳性率（TPR/Recall）：正确检测的异常占总异常的比例。
精确率（Precision）：检测为异常的实例中实际异常的比例。
真阴性率（TNR）：正确识别的正常实例占总正常实例的比例。
主要效果：
HDFS 数据集：简单技术（如新事件类型 + 序列长度检测）的 F1 分数达 90.4%，与深度学习方法（DeepLog 的 94.5%）接近。
BGL 数据集：基于新事件类型的检测 F1 分数达 98.8%，略低于深度学习方法（98.9%）。
Thunderbird 数据集：编辑距离检测的 F1 分数达 95.2%，优于部分深度学习方法。
Hadoop 数据集：所有方法的 F1 分数看似较高（91.5%），但 TNR 为 0%，表明存在严重误报（将所有实例判为异常）。
ADFA 数据集：所有方法的 F1 分数较低（最高 34.3%），表明其更适合评估序列异常检测技术。
总体而言，简单检测技术在大多数数据集上的表现与深度学习方法相当，甚至更优，揭示了现有数据集对复杂序列异常检测技术评估的局限性。</x:t>
  </x:si>
  <x:si>
    <x:t xml:space="preserve">LILAC: Log Parsing using LLMs with Adaptive Parsing Cache</x:t>
  </x:si>
  <x:si>
    <x:t xml:space="preserve">本文针对现有日志解析方法在复杂日志数据上表现不佳的问题，提出了一种基于大语言模型（LLMs）的日志解析框架 LILAC，该框架结合自适应解析缓存以提升效率和一致性。LILAC 的核心包括两部分：（1）ICL 增强解析器，通过分层候选采样和 kNN 演示选择算法，利用 LLMs 的上下文学习能力提高解析准确性；（2）自适应解析缓存，存储并动态优化生成的日志模板，减少 LLM 查询次数以提升效率，并修正模板不一致问题。在 Loghub-2.0 数据集上的实验表明，LILAC 在模板准确性的 F1 分数上超越现有方法 69.5%，同时将 LLM 查询次数降低多个数量级，效率接近最快的基线方法。</x:t>
  </x:si>
  <x:si>
    <x:t xml:space="preserve">This paper proposes LILAC, a log parsing framework using Large Language Models (LLMs) with an adaptive parsing cache, addressing the limitations of existing log parsing methods on complex log data. LILAC consists of two key components: (1) an ICL-enhanced parser that leverages LLMs' in-context learning capability through hierarchical candidate sampling and kNN-based demonstration selection to improve parsing accuracy; (2) an adaptive parsing cache that stores and dynamically refines generated log templates, reducing LLM query overhead and mitigating template inconsistency. Evaluations on the Loghub-2.0 dataset show that LILAC outperforms state-of-the-art methods by 69.5% in F1 score of template accuracy, while reducing LLM queries by orders of magnitude and achieving efficiency comparable to the fastest baselines.</x:t>
  </x:si>
  <x:si>
    <x:t xml:space="preserve">论文的核心研究主题是基于大语言模型的高效、准确日志解析，具体包括：
解决 LLMs 在日志解析中存在的专业性不足、输出不一致和开销过大等问题；
设计 ICL 增强解析器，通过高质量演示提升 LLMs 的日志解析能力；
引入自适应解析缓存，优化解析效率并保证模板一致性；
验证 LILAC 在大规模日志数据集上的准确性和效率</x:t>
  </x:si>
  <x:si>
    <x:t xml:space="preserve">论文使用Loghub-2.0作为基准测试集，该数据集包含 14 个来自不同系统（如分布式系统、操作系统、服务器应用）的日志数据集，平均每个数据集包含 360 万条日志消息，总计约 3500 个真实日志模板。对比的基线方法包括：
语法 - based 方法：AEL、Drain；
语义 - based 方法：UniParser、LogPPT。</x:t>
  </x:si>
  <x:si>
    <x:t xml:space="preserve">论文使用以下量化指标评估日志解析性能，并与基线方法对比：
分组准确率（GA）：正确分组的日志消息占比。LILAC 平均得分为 92.7%，较最佳基线（Drain，84.3%）提升 10.0%。
分组 F1 分数（FGA）：模板级分组精确率和召回率的调和平均。LILAC 平均得分为 92.4%，较 Drain（55.4%）提升 66.8%。
解析准确率（PA）：正确解析的日志消息占比。LILAC 平均得分为 84.2%，较最佳基线（LogPPT，73.6%）提升 14.4%。
模板 F1 分数（FTA）：模板级解析精确率和召回率的调和平均。LILAC 平均得分为 81.0%，较 LogPPT（47.8%）提升 69.5%。
此外，LILAC 在效率上表现优异：
候选采样速度较 LogPPT 提升 14.8× 至 278.2×；
整体解析效率接近最快的 Drain，较语义 - based 方法（如 LogPPT）快 7.19 倍，且将 LLM 查询次数从数百万次降至平均 279.7 次</x:t>
  </x:si>
  <x:si>
    <x:t xml:space="preserve">52</x:t>
  </x:si>
  <x:si>
    <x:t xml:space="preserve">TraStrainer: Adaptive Sampling for Distributed Traces with System Runtime State</x:t>
  </x:si>
  <x:si>
    <x:t xml:space="preserve">本文提出了一种名为 TraStrainer 的在线偏向性采样方法，用于分布式追踪数据的自适应采样。现有方法多仅基于追踪数据的多样性（如偏向边缘案例），而 TraStrainer 创新性地结合了系统运行时状态和追踪多样性，以提升采样质量。该方法通过可解释的自动化编码将追踪数据转换为向量，结合系统指标波动分析确定采样偏好，并通过动态投票机制融合系统偏向和多样性偏向的结果。实验表明，在两个数据集上，TraStrainer 相比四种基线方法，使下游根因分析（RCA）的 Top-1 准确率平均提升 32.63%，同时兼顾采样效率和代表性。</x:t>
  </x:si>
  <x:si>
    <x:t xml:space="preserve">Distributed tracing is crucial for monitoring microservice systems, but the large volume of trace data incurs high costs. Trace sampling is a key solution, with biased sampling being more effective than random sampling. However, existing biased methods focus solely on trace diversity, neglecting system runtime state, which is critical for identifying valuable traces, especially during failures. This study introduces TraStrainer, an online sampler that integrates both system runtime state and trace diversity. It uses an interpretable encoding method to represent traces as vectors, adaptively determines sampling preferences via system metrics, and combines biases through a dynamic voting mechanism. Experiments show TraStrainer outperforms four baselines, improving Top-1 RCA accuracy by an average of 32.63% across two datasets, enhancing downstream analysis performance.</x:t>
  </x:si>
  <x:si>
    <x:t xml:space="preserve">分布式追踪的自适应偏向性采样方法</x:t>
  </x:si>
  <x:si>
    <x:t xml:space="preserve">论文使用了两个数据集：
数据集 A：来自华为的 13 个实际生产微服务系统，包含 62 个故障场景。
数据集 B：基于两个公开微服务基准测试工具，即 OnlineBoutique 和 TrainTicket，通过 Chaosblade 注入 56 种故障生成。</x:t>
  </x:si>
  <x:si>
    <x:t xml:space="preserve">量化指标
采样质量指标：
比例（PRO）：衡量采样结果中目标 trace（如边缘案例、问题相关 trace）的占比。
多样性（DIV）：衡量采样结果覆盖的 trace 模式数量。
下游根因分析（RCA）指标：
Top-k 准确率（A@k）：真实根因位于前 k 名结果中的概率。
平均倒数排名（MRR）：首个正确根因排名的倒数平均值。
取得的效果
采样质量：在问题相关 trace 的比例上，TraStrainer 显著优于基线，当预算等于标签率时，比例约为 0.6，预算翻倍时接近 1.0。
下游 RCA：相比基线，TraStrainer 使 Top-1 准确率平均提升 32.63%，在 A@1、A@3 和 MRR 上均表现最佳。例如，在 TraceAnomaly 方法中，TraStrainer 的 A@1 达 54.84%，MRR 达 0.7151，远超基线（基线 A@1 均低于 30%）。
效率：采样延迟为 0.28ms-14.29ms，最大延迟比基线低 40.82%-50.16%。</x:t>
  </x:si>
  <x:si>
    <x:t xml:space="preserve">论文提及华为的 13 个生产微服务系统作为数据集 A 的来源，并分析了华为某故障案例（Node A 的 MySQL 服务器过载导致 CPU 利用率异常），验证了结合系统运行时状态的采样方法在实际故障诊断中的必要性。此外，TraStrainer 的设计考虑了工业级微服务系统的低延迟需求，具备产业应用潜力。</x:t>
  </x:si>
  <x:si>
    <x:t xml:space="preserve">Natural Is The Best: Model-Agnostic Code Simplification for Pre-trained Large Language Models</x:t>
  </x:si>
  <x:si>
    <x:t xml:space="preserve">本文提出了一种名为 SlimCode 的模型无关代码简化方案，旨在解决代码导向的预训练大语言模型（LLM）计算复杂度高、成本高昂的问题。现有方法（如 DietCode）依赖模型的注意力分数筛选代码令牌，而 SlimCode 创新性地基于代码令牌的固有属性（如词汇、句法、语义特征）进行简化，具有模型无关性。通过对 CodeBERT、CodeT5 和 GPT-4 在代码搜索和代码 summarization 任务上的实验，发现代码移除比例与训练时间节省呈近似线性关系，且不同类别令牌对简化效果的影响具有任务特异性但模型无关。实验表明，SlimCode 相比现有技术在 MRR（代码搜索）和 BLEU 分数（代码 summarization）上分别提升 9.46% 和 5.15%，速度快 133 倍，并能减少 GPT-4 API 调用成本达 24%。</x:t>
  </x:si>
  <x:si>
    <x:t xml:space="preserve">Pre-trained Large Language Models (LLMs) for code face challenges like high computational complexity and cost, which scale with input code length. Existing code simplification methods rely on LLM attention scores, which are model- and dataset-dependent. This study proposes SlimCode, a model-agnostic solution that simplifies code based on the inherent nature of code tokens. Empirical results on CodeBERT, CodeT5, and GPT-4 for code search and summarization show: 1) a linear-like relationship between code removal ratio and training time savings; 2) varying impacts of token categories on simplification; 3) task-specific but model-agnostic token impacts; 4) validity across pre-train-fine-tune and prompt-based paradigms. SlimCode outperforms state-of-the-art methods by 9.46% (MRR) and 5.15% (BLEU), is 133x faster, and reduces GPT-4 API costs by up to 24%.</x:t>
  </x:si>
  <x:si>
    <x:t xml:space="preserve">基于代码固有属性的模型无关代码简化方法</x:t>
  </x:si>
  <x:si>
    <x:t xml:space="preserve">论文使用了两个基于 CodeSearchNet 扩展的数据集：
代码搜索数据集：包含训练集 904,817 条、验证集 30,437 条、测试集 26,780 条代码片段，涵盖 Java 等语言。
代码 summarization 数据集：包含训练集 164,813 条、验证集 5,183 条、测试集 10,948 条代码片段，同样基于 Java 语言。</x:t>
  </x:si>
  <x:si>
    <x:t xml:space="preserve">量化指标
性能指标：
MRR（Mean Reciprocal Rank）：用于评估代码搜索任务中正确结果的排名质量。
BLEU-4：用于评估代码 summarization 任务中生成文本与参考文本的相似度。
Precision：用于评估 GPT-4 代码搜索任务的准确率。
效率指标：
简化率（Simplified Ratio）：代码简化后移除的令牌比例。
训练 / 推理时间：模型在简化代码上的运行时间。
成本节省：GPT-4 API 调用的成本减少比例。
取得的效果
性能提升：相比现有方法 DietCode，SlimCode 在代码搜索的 MRR 上提升 9.46%，在代码 summarization 的 BLEU-4 上提升 5.15%；在 GPT-4 上，代码搜索准确率提升 2.3%，代码 summarization 性能接近原始代码。
效率提升：SlimCode 速度是 DietCode 的 133 倍，代码移除比例与训练时间节省呈近似线性关系（如移除 50% 代码可节省约 51.5% 训练时间）。
成本节省：使用 SlimCode 可减少 GPT-4 API 调用成本达 24%。</x:t>
  </x:si>
  <x:si>
    <x:t xml:space="preserve">论文提及 GPT-4 的 API 调用成本问题，例如某公司每月在 LLM 上的支出高达 20 万美元。通过 SlimCode 简化输入代码后，可减少 GPT-4 的令牌使用量，从而降低 API 调用成本（单查询最多减少 24%），适用于依赖 LLM 进行代码分析、搜索或生成的企业场景，提升成本效益。此外，SlimCode 的高效性使其易于集成到实际开发工具链中，辅助开发者提升工作效率。</x:t>
  </x:si>
  <x:si>
    <x:t xml:space="preserve">On Reducing Undesirable Behavior in Deep-Reinforcement-Learning-Based Software</x:t>
  </x:si>
  <x:si>
    <x:t xml:space="preserve">本文提出了一种新型框架，旨在大幅减少基于深度强化学习（DRL）的软件中的不良行为，同时保持其优异性能。该框架通过从错误的状态 - 动作对中提取决策树分类器，并将这些树集成到 DRL 训练循环中，在模型执行错误时进行惩罚，从而实现目标。此外，该框架还能帮助工程师理解不良行为的特征。通过在三个案例研究（Aurora 网络拥塞控制、交通信号灯控制、Snake 游戏）中的验证，结果表明该方法可直接扩展现有框架，训练时间开销较小，对性能影响轻微（甚至在某些情况下有所提升），同时能显著降低不良行为的发生频率。</x:t>
  </x:si>
  <x:si>
    <x:t xml:space="preserve">Deep reinforcement learning (DRL) has shown great utility in various domains, but DRL-based software can exhibit undesirable behavior due to training focusing on maximizing a reward function that may not capture specific behaviors. This paper proposes a novel framework to reduce such undesirable behavior while maintaining performance, and helps characterize it. The approach extracts decision tree classifiers from erroneous state-action pairs, integrates them into the DRL training loop, and penalizes the model for errors. A proof-of-concept implementation evaluated on three case studies (Aurora, Traffic Control, Snake) shows the method extends existing frameworks with slight training overhead, minor performance impact (or improvement), and significant reduction in undesirable behavior frequency.</x:t>
  </x:si>
  <x:si>
    <x:t xml:space="preserve">减少基于深度强化学习（DRL）的软件中的不良行为</x:t>
  </x:si>
  <x:si>
    <x:t xml:space="preserve">论文使用了三个案例研究作为验证基准：
Aurora：基于 DRL 的网络拥塞控制系统，用于平衡网络发包率以最小化丢包和最大化吞吐量。
Traffic Control：基于 DRL 的交通信号灯控制系统，通过调节信号灯配时优化路口吞吐量。
Snake：基于 DRL 的贪吃蛇游戏 AI，目标是收集苹果并避免碰撞。</x:t>
  </x:si>
  <x:si>
    <x:t xml:space="preserve">量化指标
性能指标：
平均奖励（Average Reward）：衡量模型在任务中的整体表现。
不良行为比例（Undesirable Behavior Ratio）：不良行为在所有行为中的占比，即（不良行为数量 /（良好行为数量 + 不良行为数量））。
效率指标：
训练时间开销（Training Overhead）：引入该方法后训练时间的增加比例。
取得的效果
Aurora：不良行为比例降低约 60%，平均奖励提升，训练时间开销最高为 38%。
Traffic Control：不良行为比例降低约 89.4%，平均奖励提升，训练时间开销约 11%。
Snake：不良行为比例降低约 93%，平均奖励仅下降 1.5%，训练时间开销可忽略（约 1%）。
总体而言，该方法在三个案例中均显著减少了不良行为，对性能影响轻微，且训练开销可控。</x:t>
  </x:si>
  <x:si>
    <x:t xml:space="preserve">论文提及的产业界相关案例是Aurora 网络拥塞控制系统。该系统是基于 DRL 的实际网络拥塞控制方案，其不良行为表现为在网络条件良好（低延迟、低丢包）时仍降低发包率，影响吞吐量。通过本文方法，该系统的不良行为比例降低约 60%，验证了方法在实际网络系统中的有效性。</x:t>
  </x:si>
  <x:si>
    <x:t xml:space="preserve">Finding and Understanding Defects in Static Analyzers by Constructing Automated Oracles</x:t>
  </x:si>
  <x:si>
    <x:t xml:space="preserve">本文设计了两种新型自动化预言（oracles），用于检测静态分析工具中的缺陷。第一种基于动态程序执行结果，通过对比静态分析结果与程序运行时行为（如空指针解引用是否实际发生）来发现缺陷；第二种利用静态分析结果本身，通过生成等价但形式不同的布尔表达式，验证分析工具对这些表达式的评估是否一致。研究将这两种预言应用于三个主流静态分析工具（Clang Static Analyzer、GCC Static Analyzer、Pinpoint），共发现 38 个独特缺陷，其中 28 个已被开发者确认或修复。通过案例研究，本文还总结了静态分析工具的常见缺陷类型及改进建议，相关工具和缺陷触发程序已开源，以造福社区。</x:t>
  </x:si>
  <x:si>
    <x:t xml:space="preserve">Static analyzers are critical for detecting programming errors, but their correctness is challenged by defects leading to false positives or negatives. This paper proposes two novel automated oracles to find such defects using randomly generated programs. The first oracle leverages dynamic execution results to validate static analysis outputs, while the second uses inferred static results by checking consistency of equivalent boolean expressions. Applied to three state-of-the-art analyzers (Clang Static Analyzer, GCC Static Analyzer, Pinpoint), 38 unique defects were found, with 28 confirmed or fixed. A case study categorizes these defects and provides insights for improving static analyzers. Artifacts are publicly available to benefit the community.</x:t>
  </x:si>
  <x:si>
    <x:t xml:space="preserve">通过构建自动化预言检测静态分析工具中的缺陷</x:t>
  </x:si>
  <x:si>
    <x:t xml:space="preserve">论文使用三个主流静态分析工具作为测试基准：
Clang Static Analyzer（CSA）：基于符号执行的开源静态分析工具，支持 C、C++ 等语言。
GCC Static Analyzer（GSA）：集成于 GCC 的静态分析工具，采用符号执行，适用于多语言代码分析。
Pinpoint：蚂蚁集团开发的商业静态分析工具，基于稀疏值流分析，用于企业级大型软件检测。</x:t>
  </x:si>
  <x:si>
    <x:t xml:space="preserve">量化指标
缺陷数量：检测到的静态分析工具中的独特缺陷总数及分类。
缺陷状态：缺陷被确认（confirmed）、修复（fixed）、重复（duplicated）或待处理（pending）的比例。
代码覆盖率：自动化预言对静态分析工具核心模块的代码覆盖比例。
检查器覆盖：动态预言可测试的静态分析工具检查器（如空指针解引用检查器）比例。
取得的效果
缺陷检测：共发现 38 个独特缺陷，其中 28 个被开发者确认，4 个已修复，24 个为首次发现的新缺陷。
代码覆盖：动态预言对 CSA 和 GSA 核心模块的代码覆盖率分别为 49.6% 和 44.6%；静态预言的覆盖率分别为 45.9% 和 43.5%。
检查器覆盖：动态预言可测试 GSA 中 83.3% 的检查器和 CSA 中 100% 的核心检查器，验证了其广泛适用性。</x:t>
  </x:si>
  <x:si>
    <x:t xml:space="preserve">论文提及产业界相关案例包括：
Pinpoint：蚂蚁集团开发的商业静态分析工具，已集成到数十家金融科技企业的开发流程中，用于提升软件质量。研究在 Pinpoint 中发现 3 个缺陷，有助于优化其在实际业务中的分析准确性。
此外，研究发现的缺陷已被提交给 GCC 和 Clang 社区，部分修复补丁已被采纳，提升了这些开源工具在产业界的可靠性。</x:t>
  </x:si>
  <x:si>
    <x:t xml:space="preserve">A Miss Is as Good as A Mile: Metamorphic Testing for Deep Learning Operators</x:t>
  </x:si>
  <x:si>
    <x:t xml:space="preserve">（本文提出了一种基于变形测试的深度学习算子测试框架 Meta，旨在高效检测深度学习算子中的缺陷并辅助定位错误。Meta 通过设计 18 种变形关系（MRs），针对 10 种常用深度学习算子（如卷积、批量归一化、激活函数等），同时考虑输入张量和参数的变异，生成有效的测试用例。该框架通过计算变形误差（EM）和差异误差（ED），检测算子的实现错误（如不支持的模式、输入验证错误）和精度错误，并基于违反的变形关系辅助定位错误根源。实验在 5 个主流深度学习库（TensorFlow、PyTorch、MindSpore、MXNet、MNN）的 13 个版本上进行，共发现 41 个错误，其中 14 个为新错误，8 个已被确认或修复。Meta 的效率优于现有基线方法，检测错误数量约为基线的 2 倍，且能显著降低错误定位成本。</x:t>
  </x:si>
  <x:si>
    <x:t xml:space="preserve">Deep learning (DL) operators are critical components in DL libraries, but subtle defects in them can lead to catastrophic consequences. Testing DL operators is challenging due to complex inputs and uncertain outputs. This paper proposes Meta, a metamorphic testing framework for DL operators. Meta designs 18 metamorphic relations (MRs) for 10 widely used operators, considering both input tensors and parameters to detect implementation and precision errors. It uses Error of Metamorphosis (EM) and Error of Difference (ED) to identify defects and assists in error localization via violated MRs. Evaluations on 13 versions of 5 DL libraries (TensorFlow, PyTorch, MindSpore, MXNet, MNN) reveal 41 errors, including 14 new ones, with 8 confirmed/fixed. Meta outperforms baselines by detecting ~2x more errors efficiently, demonstrating its effectiveness in ensuring DL operator reliability.</x:t>
  </x:si>
  <x:si>
    <x:t xml:space="preserve">基于变形测试的深度学习算子缺陷检测与定位</x:t>
  </x:si>
  <x:si>
    <x:t xml:space="preserve">论文使用 5 个主流深度学习库的 13 个版本作为测试基准，包括：
TensorFlow：v1.13.1、v2.3.0、v2.15.0
PyTorch：v1.1.0、v1.10.0、v2.2.0
MindSpore：v1.0.1、v1.6.1、v1.9.0、v1.10.0
MXNet：v1.9.1
MNN：v2.3.0、v2.8.1
测试的 10 种算子包括卷积（Conv）、深度卷积（DWConv）、批量归一化（BN）、平均池化（AP）、最大池化（MP）、Softmax、Tanh、Sigmoid、ReLU、LeakyReLU。</x:t>
  </x:si>
  <x:si>
    <x:t xml:space="preserve">量化指标
错误检测指标：
错误数量（Ne）：检测到的实现错误（包括不支持的模式错误 UME、输入验证错误 IVE）和精度错误（PE）总数。
新错误数量：首次发现的未被报告的错误数量。
效率指标：
测试时间（T）：测试所有算子的总时间。
错误定位辅助：基于违反的变形关系定位错误根源的准确性。
取得的效果
错误检测：共发现 41 个错误，包括 24 个实现错误（11 个 UME、13 个 IVE）和 17 个精度错误；其中 14 个为新错误，8 个已被开发者确认或修复。
效率：测试时间约为基线方法（DocTer、Duo 等）的 1/7，检测错误数量约为基线的 2 倍。
错误定位：通过分析违反的变形关系，能将错误定位到具体参数或张量，显著减少开发者调试时间。</x:t>
  </x:si>
  <x:si>
    <x:t xml:space="preserve">论文提及的产业界相关应用包括：
MNN：蚂蚁集团开发的轻量级深度学习推理引擎，Meta 在其 v2.3.0 和 v2.8.1 版本中发现多个精度错误（如 Tanh 算子的精度误差超出正常范围），相关问题已反馈给开发者。
TensorFlow 和 PyTorch：在产业界广泛使用的深度学习库，Meta 发现的输入验证错误（如 TensorFlow v2.3 中批量归一化算子的 epsilon 参数未校验负值）和精度错误（如 PyTorch 卷积算子的计算偏差），有助于提升这些库在实际业务（如图像识别、自然语言处理）中的可靠性。
此外，Meta 的测试框架已开源，可直接用于产业界深度学习库的质量保障流程。</x:t>
  </x:si>
  <x:si>
    <x:t xml:space="preserve">Java JIT Testing with Template Extraction</x:t>
  </x:si>
  <x:si>
    <x:t xml:space="preserve">本文提出了一种基于模板提取的 Java JIT 编译器测试框架 LeJit。该框架通过从现有 Java 代码中自动提取模板（将表达式转换为可填充的 “漏洞”），并生成必要的辅助代码（如创建非基本类型实例的代码），使模板可执行。LeJit 通过执行这些模板生成具体程序，作为输入测试主流 Java JIT 编译器。实验在 HotSpot、OpenJ9 和 GraalVM 三种编译器上进行，共发现 15 个缺陷，其中 5 个位于 HotSpot、9 个位于 OpenJ9、1 个位于 GraalVM。这些缺陷均已被 Oracle 和 IBM 开发者确认，其中 11 个为首次发现，包括 2 个 CVE（通用漏洞披露）。与现有技术相比，LeJit 具有互补性，能有效提升 JIT 编译器测试的覆盖率和缺陷检测能力。</x:t>
  </x:si>
  <x:si>
    <x:t xml:space="preserve">This paper presents LeJit, a template-based framework for testing Java just-in-time (JIT) compilers. LeJit automatically generates template programs from existing Java code by converting expressions into holes and generating glue code to ensure executability. These templates are executed to generate concrete programs, which are used as inputs to test Java JIT compilers. Evaluations on HotSpot, OpenJ9, and GraalVM revealed 15 bugs, including 5 in HotSpot, 9 in OpenJ9, and 1 in GraalVM. All bugs were confirmed by developers, with 11 being previously unknown (including 2 CVEs). LeJit complements existing techniques and effectively enhances test coverage and bug detection for JIT compilers.</x:t>
  </x:si>
  <x:si>
    <x:t xml:space="preserve">基于模板提取的 Java 即时编译（JIT）编译器测试方法</x:t>
  </x:si>
  <x:si>
    <x:t xml:space="preserve">论文使用三个主流 Java JIT 编译器作为测试基准：
Oracle HotSpot：多个版本（如 JDK 8、11、17、19、20 等），包含 C1 和 C2 优化编译器。
IBM OpenJ9：多个版本（如 17.0.6、18 等），适用于企业级 Java 应用。
Oracle GraalVM：Enterprise Edition 22.3.1，支持多语言运行时的高性能虚拟机。
测试用的模板从 10 个开源 Java 项目中提取，包括 Apache Commons 系列（如 lang、math、text）、ZXing 等。</x:t>
  </x:si>
  <x:si>
    <x:t xml:space="preserve">量化指标
缺陷检测指标：
缺陷数量（# Bugs）：检测到的独特缺陷总数，包括已知缺陷和新缺陷。
CVE 数量：被归类为通用漏洞的缺陷数量。
覆盖率指标：
代码覆盖率（Coverage）：测试用例对 JIT 编译器源码（如 HotSpot 的 C1、C2 模块）的覆盖比例（行覆盖率和函数覆盖率）。
效率指标：
生成程序数量（# Programs）：通过模板生成的有效测试程序总数。
失败案例数量（# Failures）：触发编译器异常或行为不一致的测试案例数量。
取得的效果
缺陷检测：共发现 15 个缺陷，其中 11 个为新缺陷，包括 2 个 CVE；所有缺陷均被开发者确认，8 个已修复。
覆盖率：相比现有工具 JITfuzz，LeJit 对 HotSpot 的 C1 编译器覆盖率提升 8.0%，C2 提升 8.2%；相比 JavaTailor，C1 覆盖率提升 3.3%，C2 提升 4.0%。
效率：生成 8</x:t>
  </x:si>
  <x:si>
    <x:t xml:space="preserve">Evaluating Directed Fuzzers: Are We Heading in the Right Direction?</x:t>
  </x:si>
  <x:si>
    <x:t xml:space="preserve">定向模糊测试因能为目标代码重构漏洞测试用例而备受关注，但目前缺乏对其评估方法的深入研究。本文首次对定向模糊测试工具的评估进行系统研究，通过对 5 种先进工具在 12 个真实漏洞上进行大量实验（耗费 30 CPU 年计算资源），分析评估过程中的常见问题。研究发现目标规范不明确、崩溃分类方法有缺陷、静态分析时间常被忽略、实验重复次数不足和统计检验方法不适用等问题会显著影响评估结果。基于此，论文提出了进行透明和可复现评估的建设性指导方针，以推动定向模糊测试领域的研究和发展。</x:t>
  </x:si>
  <x:si>
    <x:t xml:space="preserve">Directed fuzzing has attracted much attention recently for its ability to reconstruct PoC test cases for target code. However, there is a lack of in - depth research on how to properly evaluate directed fuzzers. This paper conducts the first systematic study on the evaluation of directed fuzzers. Through extensive experiments on 5 state - of - the - art tools and 12 real - world bugs, consuming 30 CPU - years of computational effort, the paper analyzes common issues in the evaluation process. It is found that problems like unclear target specification, defective crash triage methods, overlooked static analysis time, insufficient repetition counts, and inappropriate statistical tests can significantly impact evaluation results. Thus, the paper proposes constructive guidelines for transparent and reproducible evaluations to promote the development of the directed fuzzing field.</x:t>
  </x:si>
  <x:si>
    <x:t xml:space="preserve">主题是定向模糊测试工具的评估</x:t>
  </x:si>
  <x:si>
    <x:t xml:space="preserve">论文使用了 12 个来自先前定向模糊测试论文中的目标漏洞作为 benchmark，包括 6 个来自 binutils 包的漏洞，以及 DAFL、Beacon 和部分 SelectFuzz 共享的 6 个漏洞。默认情况下，复用了 DAFL 开源工件中的目标行 。</x:t>
  </x:si>
  <x:si>
    <x:t xml:space="preserve">量化指标：主要量化指标是漏洞暴露时间（Time-To-Exposure，TTE），通过计算发现目标漏洞所需的时间来衡量定向模糊测试工具的有效性；在对比不同模糊器性能时，还使用了静态分析时间。
取得的效果：通过实验发现不同的目标指定、崩溃分类方法、静态分析时间考量、重复次数和统计检验方法对 TTE 有显著影响。例如，在 CVE - 2016 - 4492 漏洞测试中，不同目标行设置下各模糊器的 TTE 差异明显；在 CVE - 2016 - 9831 漏洞测试中，不同的崩溃分类逻辑会导致模糊器 TTE 发生显著变化；考虑静态分析时间后，AFLGo 和 Beacon 在不同漏洞测试中的性能排名会发生改变 </x:t>
  </x:si>
  <x:si>
    <x:t xml:space="preserve">Rocks Coding, Not Development–A Human-Centric, Experimental Evaluation of LLM-Supported SE Tasks</x:t>
  </x:si>
  <x:si>
    <x:t xml:space="preserve">随着 ChatGPT 等基于大型语言模型（LLM）的生成式人工智能技术兴起，人们认为其有潜力在软件开发中解决通用问题甚至替代人类开发者，但目前缺乏对这些技术完成软件开发任务能力的深入研究。本文通过一项包含 109 名参与者的 2×2 组间对照实验，考察了使用 ChatGPT 在编码任务和典型软件开发任务中的帮助程度，以及人们与 ChatGPT 的协作方式。研究发现，ChatGPT 在解决简单编码问题时表现较好，但在支持典型软件开发任务方面效果不佳；同时还观察到参与者与 ChatGPT 的互动模式及其与任务结果的关系。该研究为开发者使用 ChatGPT 完成软件工程任务提供了第一手见解，并强调了需要新的交互机制来帮助开发者有效与大型语言模型协作以达成预期结果。</x:t>
  </x:si>
  <x:si>
    <x:t xml:space="preserve">With the rise of generative AI technologies based on large language models (LLMs) such as ChatGPT, there is a belief that they have the potential to solve general-purpose problems in software development and even replace human developers. However, there is a lack of in-depth research on the ability of these technologies to accomplish software development tasks. This paper conducts a 2×2 between-subject controlled experiment with 109 participants to examine the extent to which using ChatGPT is helpful in coding tasks and typical software development tasks, as well as how people collaborate with ChatGPT. It is found that ChatGPT performs well in solving simple coding problems but is less effective in supporting typical software development tasks. Additionally, the interaction patterns between participants and ChatGPT and their relationship with task outcomes are observed. This study provides first-hand insights into developers' use of ChatGPT for software engineering tasks and emphasizes the need for novel interaction mechanisms to help developers effectively collaborate with large language models to achieve desired results.</x:t>
  </x:si>
  <x:si>
    <x:t xml:space="preserve">论文主要研究主题是基于大型语言模型（以 ChatGPT 为代表）在软件工程任务中的支持作用，具体包括：使用 ChatGPT 对编码任务和典型软件开发任务的结果是否有帮助及帮助程度；人们在协作完成任务过程中与 ChatGPT 的互动方式。</x:t>
  </x:si>
  <x:si>
    <x:t xml:space="preserve">编码任务（Coding Puzzles）：从 PTA 平台选取 5 个难度等级为 3 的编码谜题作为基准，参与者随机抽取其中 2 个完成。
典型开发任务（Typical Development Task）：选取 GitHub 上一个爬取微信用户头像并可视化的小型项目，以该项目中两个真实的 bug 修复任务作为基准。</x:t>
  </x:si>
  <x:si>
    <x:t xml:space="preserve">量化指标：
效率（Efficiency）：完成任务所花费的时间，时间越短效率越高。
解决方案质量（Solution Quality）：通过测试用例的比例，全部通过得 100 分，否则按比例计分。
主观认知（Subjective Perception）：参与者对 LLM 在开发中有用性的主观评价，采用 0-20 分的评分 scale。
任务负荷（Task Load）：采用 NASA-TLX 量表从多个维度评估任务对参与者的要求。
取得的效果：
效率：使用 ChatGPT 显著提高了编码谜题任务的效率（平均时间：2196.7 秒 vs 2692.6 秒，p=0.026），但对典型开发任务的效率提升不显著（2054.9 秒 vs 2147.3 秒，p=0.708）。
解决方案质量：使用 ChatGPT 对编码谜题（86.15 分 vs 77.87 分，p=0.39）和典型开发任务（73.68 分 vs 71.46 分，p=0.95）的质量提升均无统计学意义。
主观认知：参与者对 ChatGPT 的效果普遍持积极态度，所有参与者平均得分为 16.12 分（满分 20 分）。
任务负荷：引入 ChatGPT 未显著改变参与者的主观任务负荷，但在编码谜题任务中提升了参与者对自身表现的感知（p=0.023）。</x:t>
  </x:si>
  <x:si>
    <x:t xml:space="preserve">Beyond Code Generation: An Observational Study of ChatGPT Usage in Software Engineering Practice</x:t>
  </x:si>
  <x:si>
    <x:t xml:space="preserve">大型语言模型（LLMs）如 ChatGPT 在软件工程领域的应用备受关注，但关于其在工业界对工程师实际帮助的实证研究较少。本文通过一项观察性研究，追踪了 24 名专业软件工程师在一周工作中使用 ChatGPT 的情况，对他们与 ChatGPT 的对话以及退出调查中反映的整体体验进行了定性分析。研究发现，从业者使用 ChatGPT 时，并非期望其生成可直接使用的软件制品（如代码），更多是寻求任务解决的指导或更抽象层面的主题学习。此外，论文提出了一个理论框架，阐述了交互目的、内部因素（如用户个性）和外部因素（如公司政策）如何共同影响用户体验（包括感知有用性和信任度）。该框架有望为未来关于软件工程师使用 LLM 的学术讨论提供参考，并为该领域实证 LLM 研究的设计提供依据。</x:t>
  </x:si>
  <x:si>
    <x:t xml:space="preserve">Large Language Models (LLMs) like ChatGPT have attracted much attention in software engineering, but there is little empirical evidence regarding their practical usefulness for engineers in industry. This paper conducts an observational study, tracking 24 professional software engineers using ChatGPT in their work over a week, and qualitatively analyzes their dialogues with ChatGPT and their overall experience reflected in exit surveys. It is found that rather than expecting ChatGPT to generate ready-to-use software artifacts (e.g., code), practitioners more often use it to get guidance on task-solving or learn about topics at a more abstract level. Additionally, the paper proposes a theoretical framework explaining how the purpose of interaction, internal factors (such as user personality), and external factors (such as company policies) jointly shape user experience (including perceived usefulness and trust). This framework is expected to provide a reference for future academic discussions on software engineers' use of LLMs and inform the design of empirical LLM research in this domain.</x:t>
  </x:si>
  <x:si>
    <x:t xml:space="preserve">论文主要研究主题是专业软件工程师在软件工程实践中使用 ChatGPT 的情况，具体包括：软件工程师使用这类基于 LLM 的聊天机器人完成的任务类型；影响软件工程师使用 ChatGPT 时个人体验（尤其是感知有用性和信任度）的因素。</x:t>
  </x:si>
  <x:si>
    <x:t xml:space="preserve">论文未使用传统意义上的 benchmark。研究主要通过收集 24 名专业软件工程师在一周工作中与 ChatGPT 的 130 条聊天记录（处理后得到 180 条与软件工程相关的对话）以及他们的退出调查数据作为研究素材，基于这些实际交互数据进行分析。</x:t>
  </x:si>
  <x:si>
    <x:t xml:space="preserve">量化指标：
交互目的分类统计：统计 artifact manipulation（ artifact 生成、修改、头脑风暴、处理次要任务）、expert consultation（问题解决、信息检索、决策制定）、training（深入学习、示例学习）三类交互目的的数量及占比、涉及的参与者数量、平均对话长度及标准差。
软件开发生命周期各阶段的对话数量：统计不同交互目的在规划与分析、设计、实现、测试等阶段的分布。
感知有用性：采用 1 - 6 分的李克特量表，评估 ChatGPT 在学习新概念、减少重复性任务、辅助决策等方面的有用性。
信任度：通过调查统计参与者对 ChatGPT 答案的信任程度（无信任、低信任、较少信任、中等信任、高信任、完全信任）。
取得的效果：
交互目的方面：expert consultation 是最常见的使用场景（占 62.2%，22 名参与者使用），其次是 artifact manipulation（占 31.7%，17 名参与者使用），training 占比最低（6.1%，5 名参与者使用）；training 类对话平均长度最长（4.00 个提示）。
生命周期阶段方面：大多数交互（57.8%）发生在实现阶段，但在其他阶段也有使用。
感知有用性方面：参与者认为 ChatGPT 在学习新概念和辅助决策方面较有用，在促进团队讨论和保持工作专注度方面作用不大，对减少重复性任务的评价存在分歧。
信任度方面：约三分之二的参与者对 ChatGPT 有较高或中等程度的信任，无人完全信任；低信任者主要担忧其答案缺乏来源。</x:t>
  </x:si>
  <x:si>
    <x:t xml:space="preserve">How to Gain Commit Rights in Modern Top Open Source Communities?</x:t>
  </x:si>
  <x:si>
    <x:t xml:space="preserve">：开源软件（OSS）项目的成功依赖于不同社区角色的自愿贡献，而成为提交者（committer）意味着在开源项目中获得信任和更高权限。已有研究多基于访谈或假设探讨成为提交者的要求，缺乏对提交者资格的全面理解。为填补这一空白，本文探究了现代顶级开源社区中提交者资格的政策与实际实施情况。通过对这些政策的主题分析，构建了包含 26 个代码（codes）、分为 9 个主题（如 “与项目相关人员”“沟通”“长期参与” 等）的提交者资格分类体系，并指出不同开源社区治理模式对提交者资格的侧重点存在差异（例如，“核心维护者模式” 重视项目理解，“公司支持模式” 强调用户问题解决）。基于上述发现，提出 8 组指标并对两个代表性开源项目进行生存分析，发现获得提交权限的概率随参与时间推移而降低，实际选拔标准与社区政策总体一致（提交高质量代码、积极参与代码审查、为相关项目做出广泛贡献的开发者更易获得权限），但部分资格要求存在不匹配或评估不足的情况。本研究有助于加深对顶级开源社区信任机制的理解，优化提交权限分配，并助力开发者通过开源参与实现自我价值。</x:t>
  </x:si>
  <x:si>
    <x:t xml:space="preserve">The success of open source software (OSS) projects relies on voluntary contributions from various community roles, and being a committer signifies gaining trust and higher privileges in OSS projects. Existing studies have focused on the requirements for becoming a committer, but most are based on interviews or hypotheses, lacking a comprehensive understanding of committer qualifications. To address this gap, this paper explores both the policies and practical implementations of committer qualifications in modern top OSS communities. Through thematic analysis of these policies, a taxonomy of committer qualifications is constructed, consisting of 26 codes categorized into nine themes (such as "Personnel-related to Project", "Communication", "Long-term Participation"). It also highlights variations in committer qualifications emphasized by different OSS governance models (e.g., the "core maintainer model" emphasizes project comprehension, while the "company-backed model" focuses on user issue resolution). Based on the findings, eight sets of metrics are proposed, and survival analysis is conducted on two representative OSS projects. It is found that the probability of gaining commit rights decreases over participation time, and the practical selection criteria are generally consistent with community policies (developers who submit high-quality code, actively engage in code review, and contribute extensively to related projects are more likely to be granted commit rights). However, some qualifications are not precisely aligned, and some are inadequately evaluated. This study enhances understanding of trust in top OSS communities, aids in optimal commit rights allocation, and empowers developers' self-actualization through OSS engagement.</x:t>
  </x:si>
  <x:si>
    <x:t xml:space="preserve">论文主要研究主题是现代顶级开源社区中开发者如何获得提交权限（commit rights），具体包括：顶级开源社区对提交者（committer）的资格要求；实际选拔提交者的标准与社区政策是否一致。</x:t>
  </x:si>
  <x:si>
    <x:t xml:space="preserve">用于政策分析（RQ1）：43 个 GitHub 上最受欢迎且明确规定如何成为提交者的开源项目，涵盖不同治理模式（社区驱动型、公司支持型、基金会 / 组织治理型、核心维护者型）。
用于生存分析（RQ2）：两个代表性开源项目，分别是 Node.js（社区驱动治理模式）和 Terraform（公司支持治理模式）。</x:t>
  </x:si>
  <x:si>
    <x:t xml:space="preserve">量化指标：基于提交者资格分类体系提出 8 组指标，涵盖 8 个主题（修改相关活动、长期参与、问题相关活动、沟通、与项目的关系、协助、项目理解、行为准则），具体包括：
修改相关活动：PR 审查数量（#PR_review）、提交数量（#commit）、打开的 PR 数量（#PR_open）等；
长期参与：活跃天数（#days_active）；
问题相关活动：打开的问题数量（#issue_open）、分类的问题数量（#issue_triage）；
沟通：评论总数（#all_comment）、沟通对象数量（#communicator）；
与项目的关系：是否来自公司（from_company）、同一组织内打开的问题数量（#issue_org）等；
协助：对新手友好问题的评论数量（#comment_newcomer）；
项目理解：合并率（merge_ratio）、新功能相关问题数量（#issue_new_feature）、修改的文件数量（#file_modified）；
行为准则：攻击性评论数量（#comment_offensive）。
取得的效果：通过对 Node.js 和 Terraform 的生存分析发现：
获得提交权限的概率随参与时间推移而降低，表明开发者需要在早期展现能力以获得社区信任；
合并率（merge_ratio）、提交数量（#commit）、PR 审查数量（#PR_review）与获得提交权限的可能性呈正相关，其中合并率影响最显著（Node.js 中，合并率每提高 1 单位，获得权限的风险比增加 71%）；
在 Node.js 中，对同一组织内项目的贡献（#commit_org 等）有助于获得权限；在 Terraform 中，来自有贡献历史的公司的开发者（from_company）及同一组织内的问题相关贡献更易获得权限，体现了不同治理模式的差异；
部分指标存在与政策不匹配的情况（如 Node.js 中攻击性评论数量与获得权限概率正相关，与行为准则要求冲突）。</x:t>
  </x:si>
  <x:si>
    <x:t xml:space="preserve">How does Simulation-based Testing for Self-driving Cars match Human Perception?</x:t>
  </x:si>
  <x:si>
    <x:t xml:space="preserve">软件指标（如覆盖率或变异分数）已被用于测试套件的自动化质量评估，而自动驾驶汽车（SDCs）领域主要关注基于仿真的测试用例生成，使用如越界（OOB）参数等质量指标来判断测试用例的成败。然而，这些质量指标在多大程度上与人类对 SDCs 安全性和真实性的感知一致仍不明确。为解决这一（现实）差距，本文开展了一项涉及 50 名参与者的实证研究，探究决定人类将 SDC 测试用例感知为安全、不安全、真实或不真实的因素。为此，开发了一个利用虚拟现实（VR）技术的框架 SDC-Alabaster，让参与者沉浸在 SDC 仿真器的虚拟环境中。研究发现，人类对失败 / 通过测试用例的安全性和真实性评估可能因测试复杂度、与 SDC 的交互可能性等不同因素而有所差异。特别是在真实性评估中，参与者的年龄会导致不同的感知。本研究强调了需要更多关于仿真测试质量指标的研究，以及人类感知在评估 SDCs 中的重要性</x:t>
  </x:si>
  <x:si>
    <x:t xml:space="preserve">vSoftware metrics like coverage or mutation scores have been used for automated quality assessment of test suites. In the field of self-driving cars (SDCs), simulation-based test case generation mainly relies on quality metrics such as the out-of-bound (OOB) parameter to determine test case success or failure. However, it remains unclear how well this quality metric aligns with human perception of SDCs' safety and realism. To address this (reality) gap, an empirical study involving 50 participants was conducted to explore the factors influencing humans' perception of SDC test cases as safe, unsafe, realistic, or unrealistic. A framework called SDC-Alabaster, leveraging virtual reality (VR) technologies, was developed to immerse participants in the virtual environment of SDC simulators. The findings show that human assessment of safety and realism for failing/passing test cases can vary based on factors like test complexity and the possibility of interacting with the SDC. Especially for realism assessment, participants' age leads to different perceptions. This study highlights the need for more research on simulation testing quality metrics and the importance of human perception in evaluating SDCs.</x:t>
  </x:si>
  <x:si>
    <x:t xml:space="preserve">论文主要研究主题是自动驾驶汽车（SDCs）仿真测试中，基于仿真的测试用例安全指标与人类对安全性和真实性的感知之间的匹配程度，具体包括：OOB 安全指标与人类安全评估的一致性；人类与 SDC 的交互对测试用例安全评估的影响；人类感知到的 SDC 测试用例的现实差距特征。</x:t>
  </x:si>
  <x:si>
    <x:t xml:space="preserve">论文使用的 benchmark 是两个广泛应用于学术界和产业界的自动驾驶仿真器生成的测试用例，分别是：
BeamNG.tech：具有软体物理引擎，能模拟更真实的碰撞和物体受力变形，在学术研究和工业场景中被广泛关注。
CARLA：采用刚体物理引擎，在工业界和学术界知名度高，适用于城市驾驶场景模拟。</x:t>
  </x:si>
  <x:si>
    <x:t xml:space="preserve">量化指标：
安全感知：采用 1-5 分的李克特量表（1 表示非常不安全，5 表示非常安全，3 表示中立），评估参与者对测试用例安全性的感知。
真实性感知：同样采用 1-5 分的李克特量表，评估参与者对测试用例真实性的感知。
统计检验：使用 Wilcoxon 秩和检验、Vargha-Delaney 效应量等统计方法，分析不同因素（如测试结果、复杂度、VR 使用、交互与否等）对安全和真实性感知的影响。
取得的效果：
安全感知方面：通过 OOB 指标判定为通过的测试用例，人类感知的安全性显著高于失败的测试用例；包含障碍物的失败测试用例比无障碍物的失败测试用例被感知为更不安全；人类与 SDC 交互时，对测试用例的安全感知显著提高；VR 的使用对安全感知影响较小（无统计学显著差异）。
真实性感知方面：构建了包含 “世界对象”“动力学”“道路”“交通元素”“规则系统”“沉浸感” 等类别的真实性影响因素分类体系，发现 “世界对象”（如车辆设计、环境细节）对真实性感知影响最大，参与者年龄会导致真实性感知差异（18-30 岁参与者对测试用例的真实性评估比年长参与者高 17%）。</x:t>
  </x:si>
  <x:si>
    <x:t xml:space="preserve">Partial Solution Based Constraint Solving Cache in Symbolic Execution</x:t>
  </x:si>
  <x:si>
    <x:t xml:space="preserve">约束求解是符号执行的主要挑战之一，缓存是减少符号执行中求解器调用次数的有效机制，已被许多主流符号执行引擎采用。但缓存并非在所有程序上都能表现良好，如何提高缓存的有效性是一个普遍难题。本文提出一种基于部分解的缓存方法来提升缓存有效性，核心思想是利用约束求解过程中的部分解生成更多缓存条目。部分解可能满足符号执行的其他约束，因此这种基于部分解的缓存方法能自然提高缓存命中率。研究在两个主流符号执行器（KLEE 和 Symbolic PathFinder）以及两个 SMT 求解器（STP 和 Z3）上实现了该方法。在真实世界基准测试上的大量实验结果表明，该方法有效增加了符号执行中探索的路径数量，在不同基准测试上探索相同数量路径时，缓存方法实现了 1.07 倍到 2.3 倍的加速。</x:t>
  </x:si>
  <x:si>
    <x:t xml:space="preserve">Constraint solving is one of the main challenges in symbolic execution. Caching, an effective mechanism to reduce the number of solver invocations in symbolic execution, is adopted by many mainstream symbolic execution engines. However, caching does not perform well on all programs, and improving its effectiveness is generally challenging. In this work, a partial solution-based caching method is proposed to enhance caching effectiveness. The key idea is to utilize partial solutions in constraint solving to generate more cache entries. Since a partial solution may satisfy other constraints in symbolic execution, this method naturally improves the cache hit rate. The method has been implemented on two mainstream symbolic executors (KLEE and Symbolic PathFinder) and two SMT solvers (STP and Z3). Extensive experiments on real-world benchmarks show that the method effectively increases the number of explored paths in symbolic execution, achieving 1.07x to 2.3x speedups when exploring the same number of paths across different benchmarks.</x:t>
  </x:si>
  <x:si>
    <x:t xml:space="preserve">论文主要研究主题是符号执行中基于部分解的约束求解缓存方法，旨在通过利用约束求解过程中的部分解来增加缓存条目，提高缓存命中率，从而优化符号执行的效率。</x:t>
  </x:si>
  <x:si>
    <x:t xml:space="preserve">实验 1（基于 QF_ABV 分析）：15 个真实世界的 C 库或程序，包括 json-c、apr、cmark、fribidi 等，涵盖多种应用场景。
实验 2（基于 QF_ABVFP 分析）：来自 GNU 科学库（GSL）的 32 个函数，这些函数涉及大量浮点运算。
实验 3（基于 QF_BV 分析）：Green 框架中的 13 个 Java 程序，排除了路径约束结构简单或 vanilla Grulia 服务效率极高的程序。</x:t>
  </x:si>
  <x:si>
    <x:t xml:space="preserve">量化指标：
探索的路径数（#Paths）/ 状态数（#States）：衡量符号执行探索程序路径的数量。
缓存命中率（CHR）：命中约束求解缓存的查询占总查询数的比例。
时间开销（TO (s)）：缓存方法引入的额外时间开销。
分析时间（T (s)）：完成符号执行分析的总时间。
加速比：使用缓存方法与原始方法探索相同数量路径 / 状态所需时间的比值。
取得的效果：
实验 1（QF_ABV 分析）：在 DFS、BFS 和 RCN 搜索策略下，探索路径数平均分别提高 7.0%、16.0% 和 23.1%，对探索最多路径的场景实现 1.07x、1.11x 和 1.15x 加速。
实验 2（QF_ABVFP 分析）：在三种搜索策略下，探索路径数平均分别提高 71.0%、70.8% 和 93.8%，加速比分别为 1.67x、1.36x 和 1.5x。
实验 3（QF_BV 分析</x:t>
  </x:si>
  <x:si>
    <x:t xml:space="preserve">Natural Symbolic Execution-based Testing for Big Data Analytics</x:t>
  </x:si>
  <x:si>
    <x:t xml:space="preserve">论文提出了一种名为 NaturalSym 的基于符号执行的测试生成工具，用于数据密集型可扩展计算（DISC）应用。传统符号执行生成的测试输入缺乏自然性，而 NaturalSym 通过让用户指定输入语义，如数据分布、数值范围和首选值等，生成更贴近现实世界的测试数据。实验表明，与现有工具相比，NaturalSym 生成的测试用例自然性更高，能检测出更多注入故障，且仅增加少量运行时开销。</x:t>
  </x:si>
  <x:si>
    <x:t xml:space="preserve">This paper presents NaturalSym, a symbolic execution - based test generation tool for DISC applications. Traditional symbolic execution often generates unrealistic test inputs. NaturalSym addresses this issue by allowing users to specify input semantics, such as data distributions, numerical ranges, and preferred values. This enables it to generate more natural - looking test data. Experiments show that NaturalSym outperforms existing tools in terms of test naturalness and fault detection, with only a small increase in runtime overhead.</x:t>
  </x:si>
  <x:si>
    <x:t xml:space="preserve">：如何在符号执行基础上，通过考虑输入的自然性，提高大数据分析应用测试输入生成的质量，进而提升测试的有效性和故障检测能力。</x:t>
  </x:si>
  <x:si>
    <x:t xml:space="preserve">论文的基准测试程序来源于两个部分，一部分是 5 个类似于先前大数据分析调试或测试的主题程序，包括 Transit、Usedcars、Airport、Credit 和 Movie；另一部分是 8 个源自 TPC - DS 基准测试的主题程序，如 TPC - DS Q1、Q3 等。这些程序涵盖了不同类型的大数据分析任务，用于评估 NaturalSym 的性能。</x:t>
  </x:si>
  <x:si>
    <x:t xml:space="preserve">量化指标：
困惑度（perplexity）：用于衡量生成测试的自然性。
路径覆盖（path coverage）：统计测试工具覆盖的程序路径数量。
故障检测数量（number of injected faults detected）：记录检测到的注入故障数量。
运行时开销（runtime overhead）：对比工具运行所需的时间。
数值异常值比例（portion of numerical outliers）：统计生成数据中数值异常值的占比。
取得的效果：
困惑度：NaturalSym 生成的测试比 BigTest 的困惑度低 35.1 分，表明其生成的测试更自然。
路径覆盖：NaturalSym 与 BigTest 的路径覆盖相同，且超过其他基线工具。
故障检测数量：NaturalSym 平均比 BigTest 多检测出 17.4 个注入故障，比 NaturalFuzz 多检测出 47.8 倍的注入故障，比 ChatGPT 多检测出 19.1 倍的注入故障，而 TestMiner 未检测到任何注入故障。
运行时开销：NaturalSym 平均花费的时间是 BigTest 的 1.47 倍。
数值异常值比例：BigTest 生成的数据中 44.7% 是异常值，NaturalSym 生成的数据中异常值仅为 0.95%，去除统计分布信息的 NaturalSym - N 生成的数据异常值比 NaturalSym 多 21.5% 。</x:t>
  </x:si>
  <x:si>
    <x:t xml:space="preserve">MTAS: A Reference-Free Approach for Evaluating Abstractive Summarization Systems</x:t>
  </x:si>
  <x:si>
    <x:t xml:space="preserve">本文提出了一种名为 MTAS 的无参考评估方法，用于评估抽象摘要系统（AS systems）。现有基于参考摘要的评估方法受限于参考摘要的可用性、质量及评估指标的能力。MTAS 基于变形测试技术，设计了 5 种变形关系（MRs），通过在文档层面进行语义保留和焦点保留的转换，生成后续文档；同时提出摘要一致性指标 SCY，从语义相关性和事实一致性两方面衡量摘要对之间的对齐程度。实验表明，SCY 与人类判断的相关性显著高于现有指标，MTAS 能有效检测主流 AS 系统中的大量不一致问题，打破了对参考摘要的依赖。</x:t>
  </x:si>
  <x:si>
    <x:t xml:space="preserve">This paper proposes MTAS, a reference-free approach for evaluating abstractive summarization (AS) systems. Existing reference-based evaluation methods are limited by the availability and quality of reference summaries, as well as the capability of evaluation metrics. MTAS, based on metamorphic testing, designs five metamorphic relations (MRs) to generate follow-up documents through semantic-preserving and focus-preserving transformations at the document level. It also introduces the Summary Consistency (SCY) metric, which measures the alignment between summary pairs by incorporating both semantic relevance and factual consistency. Experiments show that SCY has a significantly higher correlation with human judgment than existing metrics, and MTAS can effectively detect numerous inconsistencies in state-of-the-art AS systems, breaking the dependence on reference summaries.</x:t>
  </x:si>
  <x:si>
    <x:t xml:space="preserve">如何基于变形测试技术，设计无参考的评估方法（MTAS），以解决抽象摘要系统（AS systems）评估中对参考摘要的依赖及现有评估指标的局限性，具体包括设计文档层面的变形关系和有效的摘要一致性评估指标。</x:t>
  </x:si>
  <x:si>
    <x:t xml:space="preserve">评估 SCY 指标的数据集：
STS corpus：包含 750 对文本，每对文本有人类标注的语义相似度得分。
FRANK benchmark：包含 2250 对摘要（同一文档的参考摘要和 AS 系统生成摘要），带有人类标注的事实一致性得分。
评估 MTAS 的数据集：
XSum：用于高度抽象的摘要任务，包含 BBC 在线文章及对应摘要。
Newsroom：大型摘要数据集，包含来自 38 家主要新闻出版物的文章及人类撰写的摘要。
评估的 AS 模型：BART、Pegasus、T5（均为当前主流的抽象摘要模型）。</x:t>
  </x:si>
  <x:si>
    <x:t xml:space="preserve">量化指标：
相关性系数：皮尔逊相关系数（Pearson）和斯皮尔曼等级相关系数（Spearman），用于衡量评估指标与人类判断的相关性。
违反率（violation rate）：指 MTAS 检测到的变形关系违反的比例，用于衡量 MTAS 对 AS 系统不一致性的检测能力。
取得的效果：
SCY 指标：在 STS 数据集上，皮尔逊相关系数为 0.8068，斯皮尔曼相关系数为 0.8087；在 FRANK 数据集上，皮尔逊相关系数为 0.5301，斯皮尔曼相关系数为 0.5484，均显著高于 ROUGE、BLEU、METEOR、BERTScore、AEON 等现有指标，与人类判断的相关性更强。
MTAS 的违反率：在三个 AS 模型（BART、Pegasus、T5）和两个数据集（XSum、Newsroom）上，违反率范围为 1.62% - 60.60%，成功检测到大量摘要不一致问题，且所设计的文档层面变形关系的违反率显著高于字符级、词级和句子级的变形关系。</x:t>
  </x:si>
  <x:si>
    <x:t xml:space="preserve">Improving the Learning of Code Review Successive Tasks with Cross-Task Knowledge Distillation</x:t>
  </x:si>
  <x:si>
    <x:t xml:space="preserve">代码审查是软件开发中保障代码质量的重要过程，但存在复杂、主观和耗时等问题。该论文提出了一种名为 DISCOREV 的新型深度学习架构，利用跨任务知识蒸馏同时处理代码审查的三个关键任务：质量评估、评论生成和代码优化。架构中，代码优化模型指导评论生成模型的微调，质量评估模型指导代码优化模型的微调，通过反馈式学习目标和嵌入对齐目标实现这种指导。实验表明，与现有方法相比，DISCOREV 生成的审查评论质量更高（以 BLEU 分数衡量），代码优化也更准确（以 CodeBLEU 分数衡量）</x:t>
  </x:si>
  <x:si>
    <x:t xml:space="preserve">Code review is a fundamental process in software development for ensuring code quality, but it is complex, subjective, and time-consuming. This paper introduces a novel deep-learning architecture called DISCOREV, which employs cross-task knowledge distillation to address three key code review tasks simultaneously: quality estimation, comment generation, and code refinement. In this architecture, the code refinement model guides the fine-tuning of the comment generation model, and the quality estimation model guides the fine-tuning of the code refinement model, using a feedback-based learning objective and an embedding alignment objective. Experiments show that compared to existing methods, DISCOREV generates better review comments (measured by BLEU score) and more accurate code refinement (measured by CodeBLEU score).</x:t>
  </x:si>
  <x:si>
    <x:t xml:space="preserve">如何利用跨任务知识蒸馏构建深度学习架构（DISCOREV），以同时优化代码审查中的质量评估、评论生成和代码优化这三个相互关联的任务，提升代码审查的自动化水平和效果。</x:t>
  </x:si>
  <x:si>
    <x:t xml:space="preserve">数据集：采用了包含 176,616 条代码审查记录的数据集，涵盖 9 种编程语言（PHP、Ruby、C#、C、Java、Python、C++、Go、JavaScript），按 85%、7.5%、7.5% 的比例分为训练集、验证集和测试集。
对比模型：T5、CodeT5、CodeReviewer，这些均是代码审查相关任务中的主流模型。</x:t>
  </x:si>
  <x:si>
    <x:t xml:space="preserve">量化指标：
BLEU 分数：用于评估生成的审查评论质量，越高表示评论与真实评论越相似。
CodeBLEU 分数：用于评估代码优化的准确性，越高表示优化后的代码与真实优化代码越匹配。
训练时间：衡量模型训练的效率。
取得的效果：
代码优化任务：DISCOREV 的 CodeBLEU 分数为 85.49，超过 CodeReviewer（82.61）、CodeT5（80.82）和 T5（77.03）。
评论生成任务：DISCOREV 的 BLEU 分数为 7.33，相较于 T5（4.39）、CodeT5（4.83）、CodeReviewer（5.32）有显著提升，分别提高了 67%、52% 和 38%。
嵌入对齐目标的影响：加入该目标后，评论生成的 BLEU 分数从 6.68 提升至 7.33，代码优化的 CodeBLEU 分数略有提升。
训练时间：DISCOREV 单轮训练时间为 411 分钟，加入嵌入对齐后为 524 分钟，长于基线模型（约 176-179 分钟），但部署阶段无额外负担。</x:t>
  </x:si>
  <x:si>
    <x:t xml:space="preserve">Learning to Detect and Localize Multilingual Bugs</x:t>
  </x:si>
  <x:si>
    <x:t xml:space="preserve">多语言软件中由语言交互引发的漏洞（multilingual bugs）是软件质量保障的关键漏洞，但现有工具多局限于单语言软件。本文提出 xLoc，一种基于深度学习的技术 / 工具，用于检测和定位多语言漏洞。xLoc 通过定制化位置编码的 Transformer 模型，先预训练学习多语言控制流结构的通用知识，再通过基于跨语言 API 邻近性的位置编码进行微调，学习特定任务知识。针对 Python-C 软件的实现和实验表明，xLoc 在 F1 分数（94.98%）和 Top-1 准确率（87.24%）上显著优于 CodeT5 和 ChatGPT 等基线模型，消融研究证实了其设计元素的有效性。该设计可扩展到其他语言组合。</x:t>
  </x:si>
  <x:si>
    <x:t xml:space="preserve">Bugs in multi-language software, especially those induced by language interactions (multilingual bugs), are critical loopholes in software quality assurance. However, existing tools for bug detection/localization are largely limited to single-language software. This paper presents xLoc, a DL-based technique/tool for detecting and localizing multilingual bugs. Motivated by the characteristics of multilingual bug locations, xLoc first learns general knowledge about multilingual control-flow structures by pre-training a Transformer model with customized position encoding against novel objectives. Then, it learns task-specific knowledge through fine-tuning with a new position encoding scheme based on cross-language API vicinity. Evaluated on Python-C software, xLoc achieves 94.98% F1 and 87.24%@Top-1 accuracy, significantly outperforming baselines like CodeT5 and ChatGPT. Ablation studies confirm the contributions of its design elements, and the design can be applied to other language combinations.</x:t>
  </x:si>
  <x:si>
    <x:t xml:space="preserve">如何基于深度学习技术，设计并实现一种能够有效检测和定位多语言软件中 multilingual bugs（由语言交互引发的漏洞）的方法（xLoc），解决现有工具在多语言漏洞检测与定位中的局限性。</x:t>
  </x:si>
  <x:si>
    <x:t xml:space="preserve">预训练数据集：来自 IBM CodeNet 的 137,864 个 C 程序和 171,358 个 Python 程序，提取函数后得到 385,447 个样本。
微调与评估数据集：从 GitHub 的 2,631 个 Python-C 仓库中筛选得到，包含 3,770 个有 bug 样本和 15,884 个无 bug 样本，按 8:1:1 分为训练集、验证集和测试集。涉及的热门项目包括 NumPy、CPython、kitty、SciPy、Cython 等。
基线模型：CodeT5（微调版本）和 GPT-3.5/ChatGPT（零样本设置）。</x:t>
  </x:si>
  <x:si>
    <x:t xml:space="preserve">量化指标：
检测指标：精确率（Precision）、召回率（Recall）、F1 分数。
定位指标：Top-1、Top-3、Top-5 准确率（即预测的前 1/3/5 个位置中包含真实漏洞位置的比例）。
取得的效果：
检测任务：xLoc 的精确率为 94.42%，召回率为 95.54%，F1 分数为 94.98%，分别比 CodeT5 高 3.73%、13.37%、8.53%，比 ChatGPT 高 327.28%、0.40%、162.88%。
定位任务：xLoc 的 Top-1 准确率为 87.24%，Top-3 和 Top-5 准确率均为 91.09%，比 CodeT5 分别高 24.59%、11.23%、4.41%，比 ChatGPT 分别高 3965.42%、1736.49%、511.75%。
不同漏洞位置的表现：在跨语言 API 调用点、函数调用、赋值等 9 类漏洞位置中，xLoc 在多数类别上的 Top-1 准确率优于基线模型。</x:t>
  </x:si>
  <x:si>
    <x:t xml:space="preserve">Mining Action Rules for Defect Reduction Planning</x:t>
  </x:si>
  <x:si>
    <x:t xml:space="preserve">缺陷减少计划在提升软件质量和降低维护成本方面至关重要。现有基于黑盒机器学习模型的可解释 AI 方法存在解释不忠实于原模型的问题。本文提出 CounterACT，一种基于反事实行动规则挖掘的方法，无需黑盒模型即可生成缺陷减少计划。该方法利用行动规则提供可视为代码分类反事实解释的行动方案。在 9 个软件项目上的评估表明，与现有方法相比，CounterACT 生成的可解释计划在发布级和提交级的重叠分数更高（中位数分别为 95% 和 85.97%），且在精确率和召回率之间取得更好平衡（中位数 F1 分数 88.12%）。此外，结合大语言模型（LLM）生成代码编辑时，基于 CounterACT 计划的建议更具可执行性，更可能通过测试用例。</x:t>
  </x:si>
  <x:si>
    <x:t xml:space="preserve">Defect reduction planning is crucial for enhancing software quality and reducing maintenance costs. Explainable AI for software engineering, which trains black-box machine learning models and "explains" their predictions, aims to identify code characteristics impacting maintenance risks. However, post-hoc explanations do not always faithfully reflect the original model's computations. This paper introduces CounterACT, a Counterfactual ACTion rule mining approach that generates defect reduction plans without black-box models. By leveraging action rules, CounterACT provides a course of action as a counterfactual explanation for code classification. Evaluations on 9 software projects show that CounterACT's explainable plans achieve higher overlap scores at release (median 95%) and commit levels (median 85.97%), and a better precision-recall trade-off (median F1-score 88.12%) compared to competing approaches. Additionally, LLM-generated code edits supported by CounterACT's plans are more actionable and likely to pass tests than vanilla LLM recommendations.</x:t>
  </x:si>
  <x:si>
    <x:t xml:space="preserve">如何利用反事实行动规则挖掘（CounterACT）生成缺陷减少计划，以解决现有基于黑盒模型的解释方法存在的不忠实问题，提升软件缺陷减少计划的有效性、可解释性和可执行性。</x:t>
  </x:si>
  <x:si>
    <x:t xml:space="preserve">发布级数据集：9 个 Apache 开源项目（Jedit、Camel、log4j、Xalan、Ant、Velocity、Poi、Synapse 等），包含多个连续版本，用于评估发布级缺陷减少计划的效果。
提交级数据集：5 个来自 PROMISE 2021 缺陷预测挑战的开源项目（nifi、zookeeper、kafka、Phoenix、ActiveMQ），包含提交记录及缺陷标签，用于评估提交级计划的效果。
对比方法：原始行动规则挖掘（ARM）算法、TimeLIME、LIME、XTREE，以及 Alves、Shatnawi、Oliveira 等基于统计阈值的方法。</x:t>
  </x:si>
  <x:si>
    <x:t xml:space="preserve">量化指标：
重叠分数（Overlap Score）：衡量建议的代码变更与开发者实际修改的相似度。
改进分数（Improvement Score）：评估计划与未来版本缺陷减少的相关性。
精确率（Precision）、召回率（Recall）、F1 分数：衡量计划被开发者采纳的程度及对实际变更的覆盖度。
支持度（Support）、置信度（Confidence）、提升度（Uplift）：评估行动规则的质量。
取得的效果：
发布级：CounterACT 的重叠分数中位数为 95%，显著高于 TimeLIME（79.17%）等方法；改进分数中位数 91.33%，F1 分数中位数 88.12%。
提交级：重叠分数中位数 85.97%，远超 TimeLIME（38.36%）；F1 分数中位数 72.83%，在精确率和召回率平衡上表现最优。
行动规则质量：规则置信度平均 89%，提升度平均 43%，真阳性率平均 97.56%，表明规则与开发者实际缺陷修复高度相关。
LLM 辅助效果：结合 CounterACT 计划的 LLM 代码编辑在 40 个案例中 28 个通过测试，而 vanilla LLM 仅 14 个通过，差异具有统计显著性。</x:t>
  </x:si>
  <x:si>
    <x:t xml:space="preserve">Predicting Failures of Autoscaling Distributed Applications</x:t>
  </x:si>
  <x:si>
    <x:t xml:space="preserve">现有故障预测方法难以处理自动扩展分布式应用中动态变化的关键性能指标（KPI）集合，而这类应用在云环境中日益普及。本文提出 Preface，一种新型故障预测方法，能有效应对 KPI 集合大小随自动扩展动态变化的场景。Preface 通过整流器（Rectifier）将可变大小的 KPI 集合转换为固定大小的整流 KPI（基于各微服务的描述性统计），再结合深度自编码器识别异常状态，最后通过定位器确定故障微服务。在商业应用 Alemira 和学术范例 TrainTicket 上的实验表明，Preface 能提前预测多种故障，总体定位成功率在 41% 至 99% 之间，且能为故障处理提供 13 至 102 分钟的提前时间，同时支持多故障预测。</x:t>
  </x:si>
  <x:si>
    <x:t xml:space="preserve">Predicting failures in production environments helps service providers activate countermeasures to avoid user impact. Existing approaches, which predict failures from anomalies in time series of fixed KPI sets, cannot handle dynamically varying KPI sets in autoscaling distributed applications. This paper proposes Preface, a novel approach for predicting failures in such applications. Preface extends neural-network-based predictors with a Rectifier layer that reduces variable-size KPI sets to fixed-size rectified KPIs using descriptive statistics per logical component. The deep autoencoder then identifies anomalies, and the Localizer locates faulty microservices. Experiments on a commercial application (Alemira) and an academic exemplar (TrainTicket) show Preface effectively predicts failures with an overall success rate of 41%-99% in locating failures, providing 13-102 minutes of advance time for countermeasures, and supporting multiple failure predictions.</x:t>
  </x:si>
  <x:si>
    <x:t xml:space="preserve">如何设计并实现 Preface 方法，以解决自动扩展分布式应用中因 KPI 集合动态变化导致的故障预测难题，实现对这类应用故障的有效预测和故障组件定位。</x:t>
  </x:si>
  <x:si>
    <x:t xml:space="preserve">应用程序：
Alemira：商业学习管理系统，部署在 Kubernetes 上，包含多个微服务，支持自动扩展。
TrainTicket：广泛使用的微服务架构学术范例，同样部署在 Kubernetes 上，支持自动扩展。
数据集：两个应用在两周正常运行期间收集的 KPI 数据（包括 CPU、内存、网络等指标），以及注入故障后的运行数据。
对比方法：基于阈值的无神经网络异常检测器（替代 Preface 中的深度自编码器）。</x:t>
  </x:si>
  <x:si>
    <x:t xml:space="preserve">量化指标：
定位率：包括强定位率（正确定位故障微服务为首位）、弱定位率（故障微服务为第二 / 三位或代理微服务为首位）、总体定位率（强 + 弱定位率）。
误报率：正常执行中错误预测异常状态的比例。
反应时间：故障注入到首次正确定位的时间间隔。
提前时间：首次正确定位到故障扩散的时间间隔。
取得的效果：
总体定位率：在 Alemira 和 TrainTicket 上，针对 CPU 压力、内存压力、网络延迟等故障类型，总体定位率为 41%-99%，其中 CPU 和内存故障的定位率普遍高于网络延迟故障。
反应时间：0-35 分钟，多数情况下在故障注入后较短时间内即可实现首次正确定位。
提前时间：13-102 分钟，为故障处理提供了充足的准备时间。
多故障预测：对同时注入的多个故障，总体定位率为 40%-96%，反应时间 0-2 分钟，提前时间 12-64 分钟，表现稳定。
与基线对比：Preface 的误报率显著低于基于阈值的无神经网络方法，总体定位率更高（如在多数实验中 Preface 总体定位率为 72%-99%，而基线为 0%-96%）。</x:t>
  </x:si>
  <x:si>
    <x:t xml:space="preserve">RavenBuild: Context, Relevance, and Dependency Aware Build Outcome Prediction</x:t>
  </x:si>
  <x:si>
    <x:t xml:space="preserve">论文《RavenBuild: Context, Relevance, and Dependency Aware Build Outcome Prediction》提出了一种新型构建结果预测方法RavenBuild，针对视频游戏开发中数据文件修改和跨边界代码变更导致的构建失败问题。传统方法（如BuildFast）主要依赖代码特征，而RavenBuild引入了三类特征：
上下文感知（如提交意图、文件类型）
相关性感知（前后构建的关联性）
依赖感知（基于多学科依赖图分析变更影响）
在Ubisoft的AAA游戏项目（Project X）中，RavenBuild将失败类别的F1分数提升50%，召回率提升105%，AUC提升11%。此外，论文发现简单的“鹦鹉方法”（重复上一次构建结果）在某些场景下表现接近复杂模型，建议将其作为基线。</x:t>
  </x:si>
  <x:si>
    <x:t xml:space="preserve">The paper RavenBuild: Context, Relevance, and Dependency Aware Build Outcome Prediction introduces a novel approach to predict CI build outcomes in video game development, where data file changes and cross-boundary code modifications frequently cause build failures. Unlike prior methods (e.g., BuildFast) that rely on code-centric features, RavenBuild leverages:
Context-aware features (e.g., commit intent, file types),
Relevance-aware features (relationships between consecutive builds),
Dependency-aware features (impact analysis via multidisciplinary dependency graphs).
Evaluated on Ubisoft’s Project X, RavenBoost improves F1-score for failing builds by 50%, recall by 105%, and AUC by 11% over BuildFast. Surprisingly, a naive "Parrot" approach (echoing the previous build outcome) performs competitively, highlighting inherent tendencies in build outcome sequences.</x:t>
  </x:si>
  <x:si>
    <x:t xml:space="preserve">构建结果预测（Build Outcome Prediction）
核心问题：如何利用上下文、相关性和依赖特征提升CI构建结果的预测准确性，尤其在数据密集型项目（如视频游戏）中。</x:t>
  </x:si>
  <x:si>
    <x:t xml:space="preserve">Project X：Ubisoft的AAA游戏项目（4,640次构建数据）。
22个开源Java项目：来自Circle CI的45,247次构建数据（如Cassandra、Spring Cloud等）。</x:t>
  </x:si>
  <x:si>
    <x:t xml:space="preserve">指标	BuildFast	RavenBuild	提升
F1-score (Fail)	0.426	0.638	+50%
Recall (Fail)	0.296	0.607	+105%
AUC	0.791	0.877	+11%
Gain (Build Hours)	217.8	240.1	+22.3</x:t>
  </x:si>
  <x:si>
    <x:t xml:space="preserve">Ubisoft的Project X
案例描述：
Project X是Ubisoft一款持续开发10年的AAA游戏，每日提交数千次构建，平均构建耗时21分钟。
61%的构建失败由数据文件修改引起，传统方法无法有效处理。
RavenBuild的应用效果：
通过依赖图分析跨边界变更，显著提升失败构建的预测能力。
简化版RavenBuild-CR在开源项目中同样有效，通用性得到验证。</x:t>
  </x:si>
  <x:si>
    <x:t xml:space="preserve">PPM: Automated Generation of Diverse Programming Problems for Benchmarking Code Generation Models</x:t>
  </x:si>
  <x:si>
    <x:t xml:space="preserve">本文提出了一种名为PPM（Programming Problem Merging）的自动化方法，用于生成多样化的编程问题，以评估大型代码生成模型（LCGMs）的性能。传统方法依赖人工编写或基于扰动的生成方式，存在效率低、语义单一或数据污染等问题。PPM通过合并现有编程问题，结合随机性和类型感知的转换操作，生成语义多样且自然的编程问题。实验表明，PPM能有效揭示现有模型的局限性，并在多样性和自然性上优于基线方法。</x:t>
  </x:si>
  <x:si>
    <x:t xml:space="preserve">The paper introduces PPM (Programming Problem Merging), an automated method for generating diverse programming problems to benchmark Large Code Generation Models (LCGMs). Traditional approaches rely on manual creation or perturbation-based methods, which suffer from inefficiency, semantic homogeneity, or data contamination risks. PPM merges existing problems with randomized transformations and type-aware operations to produce semantically diverse and natural problems. Experiments demonstrate that PPM effectively exposes model limitations and outperforms baselines in diversity and naturalness</x:t>
  </x:si>
  <x:si>
    <x:t xml:space="preserve">研究主题是自动化生成多样化的编程问题，用于全面评估代码生成模型的性能。</x:t>
  </x:si>
  <x:si>
    <x:t xml:space="preserve">论文使用了两个广泛使用的数据集：
HumanEval：包含164个Python编程问题。
MBPP-Sanitized：包含427个众包的Python编程问题。</x:t>
  </x:si>
  <x:si>
    <x:t xml:space="preserve">多样性指标：
BLEU-4（衡量语言多样性）：PPM显著低于基线方法（如PPM-T在HumanEval上为0.66，基线Token Mutation为0.82）。
Semantic Similarity（语义相似性）：PPM更低（PPM-T为0.90，基线为0.95-1.00）。
Different Implementation Rate（解决方案差异率）：PPM达到100%，基线为0%。
有效性指标：
Pass@k（模型生成代码的正确率）：PPM使模型性能显著下降（如Pass@1下降90%以上）。
自然性指标：
Perplexity（困惑度）：PPM优于基线（如PPM-T为7.86，基线Token Mutation为84.20）。
IDE Warnings：PPM生成的警告极少（PPM-T为3，基线Token Mutation为139）。
Human Scores：PPM得分更高（PPM-T为0.78，基线Token Mutation为0.43）</x:t>
  </x:si>
  <x:si>
    <x:t xml:space="preserve">Demystifying Invariant Effectiveness for Securing Smart Contracts</x:t>
  </x:si>
  <x:si>
    <x:t xml:space="preserve">这篇论文题为《揭秘不变量有效性以保障智能合约安全》，主要研究如何通过动态生成和验证不变量（invariants）来增强智能合约的安全性。作者提出了一个名为Trace2Inv的工具，能够从智能合约的历史交易数据中自动推断不变量模板，并评估这些不变量在阻止真实攻击中的有效性。实验结果表明，最有效的不变量可以成功阻止27次攻击中的18次，且组合多个不变量可将防御效果提升至23次攻击。此外，论文还分析了攻击者和普通用户绕过这些不变量的可能性，并讨论了不变量的运行时开销。</x:t>
  </x:si>
  <x:si>
    <x:t xml:space="preserve">The paper, titled Demystifying Invariant Effectiveness for Securing Smart Contracts, focuses on enhancing smart contract security through dynamically inferred invariants. The authors present Trace2Inv, a tool that automatically generates invariants from historical transaction data and evaluates their effectiveness in blocking real-world exploits. The study shows that the most effective invariant alone can block 18 out of 27 attacks, while combining multiple invariants increases this to 23 attacks. The paper also examines bypassability by attackers and normal users, along with the gas overhead of invariant enforcement.</x:t>
  </x:si>
  <x:si>
    <x:t xml:space="preserve">论文的研究主题是智能合约安全，具体包括：
动态不变量生成与验证。
不变量在阻止恶意交易中的有效性评估。
攻击者和用户绕过不变量的可能性分析。
不变量组合的优化及其运行时开销。</x:t>
  </x:si>
  <x:si>
    <x:t xml:space="preserve">论文使用了42个曾遭受攻击的智能合约作为基准，覆盖27次真实攻击事件（如Harvest Finance、bZx等），涉及DeFi协议中的多种漏洞类型（如预言机操纵、重入攻击等）。数据来源包括学术论文、行业数据库（如BlockSec、SlowMist）和开源代码库。</x:t>
  </x:si>
  <x:si>
    <x:t xml:space="preserve">指标：
阻止攻击的数量（True Positives）。
误报率（False Positive Rate）。
不变量应用的合约数量。
运行时Gas开销。
效果：
单个最有效不变量（EOA）阻止了27次攻击中的15次，误报率0.2%。
组合不变量（EOA ∧ GC ∧ DFU）可阻止23次攻击，误报率3.99%。
优化组合（EOA ∧ (OB ∨ DFU)）误报率仅0.28%，仍能阻止20次攻击。
Gas开销低于0.68%，对性能影响极小。</x:t>
  </x:si>
  <x:si>
    <x:t xml:space="preserve">论文提及了产业界的应用案例：
ConsenSys审计报告：分析了63个已审计项目的2,181个不变量，提取了8类通用模板。
真实攻击事件：如Harvest Finance因预言机操纵损失3,380万美元，Trace2Inv生成的不变量可阻止此类攻击。
工具部署：Trace2Inv可集成至现有监控系统（如Forta Network）实时防御攻击。</x:t>
  </x:si>
  <x:si>
    <x:t xml:space="preserve">Static Application Security Testing (SAST) Tools for Smart Contracts: How Far Are We?</x:t>
  </x:si>
  <x:si>
    <x:t xml:space="preserve">该论文针对智能合约静态安全测试（SAST）工具的现状进行了系统性评估。作者提出了一种包含45种漏洞类型的细粒度分类法，并构建了一个包含788个智能合约和10,394个漏洞的多样化基准测试集。通过评估8种主流SAST工具（包括开源和商业工具），研究发现现有工具平均漏报率高达50%，且精确度不足10%。此外，论文揭示了工具在漏洞类型覆盖、检测一致性及效率方面的局限性，并提出了工具组合策略以提升检测效果。研究结果为开发者、研究人员及从业者在工具选择和改进上提供了重要指导。</x:t>
  </x:si>
  <x:si>
    <x:t xml:space="preserve">This paper conducts a comprehensive evaluation of Static Application Security Testing (SAST) tools for smart contracts. The authors propose an up-to-date taxonomy covering 45 unique vulnerability types and construct a diverse benchmark with 788 smart contracts and 10,394 labeled vulnerabilities. Evaluating eight SAST tools (including open-source and commercial tools), the study reveals that existing tools miss approximately 50% of vulnerabilities and suffer from low precision (&lt;10%). Key findings highlight gaps in coverage, effectiveness, and efficiency, with tool combination strategies shown to improve recall at the cost of increased false positives. The work provides actionable insights for tool development and practical deployment in blockchain security.</x:t>
  </x:si>
  <x:si>
    <x:t xml:space="preserve">论文的研究主题是智能合约静态安全测试（SAST）工具的评估与改进，重点分析工具在漏洞检测覆盖率、有效性、一致性和效率方面的表现。</x:t>
  </x:si>
  <x:si>
    <x:t xml:space="preserve">论文构建的基准测试集包含以下组成部分：
Not So Smart Contracts（18个文件）
Smartbugs-Curated（143个文件，257个漏洞）
SolidiFI Benchmark（300个文件，9,606个漏洞）
Smart Contract Benchmark Suites（214个文件，393个漏洞）
BNB Benchmark（113个真实工业项目，120个漏洞）
总计788个文件，10,394个漏洞（函数级标注）。</x:t>
  </x:si>
  <x:si>
    <x:t xml:space="preserve">覆盖率（Coverage）：工具支持的漏洞类型占比。最佳工具CSA覆盖97.78%（44/45），Slither为95.56%。
召回率（Recall）：CSA最高（72.00%），但多数工具低于40%。
精确度（Precision）：普遍低于10%，CSA为3.35%。
F1分数：CSA最优（6.40%），其他工具均低于3%。
效率：静态分析工具（如Slither平均16.6秒/合约）快于符号执行工具（如Manticore平均1,547.6秒/合约）。</x:t>
  </x:si>
  <x:si>
    <x:t xml:space="preserve">论文提及了产业界合作案例：
通过工业合作伙伴获取了BNB Benchmark（113个真实项目），并由3名安全审计专家标注漏洞。
评估了匿名商业工具CSA，发现其性能优于开源工具（如Recall 72%），但精确度仍较低（3.35%）。
此外，论文强调现有工具在真实项目中的局限性（如编译版本兼容性问题），为工业实践提供了改进方向。</x:t>
  </x:si>
  <x:si>
    <x:t xml:space="preserve">On the Contents and Utility of IoT Cybersecurity Guidelines</x:t>
  </x:si>
  <x:si>
    <x:t xml:space="preserve">论文简要介绍（中文）：
该论文系统性地研究了全球142份IoT网络安全指南，通过抽样分析25份指南中的958条安全建议，构建了一个层次化分类法。研究发现，单个指南在覆盖广度和深度上均存在不足，但整体上能缓解79%的CVE漏洞和100%的新闻报道的安全事件。研究还指出，87.2%的建议具有可操作性，但仅38.7%能针对具体威胁。论文为政策制定者和从业者提供了改进指南的实用建议，强调需结合多份指南以实现全面防护。</x:t>
  </x:si>
  <x:si>
    <x:t xml:space="preserve">This paper conducts a qualitative study of 142 IoT cybersecurity guidelines, analyzing 25 sampled guidelines to extract 958 unique recommendations. The authors develop a hierarchical taxonomy and evaluate guideline comprehensiveness, actionability, and specificity. Key findings reveal that individual guidelines lack depth and breadth, yet collectively mitigate 79% of CVEs and 100% of real-world failures. While 87.2% of recommendations are actionable, only 38.7% target specific threats. The study highlights the need for domain-specific guidelines and multi-guideline adoption to address IoT security gaps effectively.</x:t>
  </x:si>
  <x:si>
    <x:t xml:space="preserve">论文的研究主题是物联网（IoT）网络安全指南的内容分析与实用性评估，重点包括指南的全面性（覆盖范围与深度）、建议的可操作性及对真实安全问题的预防能力。</x:t>
  </x:si>
  <x:si>
    <x:t xml:space="preserve">论文未使用传统Benchmark，但构建了以下评估数据集：
CVE漏洞库：97个设计缺陷类CVE（来自61家公司，经分层抽样）。
新闻事件库：17个IoT安全事件（来自WIRED和《纽约时报》的新闻报道）。
量化指标及效果：</x:t>
  </x:si>
  <x:si>
    <x:t xml:space="preserve">覆盖率（Coverage）：
单个指南平均覆盖&lt;40%的CVE，仅1份指南（IOTSF-2021）覆盖62%。
所有指南联合覆盖79%的CVE和100%的新闻事件。
可操作性（Actionability）：87.2%的建议可执行。
针对性（Specificity）：仅38.7%的建议能针对具体威胁。
矛盾建议比例：0.5%（3/958条建议存在冲突）。</x:t>
  </x:si>
  <x:si>
    <x:t xml:space="preserve">论文提及以下产业界案例：
政策应用：美国加州《SB-327法案》采纳了指南中的“强制修改默认密码”建议。
企业实践：GE电力部门采用NIST框架（指南之一）进行OT网络安全合规。
漏洞分析：案例研究分析了GPS追踪应用iTrack的漏洞（默认密码和网络隔离缺失），匹配8条指南建议。</x:t>
  </x:si>
  <x:si>
    <x:t xml:space="preserve">Bin2Summary: Beyond Function Name Prediction in Stripped Binaries with Functionality-specific Code Embeddings</x:t>
  </x:si>
  <x:si>
    <x:t xml:space="preserve">本文提出了Bin2Summary，一种基于学习的框架，用于自动生成剥离二进制文件中函数功能的自然语言摘要。传统方法主要预测函数名称，但名称往往过于抽象且信息有限。Bin2Summary通过功能特定的代码嵌入模块和基于注意力的序列到序列模型，能够更全面地描述函数功能。实验基于16个开源项目的38,167个函数，结果显示Bin2Summary在精确率和召回率上分别达到0.728和0.729，显著优于现有方法。此外，该工具在跨架构和跨环境分析中表现出良好的可迁移性。</x:t>
  </x:si>
  <x:si>
    <x:t xml:space="preserve">This paper presents Bin2Summary, a learning-based framework designed to automatically generate natural language summaries of function functionalities in stripped binaries. Unlike traditional approaches that focus on predicting function names, Bin2Summary captures fine-grained functionality-specific code snippets and employs an attention-based seq2seq model to produce detailed summaries. Evaluated on 38,167 functions from 16 widely-used projects, Bin2Summary achieves a precision of 0.728 and recall of 0.729. The framework also demonstrates strong transferability across different architectures and environments, making it a practical tool for binary code comprehension.</x:t>
  </x:si>
  <x:si>
    <x:t xml:space="preserve">研究主题是二进制代码的功能摘要生成，旨在通过自然语言句子描述剥离二进制文件中函数的主要功能，超越传统的函数名预测方法。</x:t>
  </x:si>
  <x:si>
    <x:t xml:space="preserve">论文使用了16个开源项目（如Coreutils、OpenSSL等）的二进制文件，共38,167个函数（从162,406个函数中筛选出具有高质量注释的函数），涵盖工具、数据库和网络等多个领域。</x:t>
  </x:si>
  <x:si>
    <x:t xml:space="preserve">量化指标：
精确率（Precision）和召回率（Recall）：衡量生成摘要与真实功能描述的匹配程度。
BLEU-4分数：评估生成摘要的自然语言质量。
效果：
Bin2Summary的精确率为0.728，召回率为0.729。
功能特定嵌入模块将现有汇编语言模型的性能提升高达109.5%（精确率）和109.9%（召回率）。
BLEU-4分数为41.4%（基于处理后的参考描述）。</x:t>
  </x:si>
  <x:si>
    <x:t xml:space="preserve">论文中提及了用户研究（case study），邀请10名具有C/C++背景的参与者评估Bin2Summary生成的功能摘要与现有工具（如Debin、NFRE）预测的函数名称的实用性。结果显示，在69%的情况下，Bin2Summary的摘要被认为更具语义信息，更有利于二进制代码理解。未提及具体的产业界应用案例。</x:t>
  </x:si>
  <x:si>
    <x:t xml:space="preserve">Active Monitoring Mechanism for Control-based Self-Adaptive Systems</x:t>
  </x:si>
  <x:si>
    <x:t xml:space="preserve">本文提出了一种主动监控机制（AMM），用于检测基于控制的自适应系统（control-SAS）中的模型偏差。传统方法依赖被动观察，难以应对因零值控制信号导致的模糊观测问题。AMM通过生成主动控制信号，结合随机框架量化模型隐式变化与显式表现的关系，从而更早、更准确地检测偏差。实验基于三个典型系统（BSN、SWaT、RUBiS）显示，AMM平均减少33.0%的检测延迟，降低18.3%的漏检率和16.7%的误报率，同时提升系统效用88.2%。</x:t>
  </x:si>
  <x:si>
    <x:t xml:space="preserve">This paper presents an Active Monitoring Mechanism (AMM) to detect model deviations in control-based self-adaptive systems (control-SAS). Traditional passive approaches struggle with vague observations caused by zero-valued control signals. AMM generates active signals to stimulate the system and employs a stochastic framework linking implicit model variations to explicit behaviors. Evaluated on three systems (BSN, SWaT, RUBiS), AMM reduces detection delay by 33.0%, lowers false-negative and false-positive rates by 18.3% and 16.7%, respectively, and improves system utility by 88.2%.</x:t>
  </x:si>
  <x:si>
    <x:t xml:space="preserve">研究主题是基于控制的自适应系统中的模型偏差检测，重点解决模糊观测（vague observation）导致的检测延迟和准确性下降问题，通过主动控制信号和随机框架实现高效监控。</x:t>
  </x:si>
  <x:si>
    <x:t xml:space="preserve">实验基于三个典型系统：
BSN（体感网络系统）：模拟传感器功耗调整。
SWaT（水处理仿真系统）：模拟阀门控制。
RUBiS（网络拍卖系统）：模拟服务器负载适应。
共使用960组配置（400对BSN、400对SWaT、160对RUBiS）。</x:t>
  </x:si>
  <x:si>
    <x:t xml:space="preserve">量化指标：
检测延迟（MTD）：模型偏差发生到被检测的平均时间。
漏检率（FN rate）：未检测到的真实偏差比例。
误报率（FP rate）：错误报告的偏差比例。
异常率（Abnormal rate）：系统处于异常状态的时间占比。
效用比（Utility ratio）：系统性能提升的百分比。
效果：
AMM平均减少33.0%检测延迟，降低18.3%漏检率和16.7%误报率。
异常率降低19.3%，效用比提升88.2%。</x:t>
  </x:si>
  <x:si>
    <x:t xml:space="preserve">Cut to the Chase: An Error-Oriented Approach to Detect Error-Handling Bugs</x:t>
  </x:si>
  <x:si>
    <x:t xml:space="preserve">该论文提出了一种名为EH-Digger的错误导向方法，用于检测C/C++程序中的错误处理缺陷。现有方法多为基于模板或学习API调用附近的错误处理代码，而EH-Digger通过分析错误处理代码的上下文（从错误发生到处理的完整路径），学习错误处理规则，从而更准确地检测缺陷。实验表明，EH-Digger在Linux内核和11个开源应用中检测到53个新缺陷和71个历史缺陷，准确率达91%，且30.1%的缺陷是现有方法无法检测的。</x:t>
  </x:si>
  <x:si>
    <x:t xml:space="preserve">The paper proposes EH-Digger, an error-oriented approach to detect error-handling bugs in C/C++ programs. Unlike existing template-based or API-centric learning methods, EH-Digger analyzes the context of error-handling code (from fault to failure statements) to derive handling rules. Evaluated on the Linux Kernel and 11 open-source applications, EH-Digger detected 53 new bugs and 71 historical bugs with 91% precision, outperforming state-of-the-art tools by identifying 30.1% unique bugs.</x:t>
  </x:si>
  <x:si>
    <x:t xml:space="preserve">研究主题是错误处理缺陷的自动化检测，重点解决现有方法因忽略错误传播上下文而导致的漏检和误检问题。</x:t>
  </x:si>
  <x:si>
    <x:t xml:space="preserve">数据集：2,322个错误处理代码片段（来自22个跨8个领域的开源软件）。
测试对象：Linux Kernel（6.5和4.14版本）及11个GitHub高星开源应用（如Redis、Curl、VLC等）。</x:t>
  </x:si>
  <x:si>
    <x:t xml:space="preserve">指标：精确度（Precision）、召回率（Recall）、F1值。
效果：
Linux Kernel：精确度90.3%，检测到214个缺陷（40个历史缺陷）。
11个应用：平均精确度89.6%，检测到163个缺陷（33个新缺陷，31个历史缺陷）。
对比实验：30.1%的缺陷为EH-Digger独有，F1值（0.81）优于EH-Miner（0.71）和GLM（0.74）。</x:t>
  </x:si>
  <x:si>
    <x:t xml:space="preserve">论文提及在Linux Kernel和多个开源项目（如Redis、Curl、VLC）中的实际应用：
向Linux内核提交了20个缺陷补丁，全部被开发者确认。
在11个应用中，33个新缺陷被开发者确认或修复。
未提及商业公司的产业界案例。</x:t>
  </x:si>
  <x:si>
    <x:t xml:space="preserve">DAInfer: Inferring API Aliasing Specifications from Library Documentation via Neurosymbolic Optimization</x:t>
  </x:si>
  <x:si>
    <x:t xml:space="preserve">该论文提出了一种名为DAInfer的神经符号优化方法，用于从库文档中推断API别名规范。传统方法依赖源代码分析或动态测试，而DAInfer通过自然语言处理（NLP）模型解析文档中的语义信息，将规范推断问题转化为优化问题。实验表明，DAInfer在Java类库中推断API别名规范的精确度为79.78%，召回率为82.29%，平均耗时5.35秒/类。这些规范进一步提升了别名分析和污点分析的性能，分别多发现80.05%的别名事实和85条污点流。</x:t>
  </x:si>
  <x:si>
    <x:t xml:space="preserve">The paper proposes DAInfer, a neurosymbolic optimization approach to infer API aliasing specifications from library documentation. Unlike existing methods relying on source code analysis or dynamic testing, DAInfer leverages NLP models to interpret informal semantic information in documentation and reduces the inference problem to an optimization problem. Evaluated on Java libraries, DAInfer achieves 79.78% precision and 82.29% recall, averaging 5.35 seconds per class. The inferred specifications enhance alias analysis (80.05% more alias facts) and taint analysis (85 additional taint flows detected).</x:t>
  </x:si>
  <x:si>
    <x:t xml:space="preserve">研究主题是API别名规范的自动化推断，重点解决现有方法因依赖源代码或动态测试而导致的扩展性和适用性问题。</x:t>
  </x:si>
  <x:si>
    <x:t xml:space="preserve">数据集：167个Java类（来自Android框架、Java集合库等），包含8,342个API。
对比方法：Atlas（基于动态测试）、USpec（基于应用代码）、LLM-Alias（直接使用ChatGPT）。</x:t>
  </x:si>
  <x:si>
    <x:t xml:space="preserve">指标：精确度（Precision）、召回率（Recall）、时间开销（Time Cost）、Token消耗（Token Cost）。
效果：
规范推断：精确度79.78%，召回率82.29%，平均5.35秒/类。
别名分析：别名事实增加80.05%。
污点分析：多检测85条污点流。
效率：相比基线方法，DAInfer速度提升1.94–3.19倍。</x:t>
  </x:si>
  <x:si>
    <x:t xml:space="preserve">应用场景：在15个Java项目和23个Android应用（如导航、安全类应用）中验证了DAInfer对别名分析和污点分析的提升效果。
未提及具体商业公司的产业界案例。</x:t>
  </x:si>
  <x:si>
    <x:t xml:space="preserve">Decomposing Software Verification Using Distributed Summary Synthesis</x:t>
  </x:si>
  <x:si>
    <x:t xml:space="preserve">这篇论文提出了一种名为“分布式摘要合成”（Distributed Summary Synthesis, DSS）的新方法，用于分解大型软件验证任务为多个小型、相互连接的验证任务。该方法基于程序控制流块，通过独立、分布式、持续优化的方式计算每个块的摘要（块合约），并通过块之间的通信进行迭代优化。DSS通过并行分析所有块，显著减少了响应时间，适用于持续集成环境。实验表明，该方法在多处理单元上表现良好，甚至在某些情况下优于传统的单线程谓词抽象方法。</x:t>
  </x:si>
  <x:si>
    <x:t xml:space="preserve">This paper introduces a novel approach called Distributed Summary Synthesis (DSS) to decompose large software verification tasks into smaller, interconnected tasks based on program control-flow blocks. Each block is analyzed independently and continuously refined through communication between blocks, synthesizing preconditions and violation conditions. DSS enables parallel analysis of all blocks, significantly reducing response time and making it suitable for continuous integration. Experimental results demonstrate its effectiveness in distributing workloads across multiple processing units, with some cases outperforming traditional single-threaded predicate abstraction.</x:t>
  </x:si>
  <x:si>
    <x:t xml:space="preserve">研究主题是软件验证的并行化与分解，具体包括：
如何将大型验证任务分解为独立的小任务（基于控制流块）。
如何通过分布式摘要合成（块合约的迭代优化）实现并行验证。
如何减少响应时间以支持持续集成。</x:t>
  </x:si>
  <x:si>
    <x:t xml:space="preserve">论文使用了sv-benchmarks，这是一个针对C程序验证的大型基准测试集，包含来自真实软件系统的任务（如Linux驱动和嵌入式系统）。</x:t>
  </x:si>
  <x:si>
    <x:t xml:space="preserve">量化指标：
CPU时间（CPU time）
响应时间（Response time）
任务解决数量（Correctly solved tasks）
并行加速比（Speed-up with multiple cores）
效果：
使用8个处理单元时，响应时间平均减少至单线程的1/4（速度提升4倍）。
在某些任务中，DSS的响应时间显著优于传统谓词抽象（如表格2中的任务）。
在并行组合（portfolio）中，响应时间最高提升16倍。</x:t>
  </x:si>
  <x:si>
    <x:t xml:space="preserve">Towards Better Graph Neural Network-based Fault Localization Through Enhanced Code Representation</x:t>
  </x:si>
  <x:si>
    <x:t xml:space="preserve">EyeTrans: Merging Human and Machine Attention for Neural Code Summarization</x:t>
  </x:si>
  <x:si>
    <x:t xml:space="preserve">该论文提出了一种基于图神经网络（GNN）的故障定位技术DepGraph，通过增强代码表示（如引入调用依赖图和代码变更信息）来提升定位准确性。实验表明，DepGraph在Defects4J基准上优于现有技术（如Grace），Top-1准确率提升20%，同时减少70%的图节点和边，显著降低GPU内存和训练时间。研究还验证了其在跨项目场景中的有效性。</x:t>
  </x:si>
  <x:si>
    <x:t xml:space="preserve">The paper proposes DepGraph, a GNN-based fault localization technique that enhances code representation by integrating interprocedural call graphs and code change information. Evaluated on Defects4J, DepGraph outperforms state-of-the-art methods (e.g., Grace) with 20% higher Top-1 accuracy, 70% reduced graph complexity, and 44% lower GPU memory usage. It also demonstrates robustness in cross-project settings.</x:t>
  </x:si>
  <x:si>
    <x:t xml:space="preserve">基于图神经网络的软件故障定位，重点解决代码表示不完整和计算资源消耗大的问题。</x:t>
  </x:si>
  <x:si>
    <x:t xml:space="preserve">Defects4J 2.0.0，包含14个Java项目的675个真实故障</x:t>
  </x:si>
  <x:si>
    <x:t xml:space="preserve">Top-N：DepGraph定位到Top-1的故障数比Grace多20%（359 vs. 298）。
MFR/MAR：平均排名提升超50%（MFR从5.678降至2.562）。
资源效率：GPU内存减少44%（143GB→80GB），训练时间缩短85%（9天→1.5天）。
跨项目：Top-1准确率比Grace高42%。</x:t>
  </x:si>
  <x:si>
    <x:t xml:space="preserve">Predicting Code Comprehension: A Novel Approach to Align Human Gaze with Code Using Deep Neural Networks</x:t>
  </x:si>
  <x:si>
    <x:t xml:space="preserve">该论文提出了一种新颖的深度神经网络方法，通过结合开发者的眼动数据和代码本身的信息，预测代码的理解难度和开发者的理解准确性。研究通过眼动追踪实验收集数据，设计了一个端到端的神经网络模型，能够显著优于现有的基准方法。结果表明，将眼动数据与代码对齐可以更好地预测代码理解难度，为代码质量评估提供了更人性化的指标。</x:t>
  </x:si>
  <x:si>
    <x:t xml:space="preserve">The paper introduces a novel deep neural network approach that aligns developers' eye gaze with code tokens to predict code comprehension and perceived difficulty. By conducting an eye-tracking experiment with 27 participants and 16 diverse code tasks, the authors developed a model that outperforms state-of-the-art methods. The results demonstrate the value of integrating human gaze data with code features for improving code quality assessment.</x:t>
  </x:si>
  <x:si>
    <x:t xml:space="preserve">通过开发者的眼动数据与代码对齐，预测代码理解难度和理解准确性，探索一种更人性化的代码质量评估方法。</x:t>
  </x:si>
  <x:si>
    <x:t xml:space="preserve">论文使用了三种现有的基准方法作为对比：Fritz et al. (2014)：基于手工特征和朴素贝叶斯分类器的方法。
Al Madi et al. (2021)：基于随机森林和词级别眼动特征的方法。
Harada and Nakayama (2021)：基于SVM和眼动特征的方法。</x:t>
  </x:si>
  <x:si>
    <x:t xml:space="preserve">指标：AUC（Area Under the ROC Curve）。
效果：
代码理解预测（Code Comprehension）：AUC = 0.746（新参与者）、0.675（新代码片段）。
感知难度预测（Perceived Difficulty）：AUC = 0.739（新参与者）、0.743（新代码片段）。
论文的模型在大多数情况下显著优于基准方法。</x:t>
  </x:si>
  <x:si>
    <x:t xml:space="preserve">R2I: A Relative Readability Metric for Decompiled Code</x:t>
  </x:si>
  <x:si>
    <x:t xml:space="preserve">本文提出了首个专门用于量化评估反编译代码相对可读性的指标 ——R2I（Relative Readability Index）。由于现有源代码可读性指标无法适用于反编译代码（因反编译代码缺乏丰富语义信息且可能存在语法错误），R2I 通过提取抽象语法树（AST）中的 31 个特征（涵盖代码质量、用户偏好、冲突特征、语法错误和通用特征），结合用户调查确定特征权重，实现对不同反编译器生成代码的相对可读性量化比较（取值范围 0-1）。实验表明，R2I 能有效反映反编译代码的相对质量（如不同反编译器、版本更新、代码混淆的影响），且与人类对可读性的感知一致。</x:t>
  </x:si>
  <x:si>
    <x:t xml:space="preserve">This paper introduces R2I (Relative Readability Index), the first specialized metric tailored to quantitatively evaluate the relative readability of decompiled code. Existing source code readability metrics are unsuitable for decompiled code due to the lack of rich semantic information and potential syntactic errors. R2I computes a relative readability score (ranging from 0 to 1) by extracting 31 features from Abstract Syntax Trees (ASTs) of decompiled code snippets from different decompilers, with feature weights determined via user surveys. Experiments demonstrate that R2I effectively reflects the relative quality of decompiled code (e.g., across decompilers, versions, and obfuscated binaries) and aligns well with human perceptions of readability.</x:t>
  </x:si>
  <x:si>
    <x:t xml:space="preserve">设计并验证一种专门用于量化评估反编译代码相对可读性的指标（R2I），包括特征提取、权重确定、评估系统构建及有效性验证（如与人类感知的一致性、对反编译器版本和代码混淆的敏感性）。</x:t>
  </x:si>
  <x:si>
    <x:t xml:space="preserve">使用了 GNU Coreutils 8.29 和 Findutils 4.6.0 作为基准测试集，这些工具通过 GCC 8.2.0 以 O2 优化级别编译，并去除调试符号。最终数据集包含 103 个 Coreutils 二进制文件和 4 个 Findutils 二进制文件，共 107 个二进制文件，从中提取了 5305 个被所有 6 个反编译器成功反编译的函数。</x:t>
  </x:si>
  <x:si>
    <x:t xml:space="preserve">量化指标：R2I（Relative Readability Index），取值范围 0-1，值越高表示相对可读性越好。
取得的效果：
在 6 个反编译器（Hex-Rays、Binary Ninja、Ghidra、RetDec、Angr、Radare2）中，Hex-Rays 平均 R2I 最高（0.604），Radare2 最低（0.448），与用户调查结果一致；
能反映反编译器版本提升：Hex-Rays 最新版本（v8.3）的 R2I（0.698）显著高于旧版本（v7.2：0.595；v6.8：0.386）；
能反映代码混淆影响：混淆（如 bogus control flow、control flow flattening）会降低 R2I，且混合混淆的 R2I 显著低于非混淆代码。</x:t>
  </x:si>
  <x:si>
    <x:t xml:space="preserve">Maximizing Patch Coverage for Testing of Highly-Configurable Software without Exploding Build Times</x:t>
  </x:si>
  <x:si>
    <x:t xml:space="preserve">该论文探讨了如何在保证快速构建时间的同时最大化高度可配置软件的补丁覆盖率问题。作者提出了一种名为krepair的方法，用于自动修复Linux内核配置文件，以确保补丁能够被编译进内核中。通过对比不同的配置文件生成技术，如默认配置(defconfig)、全选项开启配置(allyesconfig)以及VAMPYR等方法，研究表明krepair能够在保持较低构建时间的同时实现与高覆盖配置相似的补丁覆盖率。这使得krepair成为持续集成环境中测试大量补丁的理想选择。</x:t>
  </x:si>
  <x:si>
    <x:t xml:space="preserve">This paper addresses the challenge of maximizing patch coverage in highly-configurable software while keeping build times manageable. It introduces krepair, an automated approach to repair configuration files ensuring that patches are included in the compiled binary without significantly increasing build times. By evaluating krepair against other state-of-the-art techniques such as defconfig, allyesconfig, and VAMPYR on a sample of Linux kernel patches, the study shows that krepair achieves high patch coverage with substantially faster build times.</x:t>
  </x:si>
  <x:si>
    <x:t xml:space="preserve">关于提高高度可配置软件（特别是Linux内核）中的补丁覆盖率，同时避免构建时间过长的问题。
是的，论文研究与智能化相关，因为它涉及使用自动化工具和算法（例如SAT求解器）来优化配置文件，从而提高补丁覆盖率并减少构建时间。</x:t>
  </x:si>
  <x:si>
    <x:t xml:space="preserve">最近一年内的Linux内核开发周期中随机抽取的507个补丁</x:t>
  </x:si>
  <x:si>
    <x:t xml:space="preserve">量化指标包括补丁覆盖率和构建时间。结果显示，krepair实现了接近于最大配置文件的补丁覆盖率（88.5%），但其平均构建时间仅为约20分钟，相比之下，allyesconfig方法需要大约4小时。</x:t>
  </x:si>
  <x:si>
    <x:t xml:space="preserve">Syntax Is All You Need: A Universal-Language Approach to Mutant Generation</x:t>
  </x:si>
  <x:si>
    <x:t xml:space="preserve">该论文提出了一种基于语法和程序转换的通用语言变异生成方法，旨在解决传统变异测试工具开发成本高、维护困难的问题。通过使用解析器组合器（parser parser combinators）和正则表达式，作者设计了一种轻量级工具，能够为多种编程语言生成源代码级别的变异体，而无需为每种语言单独开发解析器。实验表明，该方法在生成有效变异体方面优于现有的单语言工具，同时显著减少了代码量。</x:t>
  </x:si>
  <x:si>
    <x:t xml:space="preserve">The paper introduces a universal-language approach to mutant generation in mutation testing, addressing the high development and maintenance costs of traditional language-specific tools. By leveraging parser parser combinators and regular expressions, the authors propose a lightweight method that generates source-level mutants for multiple programming languages without requiring language-specific parsers. The tool, implemented in just 2,200 lines of Python, outperforms existing single-language tools in generating valid mutants while significantly reducing code complexity.</x:t>
  </x:si>
  <x:si>
    <x:t xml:space="preserve">基于语法和程序转换的通用语言变异生成方法，旨在通过统一的技术支持多种编程语言的变异测试。</x:t>
  </x:si>
  <x:si>
    <x:t xml:space="preserve">论文对比了以下单语言变异测试工具：
C++: Dextool
Java: PIT、LittleDarwin
Python: Mutmut、CosmicRay
Rust: Cargo-Mutants</x:t>
  </x:si>
  <x:si>
    <x:t xml:space="preserve">指标：
生成的变异体数量（Muts.）
有效变异体比例（% Valid）
变异得分（Mut. Score）
等价变异体比例（% Eqv.）
效果：
工具支持12种语言，仅需2,200行Python代码和436行规则定义。
在C++、Java、Python和Rust的实验中，生成的变异体数量显著多于单语言工具（如Dextool、PIT等）。
变异得分与现有工具相当，部分情况下更高（如Rust的变异得分为0.64）。</x:t>
  </x:si>
  <x:si>
    <x:t xml:space="preserve">论文提到，该方法已被Google、Meta和Amazon等公司采用，并成为Solidity语言官方推荐的变异测试工具（https://docs.soliditylang.org/en/latest/resources.html）。</x:t>
  </x:si>
  <x:si>
    <x:t xml:space="preserve">JIT-Smart: A Multi-Task Learning Framework for Just-In-Time Defect Prediction and Localization</x:t>
  </x:si>
  <x:si>
    <x:t xml:space="preserve">本文提出了一种名为 JIT-Smart 的多任务学习框架，旨在同时实现即时缺陷预测（JIT-DP）和即时缺陷定位（JIT-DL）。现有方法多基于 JIT-DP 的预测结果通过事后分析进行 JIT-DL，未充分利用代码行级别的标签信息。JIT-Smart 通过设计新颖的缺陷定位网络（DLN），明确引入缺陷代码行的标签信息进行监督学习，并结合多任务损失函数处理类别不平衡问题，使两个任务形成相互增强的学习过程。</x:t>
  </x:si>
  <x:si>
    <x:t xml:space="preserve">This paper proposes JIT-Smart, a multi-task learning framework for simultaneous just-in-time defect prediction (JIT-DP) and just-in-time defect localization (JIT-DL). Existing methods typically perform JIT-DL via post-mortem analysis based on JIT-DP results, failing to utilize line-level label information. JIT-Smart introduces a novel Defect Localization Network (DLN) that explicitly incorporates label information of defective lines for supervised learning, and combines multi-task loss functions to handle class imbalance, enabling mutual reinforcement between the two tasks.</x:t>
  </x:si>
  <x:si>
    <x:t xml:space="preserve">设计并验证一种多任务学习框架 JIT-Smart，通过融合提交级和行级标签信息，同时实现即时缺陷预测（识别缺陷提交）和即时缺陷定位（定位缺陷代码行），并解决类别不平衡问题，提升预测与定位的准确性和效率。</x:t>
  </x:si>
  <x:si>
    <x:t xml:space="preserve">采用JIT-Defects4J数据集，包含 21 个 Java 项目的 27,319 个提交和 131,962 行代码，其中 8.54% 的提交和 9.54% 的代码行为缺陷样本。该数据集提供提交信息（如提交消息、代码变更）及提交级和行级缺陷标签，是针对 JIT-DP 和 JIT-DL 的大规模细粒度数据集。</x:t>
  </x:si>
  <x:si>
    <x:t xml:space="preserve">量化指标：
JIT-DP（提交级）：F1-Score、AUC、Recall@20% Effort、Effort@20% Recall、Popt。
JIT-DL（行级）：Top-5/10 Accuracy、Recall@20% Effortline、Effort@20% Recallline、IFAline。
取得的效果：
JIT-DP 中，中位数 F1-Score 达 0.475（较基线提升 19.89%-702.74%），AUC 达 0.886（提升 1.23%-31.34%），Recall@20% Effort 达 0.823（提升 9.44%-33.16%）。
JIT-DL 中，Top-5 Accuracy 达 0.539（提升 101.83%-178.35%），Top-10 Accuracy 达 0.396（提升 101.01%-277.31%），Recall@20% Effortline 达 0.726（提升 257.88%-404.63%）。
跨项目评估中，JIT-Smart 在所有指标上均优于最佳基线 JIT-Fine，平均 F1-Score 提升 15.30%，Top-5 Accuracy 提升 238.72%。</x:t>
  </x:si>
  <x:si>
    <x:t xml:space="preserve">ClarifyGPT: A Framework for Enhancing LLM-based Code Generation via Requirements Clarification</x:t>
  </x:si>
  <x:si>
    <x:t xml:space="preserve">本文介绍了一个名为ClarifyGPT的框架，旨在通过澄清用户需求来增强基于大型语言模型的代码生成功能。ClarifyGPT能够识别模糊的需求，并自动提出澄清问题，然后根据用户的回答细化需求，以生成更准确的代码解决方案。研究在多个公开的代码生成基准上进行了评估，结果表明ClarifyGPT可以显著提高代码生成的质量。</x:t>
  </x:si>
  <x:si>
    <x:t xml:space="preserve">This paper introduces ClarifyGPT, a framework aimed at enhancing code generation capabilities of large language models (LLMs) by clarifying user requirements. ClarifyGPT identifies ambiguous requirements and automatically generates clarification questions. Based on the answers to these questions, it refines the requirements and produces more accurate code solutions. The evaluation across several public code generation benchmarks shows significant improvements in code quality.</x:t>
  </x:si>
  <x:si>
    <x:t xml:space="preserve">关于如何利用需求澄清技术来提升基于LLM的代码生成质量，解决由于需求不明确导致的代码错误或低效问题。</x:t>
  </x:si>
  <x:si>
    <x:t xml:space="preserve">研究中使用了HumanEval、MBPP-sanitized、HumanEval-ET、MBPP-ET以及CoderEval等多个公开的代码生成基准测试集。</x:t>
  </x:si>
  <x:si>
    <x:t xml:space="preserve">研究采用了Pass@k作为评估指标，特别是Pass@1，即至少一个生成的代码解决方案能够通过所有测试用例则视为问题解决。实验显示，使用GPT-4模型时，ClarifyGPT在Pass@1上的表现平均提高了11.66%，而使用ChatGPT模型时，平均提升了15.00%。</x:t>
  </x:si>
  <x:si>
    <x:t xml:space="preserve">CrossCert: A Cross-Checking Detection Approach to Patch Robustness Certification for Deep Learning Models</x:t>
  </x:si>
  <x:si>
    <x:t xml:space="preserve">该论文提出了一种名为CrossCert的新型认证防御技术，用于检测和防御深度学习模型中的对抗性补丁攻击。CrossCert通过交叉检查两种认证恢复防御器的输出，提供了两种认证：不可动摇认证（unwavering certification）和检测认证（detection certification）。不可动摇认证确保被认证的样本在受到补丁扰动时始终返回良性标签且不触发任何警告，而检测认证则保证对恶意样本发出警告。实验结果表明，CrossCert在多个基准数据集上显著提高了认证样本的比例，同时保持了与现有技术的可比性能。</x:t>
  </x:si>
  <x:si>
    <x:t xml:space="preserve">The paper proposes a novel certified defense technique called CrossCert, designed to detect and defend against adversarial patch attacks in deep learning models. CrossCert formulates a cross-checking approach by combining two certified recovery defenders to provide unwavering certification and detection certification. Unwavering certification ensures that a certified sample, when subjected to adversarial patches, will always return a benign label without warnings, while detection certification guarantees warnings for malicious samples. Experiments on benchmark datasets demonstrate that CrossCert certifies a significant proportion of samples with unwavering guarantees while maintaining performance comparable to state-of-the-art techniques.</x:t>
  </x:si>
  <x:si>
    <x:t xml:space="preserve">深度学习模型的对抗性补丁攻击防御，特别是通过交叉检查认证恢复防御器实现不可动摇认证和检测认证。</x:t>
  </x:si>
  <x:si>
    <x:t xml:space="preserve">ImageNet（1000类）
CIFAR100（100类）
CIFAR10（10类）</x:t>
  </x:si>
  <x:si>
    <x:t xml:space="preserve">Clean Accuracy (acc_clean)：模型在未受攻击样本上的分类准确率。
Certifiably Detectable Accuracy (acc_cert_d)：被认证为可检测的样本比例。
Certifiably Unwavering Accuracy (acc_cert_u)：被认证为不可动摇的样本比例。
Certifiably Recoverable Accuracy (acc_cert_r)：被认证为可恢复的样本比例。
在实验中，CrossCert在CIFAR10上实现了最高78.75%的不可动摇认证准确率（0.4%补丁大小），在ImageNet上实现了44.68%（1%补丁大小），在CIFAR100上实现了52.50%（0.4%补丁大小）。其检测认证准确率与现有技术（如ViP和PatchCensor）相当。</x:t>
  </x:si>
  <x:si>
    <x:t xml:space="preserve">DiffCoder: Enhancing Large Language Model on API Invocation via Analogical Code Exercises</x:t>
  </x:si>
  <x:si>
    <x:t xml:space="preserve">本文提出了一种名为 DiffCoder 的方法，旨在通过类比学习增强大型代码语言模型（code LLMs）的 API 调用能力。类比学习是人类通过比较多个实例差异进行学习的关键策略，DiffCoder 受此启发，通过训练模型识别类比代码练习中的差异（diffs）来提升其对库导向 API 调用的熟练度。</x:t>
  </x:si>
  <x:si>
    <x:t xml:space="preserve">This paper proposes DiffCoder, a method to enhance large code language models (code LLMs) in API invocation through analogical learning. Inspired by human learning strategies that compare differences (diffs) among multiple instances, DiffCoder improves API invocation proficiency by training on curated analogical code exercises with diffs.</x:t>
  </x:si>
  <x:si>
    <x:t xml:space="preserve">通过类比学习（分析类比代码练习中的 API 差异）增强大型代码语言模型（code LLMs）在库导向 API 调用（包括单库和多库场景）中的能力，并验证其在实际开发中的实用性。</x:t>
  </x:si>
  <x:si>
    <x:t xml:space="preserve">现有基准：7 个聚焦单库 API 调用的基准，包括 PandasEval、NumpyEval、TorchDataEval、TorchDataComplexEval、MonkeyEval、BeatNumEval（评估库导向生成）和 HumanEval（无 API 的内置函数调用）。
新构建基准：PanNumEval，包含 50 个编程任务，需同时调用 Pandas 和 NumPy 等多库 API，用于评估多库 API 整合能力。</x:t>
  </x:si>
  <x:si>
    <x:t xml:space="preserve">量化指标：主要采用 pass@k（k=1,10,100）评估代码生成正确性；实际应用中使用 API 准确率（生成正确 API 的比例）。
取得的效果：
在 8 个基准上全面超越基线模型，例如 DiffCoder 15B 在 PandasEval 的 pass@100 达 85.9%，较基线 StarCoder 15B 提升 12.7%；在 PanNumEval 中 pass@100 达 38.1%，显著优于 Code Llama 13B 的 28.5%。
实际应用中，VSCode 插件 DiffCoder Extended 的 API 准确率为 63%，高于 GitHub Copilot 的 38%；完成 ChatPaper 项目的平均时间（4.0h）优于 StarCoder 插件（5.1h）。</x:t>
  </x:si>
  <x:si>
    <x:t xml:space="preserve">论文提及产业界应用：开发了 VSCode 插件 “DiffCoder Extended”，并邀请 12 名具有 3 年以上 Python 经验的参与者使用该插件实现真实项目 ChatPaper（基于 LangChain 库）。结果显示，该插件的 API 准确率达 63%，高于 GitHub Copilot 的 38%，且平均完成时间（4.0h）短于 StarCoder 插件（5.1h），验证了其在实际开发中的实用性。</x:t>
  </x:si>
  <x:si>
    <x:t xml:space="preserve">526</x:t>
  </x:si>
  <x:si>
    <x:t xml:space="preserve">Misconfiguration Software Testing for Failure Emergence in Autonomous Driving Systems</x:t>
  </x:si>
  <x:si>
    <x:t xml:space="preserve">该论文提出了一种名为ConFVE的自动化配置测试框架，用于检测自动驾驶软件（ADS）中的配置错误。ConFVE通过结合遗传算法和现有场景生成技术，生成多样化的配置组合，以触发系统在非默认配置下的故障。论文设计了9种测试预言（包括安全、舒适性和模块级故障检测），并引入重复违规消除技术以减少冗余测试。实验表明，ConFVE在开源ADS（如百度Apollo和Autoware）中发现了1,818个独特的违规行为，且减少了74.19%的重复测试。</x:t>
  </x:si>
  <x:si>
    <x:t xml:space="preserve">The paper presents ConFVE, an automated configuration testing framework for Autonomous Driving Systems (ADS). ConFVE leverages genetic algorithms and existing scenario-generation techniques to explore diverse configurations, aiming to uncover failures that emerge under non-default settings. It incorporates 9 test oracles (covering safety, comfort, and module-level failures) and a novel duplicate violation elimination process. Evaluations on open-source ADS like Baidu Apollo and Autoware demonstrate that ConFVE discovered 1,818 unique violations while reducing duplicate tests by 74.19%.</x:t>
  </x:si>
  <x:si>
    <x:t xml:space="preserve">自动驾驶系统的配置错误测试，重点解决因配置选项复杂性和缺乏文档导致的系统故障问题。</x:t>
  </x:si>
  <x:si>
    <x:t xml:space="preserve">论文使用了两大开源自动驾驶系统作为基准：
Baidu Apollo 7.0（百度Apollo）
Autoware v1.0
测试场景基于真实高精地图（如Sunnyvale Loop、San Mateo等）和现有场景生成工具（如scenoRITA、DoppelTest等）。</x:t>
  </x:si>
  <x:si>
    <x:t xml:space="preserve">主要指标：
发现的独特违规数量（1,818个）。
重复违规消除率（74.19%）。
与基线方法（如Pairwise Testing、ConfVD）相比，ConFVE在相同时间内发现的违规数量多27.40%–65.88%。
其他指标：
模块级故障检测覆盖率（如“Module Malfunction”占多数违规）。
场景执行时间效率（每场景附加开销仅0.32–11.95秒）。</x:t>
  </x:si>
  <x:si>
    <x:t xml:space="preserve">论文提及了产业界案例，包括：百度Apollo的实际部署（如林肯MKZ、Lexus RX 450h等车型）。
Autoware Foundation的工业界成员（如Intel、Hitachi、LG等）。
实际事故分析（如Uber自动驾驶汽车2018年致命碰撞）。</x:t>
  </x:si>
  <x:si>
    <x:t xml:space="preserve">Semi-Supervised Crowdsourced Test Report Clustering via Screenshot-Text Binding Rules</x:t>
  </x:si>
  <x:si>
    <x:t xml:space="preserve">该论文提出了一种半监督的众包测试报告聚类方法SemCluster，通过结合应用截图和文本描述的语义绑定规则，解决了传统方法在处理重复测试报告时的不足。SemCluster从截图中提取结构特征和内容特征，从文本描述中提取错误行为和重现步骤，并利用语义关系形成绑定规则指导聚类过程。实验结果表明，SemCluster在六项指标上优于现有方法，显著提升了聚类效果。</x:t>
  </x:si>
  <x:si>
    <x:t xml:space="preserve">This paper proposes SemCluster, a semi-supervised approach for clustering crowdsourced test reports by leveraging screenshot-text semantic binding rules. SemCluster extracts structural and content features from app screenshots, along with bug behavior and reproduction steps from textual descriptions, and uses semantic relationships to guide clustering. Experimental results demonstrate that SemCluster outperforms state-of-the-art methods across six metrics, significantly improving clustering effectiveness.</x:t>
  </x:si>
  <x:si>
    <x:t xml:space="preserve">众包测试报告的半监督聚类方法，通过结合截图和文本描述的语义关系提升聚类效果。</x:t>
  </x:si>
  <x:si>
    <x:t xml:space="preserve">论文构建了一个包含847份测试报告的数据集，涵盖18个不同领域的移动应用（如金融、通信、生活等），并标注了109个错误类别。</x:t>
  </x:si>
  <x:si>
    <x:t xml:space="preserve">指标：Precision、Recall、F-measure、Purity、ARI（Adjusted Rand Index）、NMI（Normalized Mutual Information）。
效果：SemCluster在六项指标上分别比基线方法提升了10.49%至200.67%。</x:t>
  </x:si>
  <x:si>
    <x:t xml:space="preserve">论文提及与一家中国主流众包测试平台合作构建数据集，并通过用户研究表明SemCluster能显著提升测试报告审查效率（例如，参与者审查时间减少，错误检出率保持）。</x:t>
  </x:si>
  <x:si>
    <x:t xml:space="preserve">SmartAxe: Detecting Cross-Chain Vulnerabilities in Bridge Smart Contracts via Fine-Grained Static Analysis</x:t>
  </x:si>
  <x:si>
    <x:t xml:space="preserve">本文提出了一种名为 SmartAxe 的细粒度静态分析框架，专门用于检测跨链桥智能合约中的跨链漏洞（CCV）。跨链漏洞主要源于两类问题：访问控制不完整（如缺失关键安全检查）和跨链语义不一致（如链间数据交互的语义不匹配）。SmartAxe 通过以下核心方法实现漏洞检测：（1）对访问控制的异构实现进行建模，将多样化的安全检查归一化，并通过概率模式推理关联资源与安全检查，识别访问控制不完整；（2）构建跨链控制流图（xCFG）和数据流图（xDFG），分析链间控制流和数据流依赖，定位跨链语义不一致。</x:t>
  </x:si>
  <x:si>
    <x:t xml:space="preserve">This paper proposes SmartAxe, a fine-grained static analysis framework for detecting Cross-Chain Vulnerabilities (CCVs) in cross-chain bridge smart contracts. CCVs mainly stem from two issues: access control incompleteness (e.g., missing critical security checks) and cross-bridge semantic inconsistency (e.g., mismatched semantics in cross-chain data interaction).
SmartAxe detects CCVs through: (1) modeling heterogeneous access control implementations, normalizing diverse security checks, and associating resources with security checks via probabilistic pattern inference to identify access control incompleteness; (2) constructing cross-chain control-flow graphs (xCFG) and data-flow graphs (xDFG) to analyze inter-chain dependencies and locate semantic inconsistencies.</x:t>
  </x:si>
  <x:si>
    <x:t xml:space="preserve">设计并实现基于细粒度静态分析的框架 SmartAxe，用于检测跨链桥智能合约中的跨链漏洞（CCV），重点解决访问控制不完整和跨链语义不一致两类问题，并验证其在真实场景中的有效性。</x:t>
  </x:si>
  <x:si>
    <x:t xml:space="preserve">手动标记数据集（Dmanual）：包含 16 个受真实攻击的跨链桥应用（203 个智能合约），手动标注 88 个跨链漏洞（CCV），作为评估基准。
大规模数据集（Dlarge）：包含 129 个真实跨链桥应用（1703 个智能合约），用于检测真实场景中的新漏洞，覆盖主流跨链桥（如 Chainspot 排名前 100 中的 86 个）。</x:t>
  </x:si>
  <x:si>
    <x:t xml:space="preserve">量化指标：精度（Precision）和召回（Recall），用于评估漏洞检测的准确性和完整性。
取得的效果：
在Dmanual上，总精度达 84.95%，总召回达 89.77%；其中 “访问控制不完整” 类漏洞的精度 84.38%、召回 91.53%，“跨链语义不一致” 类的精度 85.71%、召回 86.21%。
在Dlarge上，检测到 232 个新漏洞，影响 126 个智能合约，涉及总资产 1,885,250 美元，验证了其在真实场景的实用性。</x:t>
  </x:si>
  <x:si>
    <x:t xml:space="preserve">论文提及产业界应用案例：在大规模数据集的 129 个真实跨链桥应用中，SmartAxe 检测到 232 个新漏洞，涉及 Top 5 受影响资产的跨链桥（如 Hop.Exchange 桥、Terxx 桥等），其中 Hop.Exchange 桥受 4 个漏洞影响，涉及资产 1,445,827 美元。这些案例表明 SmartAxe 可辅助开发者和审计机构提升跨链桥安全性。</x:t>
  </x:si>
  <x:si>
    <x:t xml:space="preserve">TIPS: Tracking Integer-Pointer Value Flows for C++ Member Function Pointers</x:t>
  </x:si>
  <x:si>
    <x:t xml:space="preserve">该论文提出了一种名为TIPS的新型指针分析框架，专注于解决C++成员函数指针的静态分析问题。传统的指针分析工具在处理C++成员函数指针时，往往忽略整数与指针之间的值流转换，导致分析结果不精确或不完整。TIPS通过跟踪整数和指针之间的值流，支持字段敏感、流敏感和上下文敏感的指针分析，能够更准确地识别成员函数调用的目标。论文通过实验验证了TIPS在多个大型C++程序中的有效性，展示了其在精度和效率上的优势。</x:t>
  </x:si>
  <x:si>
    <x:t xml:space="preserve">This paper introduces TIPS, a novel pointer analysis framework designed to address the challenges of analyzing C++ member function pointers. Traditional pointer analysis tools often overlook the value flows between integers and pointers, leading to unsound or imprecise results. TIPS enhances pointer analysis by tracking integer-pointer value flows, enabling field-, flow-, and context-sensitive analysis for C++ member function pointers. The evaluation demonstrates TIPS's effectiveness in accurately resolving member function call targets across various inheritance scenarios, with acceptable overhead in large-scale C++ programs.</x:t>
  </x:si>
  <x:si>
    <x:t xml:space="preserve">研究主题是C++成员函数指针的静态分析，重点解决指针分析中整数与指针值流转换的问题，以提高分析的精度和完整性。</x:t>
  </x:si>
  <x:si>
    <x:t xml:space="preserve">SPEC CPU 2006（447.dealII, 453.povray）
开源C++程序（来自Qt、LLVM、Ninja、GoogleTest等，共12个）
微基准测试套件（包含81个测试用例，涵盖单继承、多继承和虚拟继承场景）</x:t>
  </x:si>
  <x:si>
    <x:t xml:space="preserve">精度指标（AvgPtsSize）：TIPS显著减少了误报，例如在447.dealII中，平均每个成员函数指针的目标函数数从SVF的324降至1.25。
效率指标（AnalysisTime）：TIPS的分析时间比SVF长3-4倍，但仍在可接受范围内（如453.povray中，SVF为20.656秒，TIPS为79.265秒）。
覆盖率：TIPS能够识别SVF遗漏的非虚函数目标（如453.povray中SVF完全未检测到目标，而TIPS平均检测到7个）。</x:t>
  </x:si>
  <x:si>
    <x:t xml:space="preserve">BRF: Fuzzing the eBPF runtime</x:t>
  </x:si>
  <x:si>
    <x:t xml:space="preserve">本文提出了一种名为 BRF（BPF Runtime Fuzzer）的模糊测试工具，专门用于检测 eBPF 运行时的漏洞。eBPF 技术在 Linux 内核中被广泛应用，但现有模糊测试工具（如 Syzkaller 和 Buzzer）在测试 eBPF 运行时存在显著不足：生成的程序难以通过 eBPF 验证器的语义检查、无法处理系统调用依赖、难以附加和触发程序执行。
BRF 通过三项关键技术解决这些问题：（1）基于迭代错误消息驱动的语义规则提取和源代码级程序生成，确保生成语义正确的 eBPF 程序；（2）处理系统调用依赖，生成必要的预处理系统调用；（3）生成附加和触发程序执行的系统调用。实验表明，在 48 小时测试中，BRF 成功执行的 eBPF 程序数量是 Syzkaller 的 8 倍、Buzzer 的 32 倍，代码覆盖率提高 101%，并发现了 6 个漏洞（其中 2 个被分配 CVE 编号），验证了其有效性。</x:t>
  </x:si>
  <x:si>
    <x:t xml:space="preserve">This paper presents BRF (BPF Runtime Fuzzer), a fuzzing tool designed to detect vulnerabilities in the eBPF runtime. While eBPF is widely used in the Linux kernel, existing fuzzers like Syzkaller and Buzzer have limitations in testing the eBPF runtime: generated programs rarely pass the eBPF verifier’s semantic checks, fail to handle syscall dependencies, and struggle to attach and trigger program execution.
BRF addresses these issues through three key techniques: (1) generating semantically correct eBPF programs via iterative error message-driven semantic rule extraction and source-code-level generation; (2) handling syscall dependencies by generating necessary preparatory syscalls; (3) generating syscalls to attach and trigger program execution. Experiments show that in 48-hour fuzzing sessions, BRF executes 8× more eBPF programs than Syzkaller and 32× more than Buzzer, achieves 101% higher code coverage, and discovers 6 vulnerabilities (2 assigned CVEs), demonstrating its effectiveness.</x:t>
  </x:si>
  <x:si>
    <x:t xml:space="preserve">设计并实现 BRF，一种针对 eBPF 运行时（包括 JIT 编译器、解释器、辅助函数、映射等组件）的模糊测试工具，解决现有工具在语义正确性、系统调用依赖、程序触发等方面的不足，高效发现 eBPF 运行时的漏洞。</x:t>
  </x:si>
  <x:si>
    <x:t xml:space="preserve">论文未使用特定公开基准数据集，主要通过与现有工具对比验证效果：
对比对象：Syzkaller（主流内核模糊测试工具）和 Buzzer（Google 推出的 eBPF 模糊测试工具）。
测试环境：Linux 内核 eBPF 相关组件（如 JIT 编译器、解释器、辅助函数、映射等）</x:t>
  </x:si>
  <x:si>
    <x:t xml:space="preserve">量化指标：
程序加载成功率（通过 eBPF 验证器的比例）；
成功执行的 eBPF 程序数量；
代码覆盖率（eBPF 运行时基本块覆盖数）；
发现的漏洞数量（含 CVE 编号数量）。
取得的效果：
程序加载成功率：BRF 达 97.6%，显著高于 Syzkaller 的 19.5% 和 Buzzer 的 0.1%；
执行数量：48 小时内，BRF 执行的程序数量是 Syzkaller 的 8 倍、Buzzer 的 32 倍；
代码覆盖率：BRF 覆盖的 eBPF 运行时基本块比 Syzkaller 多 101%；
漏洞发现：共发现 6 个漏洞，其中 2 个被分配 CVE 编号（CVE-2022-2905、CVE-2023-0160）。</x:t>
  </x:si>
  <x:si>
    <x:t xml:space="preserve">A Weak Supervision-Based Approach to Improve Chatbots for Code Repositories</x:t>
  </x:si>
  <x:si>
    <x:t xml:space="preserve">该论文提出了一种基于弱监督的方法AlphaBot，用于自动标注用户查询的意图，以提升代码仓库相关聊天机器人的性能。传统方法依赖人工标注训练数据，成本高且耗时。AlphaBot通过弱监督技术（如启发式规则）自动标注用户查询，减少了人工干预。实验表明，AlphaBot能显著提升NLU的F1分数（最高提升35%），尤其在训练数据较少时效果更明显。此外，增加标注函数数量能进一步提升性能。</x:t>
  </x:si>
  <x:si>
    <x:t xml:space="preserve">The paper proposes AlphaBot, a weak supervision-based approach to automate the annotation of user queries for chatbots in software engineering (SE). Traditional methods require manual labeling of training data, which is costly and time-consuming. AlphaBot leverages weak supervision (e.g., heuristics and rules) to label queries automatically. Experiments show that AlphaBot improves the NLU's F1-score (up to 35%), especially when training data is limited. Adding more labeling functions further enhances performance.</x:t>
  </x:si>
  <x:si>
    <x:t xml:space="preserve">通过弱监督技术自动标注用户查询的意图，以提升软件工程领域聊天机器人的自然语言理解（NLU）性能。</x:t>
  </x:si>
  <x:si>
    <x:t xml:space="preserve">论文使用了AskGit聊天机器人的数据集，包含749条查询和52种意图，覆盖代码仓库、问题跟踪和项目管理的相关查询。</x:t>
  </x:si>
  <x:si>
    <x:t xml:space="preserve">指标：F1-score（加权平均）、精确率（Precision）、召回率（Recall）。
效果：
F1-score提升范围：0.96%至35%（最高提升出现在训练数据较少时）。
AlphaBot平均正确标注99%的查询。
增加标注函数数量能进一步提升性能，尤其在早期训练阶段。</x:t>
  </x:si>
  <x:si>
    <x:t xml:space="preserve">论文提到AlphaBot可应用于实际聊天机器人开发（如AskGit），并支持开源（Rasa）和闭源（Dialogflow）NLU平台。此外，Google、Amazon等公司有团队专门标注训练数据，AlphaBot可减少此类成本。</x:t>
  </x:si>
  <x:si>
    <x:t xml:space="preserve">LogSD: Detecting Anomalies from System Logs through Self-supervised Learning and Frequency-based Masking</x:t>
  </x:si>
  <x:si>
    <x:t xml:space="preserve">本文提出了一种名为 LogSD 的半监督自监督学习方法，用于从系统日志中检测异常。现有半监督方法在学习正常模式时，易受高频日志消息的影响而产生偏差，导致检测性能不佳。LogSD 采用双网络架构（自编码器子网 AE 和仅编码器子网 EO），结合基于频率的掩码策略、全局到局部（G2L）重构范式和三个自监督任务，使模型更关注相对低频的日志消息，从而从历史正常数据中学习到更少偏差、更具区分性的模式，最终提升异常检测性能。</x:t>
  </x:si>
  <x:si>
    <x:t xml:space="preserve">This paper proposes LogSD, a novel semi-supervised self-supervised learning approach for detecting anomalies from system logs. Existing semi-supervised methods often suffer from bias introduced by highly frequent log messages when learning normal patterns, leading to suboptimal detection performance. LogSD employs a dual-network architecture (Auto-Encoder subnet AE and Encoder-Only subnet EO), incorporating a frequency-based masking scheme, a Global-to-Local (G2L) reconstruction paradigm, and three self-supervised tasks. These features enable LogSD to focus more on relatively infrequent log messages, thereby learning less biased and more discriminative patterns from historical normal data, ultimately improving anomaly detection performance.</x:t>
  </x:si>
  <x:si>
    <x:t xml:space="preserve">设计并验证 LogSD 方法，通过自监督学习和基于频率的掩码策略，解决现有半监督日志异常检测方法中高频日志导致的模式学习偏差问题，提升系统日志异常检测的准确性。</x:t>
  </x:si>
  <x:si>
    <x:t xml:space="preserve">采用三个公开日志数据集：
HDFS：基于 Hadoop 分布式文件系统的日志，按会话（session）分组，包含 48 种独特事件。
BGL：来自 BlueGene/L 超级计算机的日志，采用固定条目窗口（100-logs、60-logs、20-logs）分组，包含 450 种独特事件。
Spirit：来自高性能集群的日志，同样采用固定条目窗口（100-logs、60-logs、20-logs）分组，包含 1228 种独特事件。</x:t>
  </x:si>
  <x:si>
    <x:t xml:space="preserve">量化指标：包括 Matthews 相关系数（MCC）、F1 分数（F1）、精确率（Precision）、召回率（Recall）、精确率 - 召回率曲线下面积（PRC）、ROC 曲线下面积（ROC）。
取得的效果：
在 HDFS 数据集上，LogSD 的 F1 分数达 0.9583，MCC 达 0.9559，显著优于所有基线方法。
在 BGL 数据集的 100-logs 窗口设置下，F1 分数达 0.9627，较次优方法提升 16.7%；60-logs 和 20-logs 设置下，F1 分别提升 12.7% 和 13.4%。
在 Spirit 数据集的 100-logs 窗口设置下，F1 分数达 0.8957，较次优方法提升 82.6%；60-logs 和 20-logs 设置下，F1 分别提升 141.8% 和 107.7%。
所有数据集上，LogSD 在 MCC、PRC、ROC 等指标上均表现最优，验证了其稳定性和优越性。</x:t>
  </x:si>
  <x:si>
    <x:t xml:space="preserve">Towards Efficient Verification of Constant-Time Cryptographic Implementations</x:t>
  </x:si>
  <x:si>
    <x:t xml:space="preserve">该论文提出了一种高效验证密码学实现是否为“常数时间”的方法，以防御时序侧信道攻击。作者结合轻量级污点分析和安全验证技术，开发了自动化工具CT-Prover，通过分层策略逐步验证潜在漏洞。实验表明，CT-Prover在真实密码库（如Mbed SSL、BearSSL）中显著优于现有工具，并发现了新的漏洞。</x:t>
  </x:si>
  <x:si>
    <x:t xml:space="preserve">The paper presents an efficient approach to verify constant-time cryptographic implementations against timing side-channel attacks. By combining lightweight taint analysis and safety verification of self-composed programs, the authors develop CT-Prover, a fully automated tool. Experiments on real-world cryptographic libraries (e.g., Mbed SSL, BearSSL) demonstrate its superiority over state-of-the-art tools, including identifying new vulnerabilities.</x:t>
  </x:si>
  <x:si>
    <x:t xml:space="preserve">常数时间密码实现的自动化形式化验证，重点解决时序侧信道漏洞的检测问题。</x:t>
  </x:si>
  <x:si>
    <x:t xml:space="preserve">论文使用87个真实世界的密码库实现作为基准，包括：
OpenSSL、Mbed TLS、BearSSL等SSL/TLS库
HACL*、libsodium、FourQlib等密码算法库
定点算术库（如libfixedtimefixedpoint）
具体算法涵盖AES、RSA、ChaCha20等加密/解密、MAC和数字签名。</x:t>
  </x:si>
  <x:si>
    <x:t xml:space="preserve">指标：验证时间（秒）、潜在侧信道源数量（#Src）、漏洞确认数。
效果：
CT-Prover验证了72个常数时间实现，比ct-verif多16个。
在56个共同验证的程序中，CT-Prover快约50倍。
发现15个非常数时间实现（含4个开发者误标为安全的漏洞）。</x:t>
  </x:si>
  <x:si>
    <x:t xml:space="preserve">论文提到CT-Prover验证了Amazon的s2n-tls库（产业界应用），并发现Mbed SSL和BearSSL的新漏洞（已获开发者确认）。</x:t>
  </x:si>
  <x:si>
    <x:t xml:space="preserve">Evolutionary Multi-Objective Optimization for Contextual Adversarial Example Generation</x:t>
  </x:si>
  <x:si>
    <x:t xml:space="preserve">该论文提出了一种基于多目标优化的对抗性示例生成方法（MOAA），用于在源代码任务中生成高质量的对抗性示例。通过结合NSGA-II算法和CodeT5模型，MOAA能够同时优化对抗性损失、语义相似性和修改率三个目标，生成多样化的对抗性示例。实验在5个源代码任务和10个数据集上进行，结果表明MOAA生成的对抗性示例具有较高的攻击成功率和可迁移性，同时为预训练模型的内部行为提供了新的见解。</x:t>
  </x:si>
  <x:si>
    <x:t xml:space="preserve">The paper proposes a multi-objective optimization-based adversarial example generation method (MOAA) for generating high-quality adversarial examples in source code tasks. By integrating the NSGA-II algorithm with the CodeT5 model, MOAA simultaneously optimizes three objectives: adversarial loss, semantic similarity, and modification rate, producing diverse adversarial examples. Experiments on five source code tasks and ten datasets demonstrate that MOAA achieves high attack success rates and transferability, while also providing insights into the internal behavior of pre-trained models.</x:t>
  </x:si>
  <x:si>
    <x:t xml:space="preserve">对抗性示例生成，特别是在源代码任务中，通过多目标优化方法生成高质量、多样化的对抗性示例，以测试和提升深度神经网络的鲁棒性。</x:t>
  </x:si>
  <x:si>
    <x:t xml:space="preserve">论文使用了CodeXGLUE基准测试，包含10个数据集，涵盖6种编程语言，覆盖5个源代码任务（如缺陷检测、克隆检测、代码翻译等）。</x:t>
  </x:si>
  <x:si>
    <x:t xml:space="preserve">攻击成功率（ASR）：MOAA显著优于基线方法。
平均对抗性损失（AAL）：MOAA生成的对抗性示例具有更低的对抗性损失。
平均语义相似性（ASS）和平均修改率（AMR）：MOAA在保持语义相似性和低修改率方面表现优异。
平均查询次数（AQC）：MOAA在查询效率上与基线方法相当。</x:t>
  </x:si>
  <x:si>
    <x:t xml:space="preserve">Component Security Ten Years Later: An Empirical Study of Cross-Layer Threats in Real-World Mobile Applications</x:t>
  </x:si>
  <x:si>
    <x:t xml:space="preserve">本文重新审视了移动应用组件安全，发现随着应用架构的演进，现有防御措施已无法应对新兴的跨层威胁 —— 攻击者可通过污染应用依赖的数据间接操纵内部功能。为评估此类威胁的风险，研究团队设计并实现了静态分析工具 CLDroid，该工具通过细粒度数据项跟踪和应用特定语义分析，解决了数据池访问语义理解和安全风险评估两大挑战。</x:t>
  </x:si>
  <x:si>
    <x:t xml:space="preserve">This paper revisits mobile app component security and finds that existing defenses fail to address emerging cross-layer threats as app architectures evolve—attackers can indirectly manipulate internal functionalities by polluting dependent app data. To assess the risks of such threats, the team designs and implements CLDroid, a static analysis tool that addresses challenges in fine-grained data item tracking and app-specific semantic analysis.</x:t>
  </x:si>
  <x:si>
    <x:t xml:space="preserve">探究移动应用中跨层威胁的安全性与普遍性，设计 CLDroid 工具检测此类威胁，并通过大规模真实应用评估其风险，验证跨层漏洞的可利用性及严重后果。</x:t>
  </x:si>
  <x:si>
    <x:t xml:space="preserve">采用13,824 个来自 Google Play 的流行 Android 应用作为基准测试集，涵盖 33 个类别，包括下载量超 1 亿次的高知名度应用（如 Action Launcher、Yandex Navi 等）。这些应用经 CLDroid 静态分析，用于评估跨层威胁的普遍性。</x:t>
  </x:si>
  <x:si>
    <x:t xml:space="preserve">量化指标：受影响的应用数量及比例、总下载量、漏洞数量、CVE 编号数量及严重级别、攻击成功率等。
取得的效果：
1,215 个应用（占分析总量的 8.8%）存在跨层漏洞，总下载量超 180 亿次；
随机选取的 60 个漏洞应用中，32 个（53.3%）可被成功利用；
已分配 56 个 CVE 编号，其中 22 个被评为 “严重” 或 “高危” 级别；
漏洞可导致多种严重后果，包括持续性 DoS（28 个应用）、内容欺骗（11 个应用）、权限提升（21 个应用）等。</x:t>
  </x:si>
  <x:si>
    <x:t xml:space="preserve">论文提及多个产业界案例研究：
Action Launcher（超 1000 万下载）：存在跨层漏洞，可被用于设备冻结（DoS）和 UI 欺骗，已分配 CVE；
Lock Master（超 1000 万下载）：漏洞允许攻击者绕过应用锁保护，修改受保护应用列表和密码，被评为高危（CVE-2023-29733）；
Fast Typing Keyboard（超 1000 万下载）：漏洞导致任意代码执行，被评为严重（CVE-2022-47027）。
此外，研究团队向开发者披露漏洞后，收到阿里巴巴、腾讯等企业的漏洞赏金。</x:t>
  </x:si>
  <x:si>
    <x:t xml:space="preserve">CC2Vec: Combining Typed Tokens with Contrastive Learning for Effective Code Clone Detection</x:t>
  </x:si>
  <x:si>
    <x:t xml:space="preserve">该论文提出了一种名为CC2Vec的新型代码编码方法，用于高效检测代码克隆。通过将代码标记分为不同类型（Typed Tokens）并结合自注意力机制（Self-Attention）和对比学习（Contrastive Learning），CC2Vec能够同时捕捉语法和语义层面的代码相似性。实验在BigCloneBench和Google Code Jam两个数据集上进行，结果表明CC2Vec不仅能高效检测简单的语法克隆，还能通过微调提升对复杂语义克隆的检测能力，且性能优于现有的预训练方法和深度学习模型。</x:t>
  </x:si>
  <x:si>
    <x:t xml:space="preserve">The paper introduces CC2Vec, a novel code encoding method for effective code clone detection. By categorizing tokens into typed tokens and leveraging self-attention mechanisms and contrastive learning, CC2Vec captures both syntactic and semantic similarities in code. Experiments on BigCloneBench and Google Code Jam datasets demonstrate that CC2Vec efficiently detects simple clones and enhances semantic clone detection through fine-tuning, outperforming existing pre-trained models and deep learning-based approaches.</x:t>
  </x:si>
  <x:si>
    <x:t xml:space="preserve">代码克隆检测，特别是通过结合类型化标记（Typed Tokens）、自注意力机制和对比学习，提升对语法克隆和语义克隆的检测能力。</x:t>
  </x:si>
  <x:si>
    <x:t xml:space="preserve">BigCloneBench：包含多种类型的代码克隆对，用于评估语法和语义克隆检测能力。
Google Code Jam：主要包含语义克隆对，用于验证模型在复杂场景下的性能。</x:t>
  </x:si>
  <x:si>
    <x:t xml:space="preserve">召回率（Recall）：CC2Vec在BigCloneBench上对语义克隆（Type-4）的召回率达到64%，显著优于其他预训练方法（如CodeBERT的23%）。
F1分数：在BigCloneBench和Google Code Jam上，CC2Vec结合3层全连接网络（CC2Vec-3L）的F1分数分别为96%和94%，与现有深度学习模型（如ASTNN）性能相当。
效率：CC2Vec的预测时间显著低于基于AST的方法（如ASTNN），速度提升约34倍。</x:t>
  </x:si>
  <x:si>
    <x:t xml:space="preserve">Efficiently Detecting Reentrancy Vulnerabilities in Complex Smart Contracts</x:t>
  </x:si>
  <x:si>
    <x:t xml:space="preserve">本文提出了一种名为 SliSE 的工具，用于高效检测复杂智能合约中的重入漏洞。现有工具在复杂合约上的检测效率和准确率较低，而 SliSE 通过两阶段检测流程解决这一问题：第一阶段（警告搜索）利用程序切片分析合约的跨合约程序依赖图（I-PDG），提取可疑漏洞信息作为警告；第二阶段（符号执行验证）通过符号执行验证这些警告路径的可达性，提升检测准确性。</x:t>
  </x:si>
  <x:si>
    <x:t xml:space="preserve">This paper proposes SliSE, a tool designed to efficiently detect reentrancy vulnerabilities in complex smart contracts. Existing tools perform poorly in efficiency and accuracy for complex contracts, while SliSE addresses this through a two-stage detection process: Stage I (Warning Search) uses program slicing to analyze the Inter-contract Program Dependency Graph (I-PDG) and extracts suspicious vulnerability information as warnings; Stage II (Symbolic Execution Verification) verifies the reachability of these warning paths via symbolic execution to improve detection accuracy.</x:t>
  </x:si>
  <x:si>
    <x:t xml:space="preserve">设计并实现 SliSE 工具，通过结合程序切片与符号执行技术，高效检测复杂智能合约中的重入漏洞，解决现有工具在复杂合约上检测效率低、准确率差的问题，并验证其在真实合约数据集上的有效性。</x:t>
  </x:si>
  <x:si>
    <x:t xml:space="preserve">DB1（复杂合约数据集）：包含 895 个漏洞，来自 1322 个开源 DApp 审计报告，平均代码行数和函数数量远高于其他数据集，用于评估复杂合约检测能力。
DB2（以太坊合约数据集）：包含 21,212 个以太坊合约，其中 41 个经手动验证为真实重入漏洞，用于评估以太坊合约检测效果。
DB3（SmartBugs 数据集）：包含 143 个合约，31 个标记为重入漏洞，是广泛使用的基准数据集。</x:t>
  </x:si>
  <x:si>
    <x:t xml:space="preserve">量化指标：精确率（Precision）、召回率（Recall）、F1 分数（F1-Score）。
取得的效果：
在 DB1 上，SliSE 的 F1 分数达 78.65%，远超现有 8 种工具的最高 9.26%；
在 DB2 和 DB3 上，召回率均超过 90%，F1 分数显著高于
现有工具；
第一阶段的路径剪枝使 F1 分数从 6.59% 提升至 78.65%，第二阶段的符号执行验证将精确率从 47.30% 提升至 72.16%。</x:t>
  </x:si>
  <x:si>
    <x:t xml:space="preserve">Incorporating Verification Standards for Security Requirements Generation from Functional Specifications</x:t>
  </x:si>
  <x:si>
    <x:t xml:space="preserve">该论文提出了一种名为F2SRD的自动化方法，用于从功能需求（FRs）中生成安全需求（SRs）。通过结合OWASP应用安全验证标准（ASVS）中的验证需求（VRs），F2SRD能够生成更具针对性、多样性和具体性的安全需求。该方法分为两个阶段：首先训练一个VR检索器以识别与功能需求相关的验证需求，然后利用GPT-4生成安全需求。实验表明，F2SRD在生成安全需求时表现优于传统方法和GPT-4单独使用。</x:t>
  </x:si>
  <x:si>
    <x:t xml:space="preserve">The paper introduces F2SRD, an automated approach for deriving security requirements (SRs) from functional specifications (FRs) guided by verification requirements (VRs) from the OWASP Application Security Verification Standard (ASVS). F2SRD operates in two phases: training a VR retriever to identify relevant VRs for FRs and using GPT-4 to generate SRs. The method demonstrates superior performance in producing inspired, diverse, and specific SRs compared to baselines like RelGAN and standalone GPT-4.</x:t>
  </x:si>
  <x:si>
    <x:t xml:space="preserve">自动化生成安全需求，通过结合功能需求和验证标准（如OWASP ASVS），利用大型语言模型（如GPT-4）生成高质量的安全需求。</x:t>
  </x:si>
  <x:si>
    <x:t xml:space="preserve">FSE-25</x:t>
  </x:si>
  <x:si>
    <x:t xml:space="preserve">ePurse（电子钱包应用的功能需求）
CPN（客户驻地网络的功能需求）
GPS（智能卡应用的功能需求）
此外，还以RelGAN和GPT-4作为基线模型进行比较。</x:t>
  </x:si>
  <x:si>
    <x:t xml:space="preserve">Self-Information (SI)：衡量生成的安全需求的意外性（灵感性），F2SRD在三个数据集上分别达到169.09、182.48和227.05，显著优于基线。
Self-BLEU：衡量多样性，F2SRD的得分分别为0.53、0.73和0.72，优于基线。
Vocabulary Size (VS)：衡量词汇丰富度，F2SRD在三个数据集上的词汇量分别为737、1014和1202，表现最佳。
实验结果表明，F2SRD在所有指标上均显著优于RelGAN和GPT-4。</x:t>
  </x:si>
  <x:si>
    <x:t xml:space="preserve">论文提到，OWASP ASVS已被多家企业（如Booz Allen Hamilton和CGI Federal）采用作为安全验证标准。此外，生成的SRs可以帮助工程师在开发过程中更高效地识别和实现安全需求，从而提升软件的安全性。</x:t>
  </x:si>
  <x:si>
    <x:t xml:space="preserve">Unlocking Optimal ORM Database Designs: Accelerated Tradeoff Analysis with Transformers</x:t>
  </x:si>
  <x:si>
    <x:t xml:space="preserve">本文提出了一种名为 DesignTradeoffSculptor 的工具套件，旨在高效、可扩展地分析 ORM 数据库设计中的权衡关系。现有 ORM 工具通常仅提供单一设计方案，且系统权衡分析因计算成本高、可扩展性差而难以实际应用。DesignTradeoffSculptor 结合基于 Transformer 的深度学习模型（在经过形式化分析的数据库设计数据集上训练和微调），将设计探索转化为自然语言处理任务，高效识别并剔除次优设计，大幅减少需要昂贵权衡分析的候选方案数量。</x:t>
  </x:si>
  <x:si>
    <x:t xml:space="preserve">This paper presents DesignTradeoffSculptor, an extensible tool suite for efficient and scalable tradeoff analysis in ORM database design. Existing ORM tools often provide a single design and overlook alternatives, while systematic tradeoff analysis is computationally expensive and poorly scalable. DesignTradeoffSculptor leverages Transformer-based deep learning models—trained and fine-tuned on formally analyzed database designs—and frames design exploration as a Natural Language Processing task to efficiently identify and remove suboptimal designs, significantly reducing the number of candidates requiring costly tradeoff analysis.</x:t>
  </x:si>
  <x:si>
    <x:t xml:space="preserve">设计并实现 DesignTradeoffSculptor 工具，通过结合 Transformer 深度学习模型与形式化方法，加速 ORM 数据库设计中的权衡分析，高效识别帕累托最优设计，解决现有方法计算成本高、可扩展性差的问题，并验证其在真实系统中的有效性。</x:t>
  </x:si>
  <x:si>
    <x:t xml:space="preserve">采用九个数据库驱动的软件系统作为基准测试集，涵盖多个领域：
来自现有研究的系统：E-commerce、CSOS（ cyber-social operating system）、CRM、Flagship（文档修订跟踪系统）等；
开源系统改编的系统：Bank Management System（银行管理）、Merit Badge Tracker（徽章跟踪）、Online Store System（在线商店）、Library Management System（图书馆管理）。
同时，与主流 ORM 工具对比，包括 Hibernate、SQLAlchemy、Entity Framework、Django ORM。</x:t>
  </x:si>
  <x:si>
    <x:t xml:space="preserve">量化指标：
帕累托前沿质量指标：Generational Distance（GD，衡量与真实帕累托前沿的距离）、Hypervolume（HV，衡量覆盖的设计空间体积）；
效率指标：分析时间、内存使用。
取得的效果：
帕累托前沿质量：平均 GD 为 0.02（远低于现有 ORM 工具的 0.19-0.29），平均 HV 为 0.85（显著高于现有工具的 0.10-0.27）；
效率：分析时间从平均 15.2 天（约 1,313,707 秒）缩短至 18 分钟（约 1,097 秒），内存使用从平均 35.7 GB 降至 8.2 MB，效率提升超过 98.21%；
发现了主流 ORM 工具完全遗漏的帕累托最优设计（在 9 个系统中，现有工具仅在 1 个系统中生成 1 个最优设计）。</x:t>
  </x:si>
  <x:si>
    <x:t xml:space="preserve">The Struggles of LLMs in Cross-lingual Code Clone Detection</x:t>
  </x:si>
  <x:si>
    <x:t xml:space="preserve">该论文研究了大型语言模型（LLMs）在跨语言代码克隆检测任务中的表现。通过评估五种LLM和八种提示设计，研究发现LLMs在简单编程任务中表现优异（F1分数高达0.99），但在复杂任务中表现欠佳。此外，论文提出了一种基于嵌入模型（Embedding Model）的方法，通过训练简单分类器（如SVM）在跨语言代码克隆检测中显著优于LLMs（F1分数提升1-20个百分点）。实验基于XLCoST和CodeNet数据集，结果表明，尽管LLMs具备潜力，但嵌入模型在语义表示和分类任务中更具优势。</x:t>
  </x:si>
  <x:si>
    <x:t xml:space="preserve">The paper investigates the performance of Large Language Models (LLMs) in cross-lingual code clone detection. By evaluating five LLMs and eight prompt designs, the study reveals that LLMs achieve high F1 scores (up to 0.99) for simple programming tasks but struggle with complex ones. Additionally, the paper proposes an embedding-based approach, where simple classifiers (e.g., SVM) trained on code representations outperform LLMs by 1-20 percentage points in F1 scores. Experiments on XLCoST and CodeNet datasets demonstrate that while LLMs show promise, embedding models offer more robust semantic representations for cross-lingual clone detection.</x:t>
  </x:si>
  <x:si>
    <x:t xml:space="preserve">跨语言代码克隆检测，重点评估LLMs和嵌入模型在该任务中的性能差异，并探索提示工程（Prompt Engineering）对LLMs表现的影响。</x:t>
  </x:si>
  <x:si>
    <x:t xml:space="preserve">XLCoST：包含7种编程语言的代码片段，来自GeeksForGeeks平台。
CodeNet：包含50多种编程语言的代码样本，来自AIZU Online Judge和AtCoder平台。
此外，论文还构建了包含6000对克隆和非克隆代码片段的自定义平衡数据集。</x:t>
  </x:si>
  <x:si>
    <x:t xml:space="preserve">F1分数：衡量分类任务的综合性能。
LLMs在XLCoST上最高达0.99，在CodeNet上为0.82。
嵌入模型（SVM分类器）在XLCoST和CodeNet上分别达到1.00和0.99。
精确度（Precision）和召回率（Recall）：
GPT-3.5-Turbo在XLCoST上的精确度和召回率均为0.98-0.99。
自信息（Self-Information）和自BLEU（Self-BLEU）：用于评估生成结果的多样性和意外性（未直接提供数值结果）。
实验结果表明，嵌入模型在跨语言克隆检测任务</x:t>
  </x:si>
  <x:si>
    <x:t xml:space="preserve">Clone Detection for Smart Contracts: How Far Are We?</x:t>
  </x:si>
  <x:si>
    <x:t xml:space="preserve">该论文针对智能合约开发中广泛存在的代码克隆问题展开研究，探讨了现有克隆检测技术在智能合约领域的有效性。作者通过评估五种代表性克隆检测工具（SourcererCC、EClone、SmartEmbed、Deckard和NiCad）在33,073个已验证的Solidity智能合约上的表现，构建了一个包含72,010对标记克隆的基准数据集。研究发现，现有工具在检测Type-1和Type-2克隆时表现优异，但对Type-4克隆（语义相似但语法不同）的检测效果有限。为此，作者提出了一种名为SourceREClone的框架，通过优化参数和结合不同技术的优势，将F1分数提升了36.9%。论文还讨论了克隆检测在智能合约维护中的实际意义，并提出了未来研究方向。</x:t>
  </x:si>
  <x:si>
    <x:t xml:space="preserve">This paper investigates the effectiveness of existing clone detection techniques in the context of smart contracts, where code reuse is prevalent but may propagate vulnerabilities. The authors evaluate five representative tools (SourcererCC, EClone, SmartEmbed, Deckard, and NiCad) on 33,073 verified Solidity smart contracts and curate a benchmark of 72,010 manually labeled clone pairs. Results show that while current tools excel at detecting Type-1 and Type-2 clones, their performance drops for Type-4 clones. To address this, the authors propose SourceREClone, a framework that refines the integration of SourcererCC and EClone, achieving a 36.9% improvement in F1 score. The study highlights implications for practitioners and suggests future research directions.</x:t>
  </x:si>
  <x:si>
    <x:t xml:space="preserve">智能合约中的代码克隆检测技术，重点评估现有工具的有效性、互补性，并提出一种优化的组合框架（SourceREClone）以提高检测性能。</x:t>
  </x:si>
  <x:si>
    <x:t xml:space="preserve">Dataset I: 包含33,073个已验证的Solidity智能合约（8,671,545行代码）。
Dataset II: 从Dataset I中随机采样的380个合约（123,614行代码），包含72,010对人工标记的克隆（48 Type-1、664 Type-2、1,167 Type-3、13,841 Type-4，其余为非克隆）。</x:t>
  </x:si>
  <x:si>
    <x:t xml:space="preserve">指标:
克隆比例（Clone Ratio）
召回率（Recall）、精确率（Precision）、F1分数
执行时间（Scalability）
效果:
SourcererCC在Type-1/2/3克隆上召回率接近100%，但Type-4仅为9.7%。
EClone在Type-4克隆上召回率达88.2%，但精确率仅29.6%。
SourceREClone将F1分数从0.4433提升至0.6070（+36.9%），精确率从29.5%提升至46.4%。</x:t>
  </x:si>
  <x:si>
    <x:t xml:space="preserve">论文提及了产业界案例：
Multichain漏洞（2022年）：因智能合约克隆导致8,000个用户地址被攻击，损失超300万美元。
ERC20代币实现：通过案例分析了语义克隆的检测挑战（如Table 6中的Contract A和B）。</x:t>
  </x:si>
  <x:si>
    <x:t xml:space="preserve">An Empirical Study of Code Clones from Commercial AI Code Generators</x:t>
  </x:si>
  <x:si>
    <x:t xml:space="preserve">本文对三款主流商业 AI 代码生成器（GitHub Copilot、Amazon Q、OpenAI GPT-4o）的代码克隆行为进行了全面实证研究。通过从 GitHub 收集多语言（Java、C、Python）开源仓库构建测试集，分析了所有类型的代码克隆（Type-1 至 Type-4），探究 AI 生成器是否复制训练数据中的代码。</x:t>
  </x:si>
  <x:si>
    <x:t xml:space="preserve">This paper conducts a comprehensive empirical study on code cloning behaviors of three state-of-the-art commercial AI code generators (GitHub Copilot, Amazon Q, OpenAI GPT-4o). By constructing test sets from multi-language (Java, C, Python) open-source repositories on GitHub, it analyzes all types of code clones (Type-1 to Type-4) to investigate whether AI generators copy code from their training data.</x:t>
  </x:si>
  <x:si>
    <x:t xml:space="preserve">全面探究商业 AI 代码生成器的代码克隆行为，包括：AI 生成器是否从训练数据中克隆代码（所有克隆类型）、克隆行为的稳定性、克隆率的低估程度，以及克隆代码的特征，旨在揭示 AI 代码生成中的克隆风险及缓解方向。</x:t>
  </x:si>
  <x:si>
    <x:t xml:space="preserve">测试集：从 GitHub 收集的开源仓库，涵盖 Java、C、Python 三种语言，按星数（反映受欢迎程度）对数划分为 14 个区间（如 [0,2)、[2,4)、[8192,∞)），提取函数及注释构建 84000 个提示。
对比对象：三款商业 AI 代码生成器 ——GitHub Copilot、Amazon Q、OpenAI GPT-4o。</x:t>
  </x:si>
  <x:si>
    <x:t xml:space="preserve">量化指标：
克隆率（Type-1 至 Type-4）：各类克隆占比；
稳定提示比例：提示改写后仍生成克隆的比例；
相关性系数：生成代码特征（复杂度、长度等）与克隆概率的相关性。
取得的效果：
克隆率：Java 的 Type-1 和 Type-2 克隆率为 2.90%-7.50%，C 最高 3.30%，Python 最高 4.70%；
稳定性：提示改写后，稳定克隆比例常超 50%（如 Java 中 GitHub Copilot 的参数重排稳定率达 42.86%）；
低估风险：未完全访问训练集时，约 10.81% 的克隆未被检测到；
特征关联：生成代码的复杂度（-0.35）、长度（-0.37）与克隆概率负相关，使用率（0.46）与克隆概率正相关（Spearman 系数）。</x:t>
  </x:si>
  <x:si>
    <x:t xml:space="preserve">论文提及多个产业界案例：
版权侵权：Amazon Q 生成的 Java 代码与 GPL 3.0 许可下的代码完全一致（Type-1 克隆），若用于闭源项目将违反许可证；
bug 传播：生成的十六进制转换函数因假设输入长度为偶数，可能抛出 StringIndexOutOfBoundsException；
漏洞传播：生成的文件复制函数未限制上传大小，存在 CWE-400 漏洞（对应 CVE-2023-3398），可能导致 DoS 攻击。</x:t>
  </x:si>
  <x:si>
    <x:t xml:space="preserve">Detecting Metadata-Related Bugs in Enterprise Applications</x:t>
  </x:si>
  <x:si>
    <x:t xml:space="preserve">该论文针对企业应用开发中因元数据（如Java注解和XML文件）错误配置导致的运行时错误和安全漏洞问题，提出了一种半自动化的解决方案。作者设计了一种领域特定语言（DSL）——RSL（Rule Specification Language），用于描述元数据使用规则，并开发了工具MeCheck来检测违反这些规则的错误。通过从Spring和JUnit文档中提取15条规则，并在115个开源企业应用上进行评估，MeCheck在注入错误的测试集上实现了100%的精确率、96%的召回率和98%的F1分数。此外，MeCheck在真实项目中发现152个错误，其中117个为真实错误，49个已被开发者修复。论文还讨论了RSL的表达能力、MeCheck的准确性及其在实际开发中的应用潜力。</x:t>
  </x:si>
  <x:si>
    <x:t xml:space="preserve">This paper addresses the challenge of detecting metadata-related bugs in enterprise applications (EAs), where misconfigurations in Java annotations and XML files can lead to runtime errors or security vulnerabilities. The authors propose RSL (Rule Specification Language), a DSL for domain experts to define metadata-usage rules, and MeCheck, a tool that interprets RSL rules to statically analyze EAs for violations. Evaluated on 15 rules derived from Spring and JUnit documentation, MeCheck achieved 100% precision, 96% recall, and 98% F1-score on a dataset of 45 injected bugs. In real-world projects, MeCheck detected 152 bugs (117 true positives), 49 of which were later fixed by developers. The study highlights the effectiveness of RSL and MeCheck in improving metadata reliability during EA development.</x:t>
  </x:si>
  <x:si>
    <x:t xml:space="preserve">企业应用中元数据相关错误的静态检测方法</x:t>
  </x:si>
  <x:si>
    <x:t xml:space="preserve">注入错误的测试集：45个开源项目，手动注入45个元数据相关错误（每种规则3个错误）。
真实项目测试集：70个开源企业应用的历史版本，包含152个报告的错误（117个真实错误）。</x:t>
  </x:si>
  <x:si>
    <x:t xml:space="preserve">指标：
精确率（Precision）：100%（所有报告错误均为真实错误）。
召回率（Recall）：96%（漏报2个错误，因设计权衡）。
F1分数：98%。
效果：
在真实项目中发现49个已被开发者修复的错误，证明其实际效用。
执行效率高（单版本分析时间≤6秒）。</x:t>
  </x:si>
  <x:si>
    <x:t xml:space="preserve">案例1：Spring框架中init-method配置错误（图2），导致运行时抛出BeanCreationException。
案例2：真实开源项目（如angular-js-spring-mybatis）中因XML配置引用不存在的类而引入的错误，开发者后续修复（表3）。
工具应用场景：支持Spring、JUnit等流行框架的元数据检查，潜在扩展至其他Java生态工具（如Hibernate、Maven，见表4）。</x:t>
  </x:si>
  <x:si>
    <x:t xml:space="preserve">ROSCallBaX: Statically Detecting Inconsistencies In Callback Function Setup of Robotic Systems</x:t>
  </x:si>
  <x:si>
    <x:t xml:space="preserve">本文提出了一种名为 ROSCallBaX 的静态分析工具，用于检测 ROS 系统中回调函数执行设置的不一致性。ROS 系统中，回调函数是执行的核心，但由于开发者对不同版本（ROS1/ROS2）和编程语言（C++/Python）中回调设置元素的语义理解不足，易导致设置不一致，部分问题在运行时不报错，难以排查。</x:t>
  </x:si>
  <x:si>
    <x:t xml:space="preserve">This paper presents ROSCallBaX, a static analysis tool for detecting inconsistencies in callback function setup of Robot Operating System (ROS) systems. Callbacks are core to ROS execution, but inconsistencies in their setup often arise due to developers’ incomplete understanding of semantic differences across ROS versions (ROS1/ROS2) and programming languages (C++/Python), some of which do not throw runtime errors and are hard to diagnose.</x:t>
  </x:si>
  <x:si>
    <x:t xml:space="preserve">设计并实现 ROSCallBaX 工具，通过静态分析构建 ROS 系统中回调函数及其执行设置的组成图，检测因元素语义误解导致的设置不一致性（如回调死锁、执行器配置错误、自旋嵌套等），并验证其在真实 ROS 代码中的有效性。</x:t>
  </x:si>
  <x:si>
    <x:t xml:space="preserve">Post 数据集：从 ROS 开发者论坛（ROS Answers、Stack Overflow）选取 30 个与回调设置相关的帖子，构建 50 个测试文件（含问题代码及建议解决方案）。
Proj 数据集：从 ROS Index 和 GitHub 筛选 30 个开源 ROS 项目，涵盖 ROS1/ROS2 及 C++/Python，排除测试框架和自定义元素相关代码。</x:t>
  </x:si>
  <x:si>
    <x:t xml:space="preserve">量化指标：
检测到的不一致数量；
真阳性率（True Positive Rate）；
分析时间（不包含预处理步骤）。
取得的效果：
共检测 92 个不一致案例，其中 81 个为真阳性，真阳性率 88.04%；
在 Post 数据集上，54 个检测结果中 50 个为真阳性，覆盖论坛帖子中的典型问题（如嵌套自旋导致回调仅执行一次）；
在 Proj 数据集上，38 个检测结果中 31 个为真阳性，包括回调死锁、单线程执行器处理并行回调等问题；
分析效率：Post 数据集单测试平均时间≤1 秒，Proj 数据集平均 5.12 秒</x:t>
  </x:si>
  <x:si>
    <x:t xml:space="preserve">Enhancing Web Accessibility: Automated Detection of Issues with Generative AI</x:t>
  </x:si>
  <x:si>
    <x:t xml:space="preserve">该论文提出了一种名为GenA11y的自动化工具，利用生成式AI（如GPT-4）检测网页中的可访问性问题。通过分析WCAG（Web Content Accessibility Guidelines）标准，GenA11y能够识别静态分析可检测的37项成功准则，并在真实网站和现有数据集上展示了其高效性（精确率94.5%，召回率87.61%），平均比现有工具多检测出8种违规类型。</x:t>
  </x:si>
  <x:si>
    <x:t xml:space="preserve">The paper introduces GenA11y, an automated tool leveraging generative AI (e.g., GPT-4) to detect web accessibility issues. By focusing on 37 WCAG success criteria addressable via static analysis, GenA11y achieves high precision (94.5%) and recall (87.61%), outperforming existing tools by identifying eight additional violation types per webpage on average. Evaluations on real websites and benchmark datasets demonstrate its effectiveness.</x:t>
  </x:si>
  <x:si>
    <x:t xml:space="preserve">基于生成式AI的网页可访问性自动化检测工具的开发与评估，旨在解决现有工具因缺乏语义理解而覆盖率不足的问题。</x:t>
  </x:si>
  <x:si>
    <x:t xml:space="preserve">Accessibility Tool Audit (Dₐ): 包含142个手动构建的含可访问性问题的网页。
Ma11y (Dₘ): 通过程序注入可访问性问题的真实网页数据集。
真实网站数据集 (Dᵣ): 来自30个流行网站的原始页面（如OpenAI、Google）。</x:t>
  </x:si>
  <x:si>
    <x:t xml:space="preserve">召回率（Recall）: 87.61%（比最佳现有工具高49.41%）。
精确率（Precision）: 94.5%。
覆盖率（Coverage）: 检测出比现有工具多8种违规类型/网页。
性能与成本: 平均240秒/网站，1.912百万tokens/网站（约4.78美元）。</x:t>
  </x:si>
  <x:si>
    <x:t xml:space="preserve">提及了WAVE工具在OpenAI主页检测中的局限性（仅发现1个错误，实际存在更多问题），并通过GenA11y的对比展示了其工业应用潜力。未详细描述其他产业界案例。</x:t>
  </x:si>
  <x:si>
    <x:t xml:space="preserve">On-Demand Scenario Generation for Testing Automated Driving Systems</x:t>
  </x:si>
  <x:si>
    <x:t xml:space="preserve">本文提出了一种名为按需场景生成（OSG）的框架，用于生成具有不同风险等级的交通场景，以测试自动驾驶系统（ADS）。传统测试方法往往要么侧重自然场景采样，要么侧重安全关键场景生成，导致测试场景过于简单或不现实。OSG 框架通过从真实交通数据集学习，利用风险强度调节器（RIR）定量控制场景风险等级，并采用改进的基于物种形成的粒子群优化算法确保场景多样性。</x:t>
  </x:si>
  <x:si>
    <x:t xml:space="preserve">This paper proposes the On-demand Scenario Generation (OSG) framework for generating traffic scenarios with varying risk levels to test Automated Driving Systems (ADS). Traditional testing approaches often focus on either natural scenario sampling or safety-critical scenario generation, resulting in overly simplistic or unrealistic test scenarios. The OSG framework learns from real-world traffic datasets, uses a Risk Intensity Regulator (RIR) to quantitatively control scenario risk levels, and employs an improved speciation-based particle swarm optimization algorithm to ensure scenario diversity.</x:t>
  </x:si>
  <x:si>
    <x:t xml:space="preserve">设计并验证按需场景生成（OSG）框架，该框架能生成具有不同风险等级的多样化交通场景，用于测试自动驾驶系统（ADS），解决传统方法难以平衡场景自然性与危险性、缺乏标准化风险控制的问题，并通过实验验证其在发现 ADS 缺陷和客观评估安全性能方面的有效性。</x:t>
  </x:si>
  <x:si>
    <x:t xml:space="preserve">模拟器：Carla 0.9.14 和 highway-env 1.8.2。
数据集：Next Generation Simulation（NGSIM）、Interaction 和 In-D 数据集，用于训练交通先验模型。
对比方法：BehAVExplor（主流场景生成方法）。
测试场景：6 种高经济损失的预碰撞场景（如 FrontBrake、CutIn-1 等）。
ADS 模型：百度 Apollo 9.0、Interfuser、TF++、Highway Agent、Behavior Agent</x:t>
  </x:si>
  <x:si>
    <x:t xml:space="preserve">量化指标：
风险相关指标：碰撞率（CR）、平均碰撞时间（ACT）、平均碰撞距离（ACD）、Ghodsi 等人的风险评分。
性能指标：事故率（发现的事故场景比例）、分析时间。
评估指标：ADS 安全评分（基于不同风险场景的加权得分）。
取得的效果：
风险控制：通过调节参数 ω，OSG 生成的场景碰撞率随风险等级升高而增加，平均碰撞时间和距离降低，验证了风险等级可控性。
缺陷发现：OSG 生成的场景事故率达 27.21%，比 BehAVExplor 高 92.97%，且分析时间（1.2 秒 / 场景）优于 BehAVExplor（5.2 秒 / 场景）。
评估有效性：基于 OSG 的评分系统能客观反映 ADS 性能差异（如 Apollo 9.0 得分 85.06，优于 Highway Agent 的 61.65），且能体现版本迭代进步（Apollo 7.0 到 9.0 评分逐步提升）。</x:t>
  </x:si>
  <x:si>
    <x:t xml:space="preserve">论文提及将 OSG 用于评估工业级 ADS（如百度 Apollo）的安全性能，通过不同版本 Apollo 的评分对比，验证了其在产业界 ADS 开发和迭代中的实用性。例如，Apollo 9.0 在 OSG 生成的场景中表现优于旧版本，且评分系统能反映其规划和控制模块的改进。</x:t>
  </x:si>
  <x:si>
    <x:t xml:space="preserve">Multi-Modal Traffic Scenario Generation for Autonomous Driving System Testing</x:t>
  </x:si>
  <x:si>
    <x:t xml:space="preserve">论文提出了一种多模态交通场景生成方法TrafficComposer，用于自动驾驶系统测试。该方法结合自然语言描述和交通场景图像作为输入，通过大语言模型（LLM）和计算机视觉模型提取信息，生成高精度的可执行交通场景。实验表明，TrafficComposer在120个场景的基准测试中达到97.0%的准确率，显著优于基线方法，并能有效发现自动驾驶系统的缺陷。</x:t>
  </x:si>
  <x:si>
    <x:t xml:space="preserve">The paper presents TrafficComposer, a multi-modal approach for generating traffic scenarios to test Autonomous Driving Systems (ADS). It integrates natural language descriptions and traffic scene images as inputs, leveraging LLMs and computer vision models to extract and align information. Evaluated on a benchmark of 120 scenarios, TrafficComposer achieves 97.0% accuracy, outperforming baselines by 7.3%, and demonstrates strong bug detection capabilities in both direct and fuzz testing of ADS.</x:t>
  </x:si>
  <x:si>
    <x:t xml:space="preserve">多模态交通场景生成（文本与图像结合）
自动驾驶系统的高效测试方法
场景生成与缺陷检测的自动化</x:t>
  </x:si>
  <x:si>
    <x:t xml:space="preserve">自建的多模态基准测试集，包含120个交通场景，涵盖不同道路类型、天气条件和地理区域，每个场景包含文本描述、参考图像、真实场景的中间表示（IR）和模拟脚本。
对比基线包括TARGET（单模态LLM方法）和6种多模态LLM（如GPT-4o、Claude-3.5等）。</x:t>
  </x:si>
  <x:si>
    <x:t xml:space="preserve">信息提取准确率（IE Accuracy）：基于树编辑距离（TED）计算，TrafficComposer达到97.0%，优于TARGET（74.3%）和最佳多模态LLM（89.7%）。
缺陷检测效果：
直接测试发现37个ADS缺陷。
作为模糊测试种子，使缺陷检出量提升33%-124%，时间效率提升28%-58%。
多样性指标（Vendi Score）：基准测试集的多样性得分为22.1，高于对比数据集（如TARGET的17.0）。</x:t>
  </x:si>
  <x:si>
    <x:t xml:space="preserve">提及产业界案例：
测试了工业级自动驾驶系统Apollo和Autoware，发现其缺陷（如Apollo闯红灯、Autoware并道碰撞）。
提到特斯拉Autopilot因未能识别白色拖车导致事故的案例（2016年佛罗里达州事故），强调细节生成对测试的重要性。</x:t>
  </x:si>
  <x:si>
    <x:t xml:space="preserve">A Comprehensive Study of Bug-Fix Patterns in Autonomous Driving Systems</x:t>
  </x:si>
  <x:si>
    <x:t xml:space="preserve">本文对自动驾驶系统（ADS）的 bug 修复模式进行了全面实证研究。研究团队分析了 Apollo 和 Autoware 两个主流开源 ADS 项目的 1331 个 bug 修复案例，涉及 bug 症状、根因及修复模式。通过构建模块化粒度的层级分类框架，识别出 15 种语法层面的 bug 修复模式（如条件语句调整、方法调用修正）和 27 种语义层面的模式（如路径规划优化、数据流修正）。研究发现，路径规划优化、模块集成交互等模式在 ADS 中占主导地位，且不同模块（如 Planning 模块）的 bug 修复模式存在显著差异。此外，论文提出了 ADS bug 的分类体系和包含 1331 个修复实例的基准，为 ADS 的缺陷识别与修复提供了指导，有助于提升系统可靠性与安全性。</x:t>
  </x:si>
  <x:si>
    <x:t xml:space="preserve">This paper presents a comprehensive empirical study on bug-fix patterns in Autonomous Driving Systems (ADSes). The research team analyzed 1,331 bug fixes from two mainstream open-source ADS projects, Apollo and Autoware, focusing on bug symptoms, root causes, and fix patterns. By constructing a hierarchical framework based on modularization granularity, 15 syntactic bug-fix patterns (e.g., conditional statement adjustments, method call corrections) and 27 semantic patterns (e.g., path planning optimization, data flow correction) were identified. The study found that patterns such as path planning optimization and module integration interaction dominate in ADSes, with significant variations across modules (e.g., the Planning module). Additionally, the paper proposes a taxonomy of ADS bugs and a benchmark containing 1,331 fix instances, providing guidance for defect identification and repair in ADSes to enhance system reliability and safety.</x:t>
  </x:si>
  <x:si>
    <x:t xml:space="preserve">通过对 Apollo 和 Autoware 两个开源自动驾驶系统的 1331 个 bug 修复案例进行实证分析，识别并分类 ADS 中语法和语义层面的 bug 修复模式，探究 bug 根因、症状与修复模式的关联，构建 bug 分类体系和修复实例基准，以揭示 ADS 缺陷修复的挑战与策略，为提升 ADS 的维护效率和可靠性提供依据。</x:t>
  </x:si>
  <x:si>
    <x:t xml:space="preserve">论文使用的基准是一个包含 1331 个 ADS bug 修复实例的数据集，该数据集来源于两个主流开源自动驾驶系统项目：Apollo 和 Autoware。其中，Apollo 贡献了 338 个 bug 修复实例，Autoware 贡献了 993 个，这些实例均来自 2023 年 11 月 13 日及之前的合并拉取请求，涵盖了不同模块、根因和症状的 bug 修复情况。</x:t>
  </x:si>
  <x:si>
    <x:t xml:space="preserve">量化指标：主要包括各类 bug 修复模式的出现频率（占比）、不同根因与修复模式的关联次数、不同症状与修复模式的对应次数、不同模块中修复模式的分布数量等。
取得的效果：
语法层面，Method Call（MC）和 If-related（IF）是最常见的修复模式，分别占 23.9% 和 18.3%；
语义层面，Path Planning Optimization（PPO）占 22.9%，Data Flow Correction（DFC）占 13.6%，Module Integration and Interaction（MII）占 6.5%；
算法相关根因的 bug 修复涉及 23 种语义模式，共 887 次，其中规避动作（Evasive Actions）相关修复最为频繁；
Planning 模块是最复杂的模块，涉及 548 次语义修复模式，且子模块中 Behavior Path Planner 占比 51.0%，是修复的重点。</x:t>
  </x:si>
  <x:si>
    <x:t xml:space="preserve">VulPA: Detecting Semantically Recurring Vulnerabilities with Multi-Object Typestate Analysis</x:t>
  </x:si>
  <x:si>
    <x:t xml:space="preserve">论文提出了一种名为VulPA的新方法，用于检测语义上重复出现的漏洞。这些漏洞由于多变量间复杂的交互关系而难以被发现。VulPA通过定义漏洞模式描述语言（VPDL）和基于IFDS框架的多对象类型状态分析，能够精确识别这些漏洞。实验表明，VulPA在26个Java应用中检测到90个新漏洞，误报率为23.7%，显著优于现有工具。</x:t>
  </x:si>
  <x:si>
    <x:t xml:space="preserve">The paper introduces VulPA, a novel approach for detecting semantically recurring vulnerabilities caused by complex interactions between multiple variables. VulPA employs a Vulnerability Pattern Description Language (VPDL) to specify root causes and utilizes an IFDS-based multi-object typestate analysis for precise detection. Evaluated on 26 Java applications, VulPA identified 90 new vulnerabilities with a 23.7% false positive rate, outperforming existing tools.</x:t>
  </x:si>
  <x:si>
    <x:t xml:space="preserve">检测语义上重复出现的漏洞，重点解决多变量间复杂交互导致的漏洞检测问题。</x:t>
  </x:si>
  <x:si>
    <x:t xml:space="preserve">论文使用的benchmark包括26个Java应用程序，覆盖34个CVE（共63个漏洞）。具体项目如表1所示，包括AntiSamy、DSpace、Netty、Xwiki等。</x:t>
  </x:si>
  <x:si>
    <x:t xml:space="preserve">量化指标：检测到的漏洞数量（True Positives, TP）、误报数量（False Positives, FP）、误报率（False Positive Rate）、分析时间。
效果：
VulPA检测到90个新漏洞，误报率为23.7%。
现有工具（如ReDeBug、VUDDY等）仅检测到13个新漏洞。
VulPA在分析时间上优于FlowDroid，平均耗时1,491秒，而FlowDroid为6,206秒。</x:t>
  </x:si>
  <x:si>
    <x:t xml:space="preserve">论文中提及了产业界的应用，例如在Xwiki项目中检测到的新漏洞（如CVE-2024-45591）已被开发者确认并修复。此外，SurveyKing项目中的两个漏洞被分配了CVE编号（CVE-2024-31567和CVE-2024-31568）。</x:t>
  </x:si>
  <x:si>
    <x:t xml:space="preserve">Mystique: Automated Vulnerability Patch Porting with Semantic and Syntactic-Enhanced LLM</x:t>
  </x:si>
  <x:si>
    <x:t xml:space="preserve">论文提出了一种名为Mystique的自动化漏洞补丁移植方法，利用语义和语法增强的大型语言模型（LLM）解决分支代码库间补丁移植的难题。传统方法因忽略语义上下文或依赖固定模式导致移植失败率高，而Mystique通过提取漏洞相关的代码签名、结合微调LLM生成修复函数，并通过迭代检查与优化确保移植成功。实验表明，Mystique在函数和CVE级别的成功率分别达到95.4%和92.4%，显著优于现有方法，并成功应用于34个真实分支的补丁移植。</x:t>
  </x:si>
  <x:si>
    <x:t xml:space="preserve">The paper introduces Mystique, an automated vulnerability patch porting approach enhanced by semantic and syntactic-aware LLMs. It addresses limitations of existing methods (e.g., pattern-based or LLM-based tools) by extracting vulnerability-relevant code signatures, guiding a fine-tuned LLM to generate fixes, and iteratively refining patches. Evaluated on 694 CVEs, Mystique achieves 95.4% function-level and 92.4% CVE-level success rates, outperforming state-of-the-art tools by over 13%. It also demonstrates practical utility by porting patches to 34 real-world branches, with 29 merged.</x:t>
  </x:si>
  <x:si>
    <x:t xml:space="preserve">自动化漏洞补丁移植（Automated Vulnerability Patch Porting），结合LLM与代码语义/语法分析技术提升跨分支补丁移植的准确性和效率。</x:t>
  </x:si>
  <x:si>
    <x:t xml:space="preserve">数据集：694个CVE（含1,359个漏洞函数）及其补丁对，覆盖33个开源仓库（如Linux、OpenSSL）。
对比基线：FixMorph、TSBPORT（模式方法）、PPArHF（LLM方法）、GPT-3.5/4o、StarCoder等。</x:t>
  </x:si>
  <x:si>
    <x:t xml:space="preserve">指标：
精确匹配率（E-M）、成功率（Succ，语义等价）、失败率（Fail）、Code BLEU（C-B，相似度）。
效果：
Mystique：函数级Succ 95.4%（1,297/1,359），CVE级Succ 92.4%（641/694），C-B 0.921。
优于TSBPORT（Succ提升13.2%）和PPArHF（Succ提升73.5%）。</x:t>
  </x:si>
  <x:si>
    <x:t xml:space="preserve">Mystique成功为16个CVE（C/Java项目）移植补丁至34个分支，提交的34个PR中29个被开发者合并（如OpenSSL、Wireshark等仓库）。</x:t>
  </x:si>
  <x:si>
    <x:t xml:space="preserve">Code Change Intention, Development Artifact and History Vulnerability: Putting Them Together for Vulnerability Fix Detection by LLM</x:t>
  </x:si>
  <x:si>
    <x:t xml:space="preserve">本文提出了一种名为 LLM4VFD 的新型框架，旨在利用大语言模型（LLMs）提升漏洞修复提交的检测准确性。现有方法多仅依赖代码变更信息，忽略开发工件（如 issue 报告、拉取请求）和历史漏洞上下文，且缺乏解释能力。LLM4VFD 通过三个核心组件解决这些问题：（1）代码变更意图（CCI），利用思维链（CoT）推理分析提交的摘要、目的和影响；（2）开发工件（DA），整合相关 issue 报告和拉取请求的上下文；（3）历史漏洞（HV），检索相似历史漏洞修复以丰富上下文。框架通过综合分析组件输出，结合上下文学习（ICL）生成检测结果及详细解释。</x:t>
  </x:si>
  <x:si>
    <x:t xml:space="preserve">This paper proposes LLM4VFD, a novel framework that leverages Large Language Models (LLMs) to improve the accuracy of vulnerability fix commit detection. Existing approaches often rely solely on code change information, ignoring context from development artifacts (e.g., issue reports, pull requests) and historical vulnerabilities, and lack explanatory capabilities. LLM4VFD addresses these limitations through three core components: (1) Code Change Intention (CCI), which analyzes commit summaries, purposes, and implications using Chain-of-Thought (CoT) reasoning; (2) Development Artifact (DA), which integrates context from related issue reports and pull requests; (3) Historical Vulnerability (HV), which retrieves similar past vulnerability fixes to enrich context. The framework combines outputs from these components and uses In-Context Learning (ICL) to generate detection results with detailed explanations.</x:t>
  </x:si>
  <x:si>
    <x:t xml:space="preserve">设计并验证 LLM4VFD 框架，该框架通过整合代码变更意图、开发工件和历史漏洞信息，利用大语言模型（LLMs）的思维链推理和上下文学习能力，提升漏洞修复提交的检测准确性，并生成可解释的分析结果，以解决现有方法在上下文利用、复杂提交处理和解释性方面的局限性</x:t>
  </x:si>
  <x:si>
    <x:t xml:space="preserve">采用新构建的BigVulFixes 数据集，包含 1,689 个漏洞修复（VF）提交和 26,468 个非漏洞修复（NVF）提交，涵盖 Java、C、C++ 等 7 种编程语言，数据均来自 2023 年后的国家漏洞数据库（NVD），以避免与 LLM 预训练数据的泄露问题。同时，与三种基于预训练语言模型（PLM）的方法（VulFixMiner、CoLeFunda、VulCurator）及多种 vanilla LLMs 进行对比</x:t>
  </x:si>
  <x:si>
    <x:t xml:space="preserve">量化指标：精确率（Precision）、召回率（Recall）、F1 分数（F1-score）、马修斯相关系数（MCC）。
取得的效果：
相比最佳 PLM 方法 VulCurator，LLM4VFD 的 F1 分数提升 68.1%–145.4%，其中基于 Llama3.1-70B 的 LLM4VFD F1 分数达 0.54，显著优于 VulCurator 的 0.22。
相比 vanilla LLMs，LLM4VFD 的 F1 分数提升 12.7%–105.6%，小型模型（如 Qwen2-7B）受益更显著，平均提升 64.0%。
消融实验显示，代码变更意图（CCI）组件对性能影响最大，移除后 Qwen2-72B 的 F1 分数从 0.51 降至 0.46。</x:t>
  </x:si>
  <x:si>
    <x:t xml:space="preserve">论文提及通过用户研究验证其实用性，参与研究的 6 名工业界安全专家认为，LLM4VFD 生成的分析在 80% 的案例中提升了漏洞修复识别效率。例如，在 CVE-2024-29199 案例中，该框架帮助专家理解包含 47 个修改文件的复杂提交，而无需手动梳理大量代码</x:t>
  </x:si>
  <x:si>
    <x:t xml:space="preserve">Teaching AI the ‘Why’ and ‘How’ of Software Vulnerability Fixes</x:t>
  </x:si>
  <x:si>
    <x:t xml:space="preserve">该论文提出了一种新型的追溯模型，用于连接自然语言（NL）漏洞描述（如触发条件、崩溃现象和修复操作）与对应的代码语句。通过两个关键步骤——VulnExtract（自动提取漏洞相关句子）和VulnTrace（将句子映射到代码），该方法能够自动化理解漏洞修复的“原因”和“方法”。实验基于341个CVE记录，结果显示提取召回率超过90%，代码映射的Top5准确率分别达到68.2%（VT/CP_Code）和68.3%（AF/CP_Code）。该方法显著减少了人工分析的工作量。</x:t>
  </x:si>
  <x:si>
    <x:t xml:space="preserve">The paper introduces a novel traceability model that links natural language (NL) descriptions of vulnerabilities (e.g., triggers, crash phenomena, and fixes) to corresponding code statements. The approach consists of two steps: VulnExtract (automated extraction of vulnerability-related sentences) and VulnTrace (mapping sentences to code). Evaluated on 341 CVEs, the method achieves over 90% recall for sentence extraction and Top5 accuracies of 68.2% (VT/CP_Code) and 68.3% (AF/CP_Code), demonstrating its potential to automate vulnerability comprehension and reduce manual effort.</x:t>
  </x:si>
  <x:si>
    <x:t xml:space="preserve">软件漏洞修复的自动化理解与追溯，重点解决如何通过自然语言与代码的关联分析，自动化识别漏洞的触发原因、崩溃现象及修复方法。</x:t>
  </x:si>
  <x:si>
    <x:t xml:space="preserve">论文使用的数据集包含341个CVE记录，来自六个开源项目（Binutils、FFmpeg、libarchive、libxml2、systemd、Tcpdump），包含2,439个标注句子（VT、CP、AF）及对应的代码片段。</x:t>
  </x:si>
  <x:si>
    <x:t xml:space="preserve">VulnExtract：
召回率（Recall）：VT 100%，CP 95.01%，AF 91.03%。
F1分数：AF 92.8%，CP 95.6%，VT 47.37%（SVM+Patterns最优）。
VulnTrace：
Top5准确率：VT/CP_Code 68.2%，AF/CP_Code 68.3%（UniXCoder最优）。
端到端（VulnExtract+VulnTrace）：
Top5准确率：VT/CP_Code 59.6%，AF/CP_Code 53.1%。</x:t>
  </x:si>
  <x:si>
    <x:t xml:space="preserve">CoverUp: Effective High Coverage Test Generation for Python</x:t>
  </x:si>
  <x:si>
    <x:t xml:space="preserve">本文提出了一种名为 CoverUp 的新型框架，旨在为 Python 生成高覆盖率的回归测试。CoverUp 结合覆盖率分析、代码上下文和迭代反馈，通过提示词引导大语言模型（LLM）生成能提升行覆盖率和分支覆盖率的测试用例。其核心机制包括：识别未覆盖的代码片段、提供代码上下文和工具函数供 LLM 获取额外信息、通过持续对话修正无效测试或提升覆盖率。</x:t>
  </x:si>
  <x:si>
    <x:t xml:space="preserve">This paper proposes CoverUp, a framework for generating high-coverage regression tests for Python code. Existing test generation tools have limitations in improving coverage, while CoverUp guides large language models (LLMs) to generate test cases by integrating coverage analysis, code context, and iterative feedback prompts. Its core mechanisms include: identifying uncovered code segments, generating prompts with coverage information; providing a tool function for LLMs to access additional code context; and refining test cases through iterative dialogue to fix errors or insufficient coverage.</x:t>
  </x:si>
  <x:si>
    <x:t xml:space="preserve">设计并实现 CoverUp 框架，该框架通过将覆盖率分析、代码上下文和反馈整合到提示中，迭代引导大语言模型（LLMs）生成高覆盖率的 Python 回归测试，解决现有测试生成工具在覆盖率提升上的局限性，并验证其各组件的有效性</x:t>
  </x:si>
  <x:si>
    <x:t xml:space="preserve">CM：源自 35 个开源项目，包含约 10 万行代码、425 个 Python 模块，是 CodaMosa 原评估所用的高难度数据集；
PY：包含约 5 千行代码、84 个模块，是 Pynguin 表现较好的低难度数据集；
MT：源自 HumanEval 数据集，包含约 2 千行代码、163 个函数，用于与 MuTAP 对比。</x:t>
  </x:si>
  <x:si>
    <x:t xml:space="preserve">量化指标：行覆盖率（Line Coverage）、分支覆盖率（Branch Coverage）、行 + 分支综合覆盖率，包括整体覆盖率和模块中位数覆盖率。
取得的效果：
在 CM 套件上，CoverUp 整体行 + 分支覆盖率达 60%（CodaMosa 为 45%），模块中位数达 80%（CodaMosa 为 47%）；
在 PY 套件上，整体行 + 分支覆盖率达 97.1%，模块中位数达 100%；
在 MT 套件上，整体行 + 分支覆盖率达 89%（MuTAP 最高为 77.7%）；
迭代对话贡献约 40% 的成功测试生成， ablation 实验显示移除任何组件（如覆盖率提示、错误修复）会降低覆盖率。</x:t>
  </x:si>
  <x:si>
    <x:t xml:space="preserve">87</x:t>
  </x:si>
  <x:si>
    <x:t xml:space="preserve">Doc2OracLL: Investigating the Impact of Documentation on LLM-based Test Oracle Generation</x:t>
  </x:si>
  <x:si>
    <x:t xml:space="preserve">该论文研究了Javadoc注释对基于大语言模型（LLM）的测试预言生成（TOG）的影响。通过实验分析，论文发现Javadoc注释能够显著提升测试预言的准确性，尤其是在单独使用时，其效果甚至优于直接使用方法实现代码（MUT）。研究还识别了Javadoc中最有价值的组件（如描述和@return标签），并通过实验验证了其在真实缺陷检测中的有效性。此外，论文还探讨了GPT生成的Javadoc注释的潜力，并提供了编写高质量文档的实用建议。</x:t>
  </x:si>
  <x:si>
    <x:t xml:space="preserve">The paper investigates the impact of Javadoc comments on LLM-based Test Oracle Generation (TOG). Through empirical analysis, it demonstrates that Javadoc comments significantly improve the accuracy of test oracles, even outperforming the use of method implementation code (MUT) alone. The study identifies the most valuable components of Javadoc (e.g., descriptions and @return tags) and validates their effectiveness in real-world bug detection. Additionally, it explores the potential of GPT-generated Javadoc comments and provides guidelines for writing effective documentation to enhance automated TOG.</x:t>
  </x:si>
  <x:si>
    <x:t xml:space="preserve">文档（Javadoc注释）对基于大语言模型的测试预言生成的影响，重点探讨如何通过优化文档内容提升自动化测试的准确性和缺陷检测能力。</x:t>
  </x:si>
  <x:si>
    <x:t xml:space="preserve">论文使用了两个主要数据集：
SF110*：包含110个开源Java项目的23,000个类，用于训练和评估模型。
Defects4J：包含17个Java项目的835个真实缺陷，用于验证模型在真实场景中的缺陷检测能力。</x:t>
  </x:si>
  <x:si>
    <x:t xml:space="preserve">测试预言生成准确性：使用Javadoc注释后，平均准确率从57.95%提升至78.37%（最高达81.84%）。
缺陷检测能力：在Defects4J数据集中，使用Javadoc注释的模型检测到68个独特缺陷，比基线方法（如TOGA和nl2postcondition）多检测19%-94%的缺陷。
Javadoc组件贡献：描述和@return标签对准确性提升贡献最大，移除后准确率分别下降10%和5.45%。</x:t>
  </x:si>
  <x:si>
    <x:t xml:space="preserve">Less is More: On the Importance of Data Quality for Unit Test Generation</x:t>
  </x:si>
  <x:si>
    <x:t xml:space="preserve">本文系统研究了单元测试生成数据集的质量问题，旨在解决数据中的噪声对学习型测试生成模型性能的负面影响。研究首先通过开放式卡片分类法分析了主流数据集 Methods2Test，识别出八种噪声类型（如模糊数据类型、不必要注释、语法错误等），并经 17 位领域专家验证。基于此，提出了 CleanTest 自动化噪声清理框架，包含三个过滤器：规则 - based 语法过滤器（移除句法异常数据）、规则 - based 相关性过滤器（保留与目标方法相关的测试用例）、模型 - based 覆盖率过滤器（筛选高分支覆盖率数据）。</x:t>
  </x:si>
  <x:si>
    <x:t xml:space="preserve">This paper systematically investigates the quality of datasets for unit test generation, aiming to address the negative impact of noise in data on the performance of learning-based test generation models. First, through open card sorting, the study analyzes the mainstream dataset Methods2Test and identifies eight types of noise (e.g., ambiguous data types, unnecessary annotations, syntax errors), which are validated by 17 domain experts. Based on this, the CleanTest automated noise-cleaning framework is proposed, consisting of three filters: a rule-based syntax filter (removing syntactically anomalous data), a rule-based relevance filter (retaining test cases related to the focal method), and a model-based coverage filter (selecting data with high branch coverage).</x:t>
  </x:si>
  <x:si>
    <x:t xml:space="preserve">系统探究单元测试生成数据集（如 Methods2Test 和 Atlas）中的噪声类型及其对基于大语言模型（LLMs）的测试生成模型性能的影响，提出 CleanTest 自动化噪声清理框架以提升数据集质量，并验证其在改善模型测试生成能力和 bug 检测性能方面的有效性</x:t>
  </x:si>
  <x:si>
    <x:t xml:space="preserve">训练数据集：Methods2Test（含 780,944 对目标方法与测试用例）和 Atlas（含 188,154 对），均为 Java 语言的单元测试生成数据集。
验证数据集：Defects4J，包含 17 个 Java 开源项目的 835 个 bug，用于评估模型生成测试用例的质量和 bug 检测能力。</x:t>
  </x:si>
  <x:si>
    <x:t xml:space="preserve">量化指标：CodeBLEU、语法正确率、编译通过率、行覆盖率、分支覆盖率、检测到的 bug 数量、训练时间。
取得的效果：
过滤后的 Methods2Test 数据集使四个 LLM 的分支覆盖率平均提升 67.46%，CodeBLEU 平均提升 109.74%，编译通过率平均提升 283.75。
过滤后的 Atlas 数据集使分支覆盖率平均提升 39.25%，语法正确率平均提升 18.89%。
bug 检测数量平均增加 21.42%，训练时间节省至少 10%。</x:t>
  </x:si>
  <x:si>
    <x:t xml:space="preserve">Understanding Debugging as Episodes: A Case Study on Performance Bugs in Configurable Software Systems</x:t>
  </x:si>
  <x:si>
    <x:t xml:space="preserve">该论文研究了在可配置软件系统中调试性能缺陷的过程。作者通过一项用户研究，观察了12名专业开发者在虚拟现实工具SoftVR中调试真实系统中的性能缺陷的行为。研究发现，现有的调试策略描述过于粗粒度且混杂，难以区分成功的方法。为此，作者提出了一种基于目标导向的调试片段（goal-oriented episodes）的新框架，将调试过程分为探索、搜索、推理、无目标性和重组等五个阶段。研究还发现“无目标性”是调试过程中的一个关键阻碍阶段，并提出了改进调试工具和教育的建议。</x:t>
  </x:si>
  <x:si>
    <x:t xml:space="preserve">The paper investigates the debugging process of performance bugs in configurable software systems. Through a user study with 12 professional developers using the immersive VR tool SoftVR, the authors observed that existing debugging strategies are too coarse-grained and intermixed to identify successful approaches. They proposed a novel framework based on goal-oriented episodes, categorizing debugging into five phases: exploration, search, reasoning, aimlessness, and reorganization. The study highlights "aimlessness" as a critical hindrance phase and provides actionable insights for improving debugging tools and education.</x:t>
  </x:si>
  <x:si>
    <x:t xml:space="preserve">可配置软件系统中性能缺陷的调试策略与过程分析，重点关注开发者如何通过目标导向的片段（episodes）进行调试。</x:t>
  </x:si>
  <x:si>
    <x:t xml:space="preserve">BerkeleyDB（训练任务）：一个高性能数据库，用于调试配置相关的性能问题。
Density Converter（主任务）：一个图像转换工具，包含一个与配置选项fraction相关的性能缺陷。</x:t>
  </x:si>
  <x:si>
    <x:t xml:space="preserve">系统可用性评分（SUS）：开发者对SoftVR的可用性评分为A/B级（9人）和C级（3人），表明工具具有良好的可用性。
调试成功率：12名开发者中，7人成功定位并修复了缺陷，5人未能正确识别缺陷。
调试片段分布：搜索（Search）和探索（Exploration）占调试总时间的80%以上，推理（Reasoning）在成功调试中更频繁出现。</x:t>
  </x:si>
  <x:si>
    <x:t xml:space="preserve">Towards Understanding Performance Bugs in Popular Data Science Libraries</x:t>
  </x:si>
  <x:si>
    <x:t xml:space="preserve">该论文首次对七个流行数据科学库（如Pandas、NumPy等）中的性能缺陷进行了系统性研究。作者通过分析202个性能缺陷，揭示了其广泛的影响范围（如78%的受影响仓库拥有超过100星标）和严重性（如75%的缺陷导致执行时间增加至少5倍）。研究提出了性能缺陷的症状分类（如执行缓慢、内存泄漏）和根因分类（如低效数据操作、内存管理问题），并发现定位和修复这些缺陷的挑战主要源于复杂的数据结构和大量重构需求。此外，约20%的缺陷可通过简单策略（如条件优化）修复，为自动化工具提供了可能性。研究还基于根因设计了测试规则，成功检测出新的性能缺陷。</x:t>
  </x:si>
  <x:si>
    <x:t xml:space="preserve">This paper presents the first comprehensive study of performance bugs (PBs) in seven popular data science (DS) libraries (e.g., Pandas, NumPy). By analyzing 202 PBs, the study reveals their widespread impact (e.g., 78% of affected repositories have over 100 stars) and severity (e.g., 75% of PBs increase execution time by at least 5x). A taxonomy of PB symptoms (e.g., slow execution, memory leaks) and root causes (e.g., inefficient data manipulation, memory management issues) is proposed. The study highlights challenges in locating and fixing PBs, primarily due to complex data structures and extensive refactoring needs. Notably, 20% of PBs can be fixed with simple strategies (e.g., condition optimization), suggesting potential for automation. Derived test rules also detected new PBs in DS libraries.</x:t>
  </x:si>
  <x:si>
    <x:t xml:space="preserve">流行数据科学库中性能缺陷的特征分析，包括其影响范围、症状、根因、修复挑战及策略。</x:t>
  </x:si>
  <x:si>
    <x:t xml:space="preserve">论文选取了七个流行的Python数据科学库作为研究对象，包括：
数据获取：Requests
科学计算：NumPy、SciPy
数据分析：Pandas、Scikit-learn
可视化：Matplotlib、Seaborn</x:t>
  </x:si>
  <x:si>
    <x:t xml:space="preserve">影响范围：78%的受影响仓库拥有超过100星标，41.5%超过1万星标。
症状严重性：75%的缺陷导致执行时间增加至少5倍，极端案例达1,632倍；22.3%的缺陷引发内存问题（如内存泄漏）。
修复工作量：PB修复的中位时间为40天（非PB为8天），中位代码修改量为31行（非PB更少）。
测试规则应用：基于根因设计的测试规则检测出8个新缺陷，其中4个被开发者确认。</x:t>
  </x:si>
  <x:si>
    <x:t xml:space="preserve">论文提及了性能缺陷在产业界的实际影响案例，例如：
Freqtrade（一个开源加密货币交易机器人）因Pandas库的rolling().max()内存泄漏问题导致应用崩溃，造成经济损失。
研究团队向44个依赖库报告了潜在性能问题，其中部分开发者确认了问题并计划修复。</x:t>
  </x:si>
  <x:si>
    <x:t xml:space="preserve">COFFE: A Code Efficiency Benchmark for Code Generation</x:t>
  </x:si>
  <x:si>
    <x:t xml:space="preserve">论文《COFFE: A Code Efficiency Benchmark for Code Generation》提出了一种新的基准测试COFFE，用于评估大型语言模型（LLM）生成代码的时间效率。针对现有基准测试在区分代码效率方面的不足，论文设计了STGen方法生成高压力测试用例，并引入基于CPU指令计数的efficient@k指标，综合评估代码的正确性和效率。实验表明，当前LLM生成的代码虽然正确性高，但时间效率较差，尤其在文件级代码生成任务中表现更弱。</x:t>
  </x:si>
  <x:si>
    <x:t xml:space="preserve">The paper COFFE: A Code Efficiency Benchmark for Code Generation introduces a novel benchmark (COFFE) to evaluate the time efficiency of code generated by large language models (LLMs). Addressing limitations of existing correctness benchmarks, the authors propose STGen, a method for generating stressful test cases, and a new metric (efficient@k) based on CPU instruction counts to measure both correctness and efficiency. Experiments reveal that while current LLMs excel in generating correct code, their efficiency is suboptimal, especially in file-level code generation.</x:t>
  </x:si>
  <x:si>
    <x:t xml:space="preserve">评估和改进大型语言模型生成代码的时间效率，包括测试用例生成方法和效率指标设计。</x:t>
  </x:si>
  <x:si>
    <x:t xml:space="preserve">基础数据集：HumanEval、MBPP（函数级代码生成）、CodeContests、APPS（文件级代码生成）。
扩展数据集：COFFE（在以上基准上增加高压力测试用例）。</x:t>
  </x:si>
  <x:si>
    <x:t xml:space="preserve">指标：
efficient@k：综合正确性和效率的指标（要求代码正确且比最优基准解决方案更快）。
CPU指令计数：替代执行时间，稳定性提升（RSD仅0.003%~0.005%，比执行时间低1000倍）。
RSD（相对标准偏差）：STGen生成的测试用例区分代码效率的能力更强（函数级RSD提升至27.26%）。
效果：
STGen生成测试用例的准确率达99%，代码行覆盖率达96%。
最优模型（DeepSeek V2 Coder）在函数级任务中efficient@1为46.97%，但整体效率仍显著低于正确性表现（Pass@1达79.9%）。</x:t>
  </x:si>
  <x:si>
    <x:t xml:space="preserve">No More Labelled Examples? An Unsupervised Log Parser with LLMs</x:t>
  </x:si>
  <x:si>
    <x:t xml:space="preserve">该论文提出了一种名为LUNAR的无监督日志解析方法，利用大语言模型（LLMs）通过对比分析日志中的差异部分（称为Log Contrastive Units, LCUs）来提取日志模板，无需依赖人工标注数据。LUNAR通过分层分片和混合排名策略高效筛选LCUs，并结合优化的提示设计指导LLM生成准确的日志模板。实验表明，LUNAR在公开和工业日志数据集上显著优于现有无监督方法，并与依赖标注的最先进方法性能相当，同时具备高效性和可扩展性。</x:t>
  </x:si>
  <x:si>
    <x:t xml:space="preserve">The paper proposes LUNAR, an unsupervised log parser leveraging Large Language Models (LLMs) to identify log templates through comparative analysis of Log Contrastive Units (LCUs)—groups of logs differing only in parameter parts. By introducing hierarchical sharding and hybrid ranking for LCU selection, along with a tailored prompt design, LUNAR eliminates the need for labeled data. Experiments on large-scale public and industrial datasets demonstrate that LUNAR outperforms unsupervised baselines by up to 43.5% in accuracy and matches state-of-the-art label-dependent parsers, while maintaining high efficiency suitable for real-world deployment.</x:t>
  </x:si>
  <x:si>
    <x:t xml:space="preserve">无监督日志解析，重点解决传统语义基于方法对标注数据依赖性强的问题，通过LLMs的对比分析能力实现高效、通用的日志结构化。</x:t>
  </x:si>
  <x:si>
    <x:t xml:space="preserve">Loghub-2.0（包含14个大规模公开日志数据集，如HDFS、OpenStack等）
工业数据集：CTS、HiBench、LoFI（后两者为商业系统日志，LoFI由作者手动标注）</x:t>
  </x:si>
  <x:si>
    <x:t xml:space="preserve">指标：
Grouping Accuracy (GA)
Parsing Accuracy (PA)
F1 score of Grouping Accuracy (FGA)
F1 score of Template Accuracy (FTA)
效果：
平均FTA达78.5%，比无监督基线（如Brain）提升41.7%，与依赖标注的LILAC相当。
在工业数据集LoFI上，FTA达73.8%，优于所有基线。</x:t>
  </x:si>
  <x:si>
    <x:t xml:space="preserve">Protecting Privacy in Software Logs: What Should be Anonymized?</x:t>
  </x:si>
  <x:si>
    <x:t xml:space="preserve">该论文探讨了软件日志中隐私保护的关键问题，提出了一个多角度的分析框架，以确定哪些日志属性需要进行匿名化处理。研究通过分析25个公开日志数据集，识别了常见的敏感属性（如IP地址、时间戳等），并结合隐私法规（如GDPR、CCPA）、学术文献和行业实践，揭示了当前日志隐私保护的不足和挑战。此外，论文还通过调查45名行业专家，总结了实际应用中的匿名化策略及其面临的效率与效用平衡问题。研究结果为日志隐私保护提供了系统化的指导，并指出了未来研究方向。</x:t>
  </x:si>
  <x:si>
    <x:t xml:space="preserve">The paper addresses privacy protection in software logs by proposing a multi-perspective framework to identify sensitive attributes requiring anonymization. It analyzes 25 public log datasets to pinpoint common attributes (e.g., IP addresses, timestamps) and reviews privacy regulations (e.g., GDPR, CCPA), academic literature, and industry practices. A survey of 45 professionals highlights challenges in balancing privacy and utility, as well as efficiency issues in anonymization. The study provides systematic guidelines for log privacy and identifies future research directions.</x:t>
  </x:si>
  <x:si>
    <x:t xml:space="preserve">软件日志中的隐私保护，重点解决日志敏感属性的识别与匿名化问题，结合法规、学术和行业视角提出综合解决方案。</x:t>
  </x:si>
  <x:si>
    <x:t xml:space="preserve">LogHub和Internet Traffic Archive (ITA)中的25个公开日志数据集（如HDFS、Apache、OpenSSH等）。
工业案例：未提及具体产业界合作案例，但分析了实际日志数据集（如ClarkNet、WorldCup98等）。</x:t>
  </x:si>
  <x:si>
    <x:t xml:space="preserve">指标：
敏感属性的频率统计（如IP地址在80%的日志中出现）。
行业调查中匿名化实践的有效性（57.1%的受访者认为当前方法“有效”或“非常有效”）。
效果：
识别出IP地址、MAC地址等18个常见敏感属性。
行业实践中，86%的专家认为IP地址需要匿名化，但仅33.3%认为当前匿名化工具高效。</x:t>
  </x:si>
  <x:si>
    <x:t xml:space="preserve">10 years later: revisiting how developers search for code</x:t>
  </x:si>
  <x:si>
    <x:t xml:space="preserve">这篇论文回顾了开发者如何使用代码搜索工具，并对比了十年前后的变化。研究基于谷歌内部的代码搜索工具，通过日志分析和多项调查（共1945份回复），探讨了开发者在代码搜索中的行为、意图和满意度。研究发现，尽管AI工具逐渐普及，代码搜索的使用频率仍然稳定，开发者主要用它来探索代码和查找示例。此外，论文还分析了代码搜索在代码审查中的作用，并提出了未来工具改进的方向。</x:t>
  </x:si>
  <x:si>
    <x:t xml:space="preserve">This paper revisits how developers use code search tools, comparing current practices with those from a decade ago. Focusing on Google’s internal Code Search tool, the study analyzes logs from over 100,000 users and conducts surveys with 1,945 responses. Key findings include stable usage frequency despite AI advancements, with developers primarily using the tool for code exploration and example-seeking. The paper also examines the role of code search in code review and highlights implications for future tool design.</x:t>
  </x:si>
  <x:si>
    <x:t xml:space="preserve">开发者如何使用代码搜索工具，包括其使用频率、意图、满意度，以及代码搜索在代码审查中的作用。</x:t>
  </x:si>
  <x:si>
    <x:t xml:space="preserve">论文未明确提及使用某个公开的benchmark，而是基于谷歌内部的代码搜索工具日志和开发者调查数据进行分析。</x:t>
  </x:si>
  <x:si>
    <x:t xml:space="preserve">量化指标：
代码搜索查询频率（平均每天7次/用户）。
开发者满意度（49%完全满意，19%部分满意）。
不同搜索意图的分布（如探索代码占37%，查找示例占28%）。
效果：
代码搜索工具的使用频率保持稳定，未受AI工具显著影响。
开发者在查找代码位置时满意度最高（56%完全满意）。</x:t>
  </x:si>
  <x:si>
    <x:t xml:space="preserve">论文以谷歌内部的代码搜索工具为案例，分析了其在实际开发环境中的应用和开发者行为。</x:t>
  </x:si>
  <x:si>
    <x:t xml:space="preserve">Zero-Shot Cross-Domain Code Search without Fine-Tuning</x:t>
  </x:si>
  <x:si>
    <x:t xml:space="preserve">这篇论文提出了一种名为CodeBridge的零样本跨域代码搜索方法，无需微调即可在不同编程语言或领域（如SQL、Solidity）中高效检索代码片段。传统基于预训练语言模型（PLM）的方法在跨域场景中因数据稀缺和领域差异导致性能下降，而CodeBridge通过分解代码搜索为三个互补任务（查询-代码匹配、查询-注释匹配、代码-代码匹配），并利用大语言模型（LLM）生成注释和代码来弥合领域差距。实验表明，CodeBridge在MRR（平均倒数排名）指标上优于现有方法（如CoCoSoDa和UniXcoder）21.4%~24.9%，且性能与需要微调的RAPID相当，同时显著降低了计算成本。</x:t>
  </x:si>
  <x:si>
    <x:t xml:space="preserve">This paper introduces CodeBridge, a zero-shot cross-domain code search approach that eliminates the need for fine-tuning. Traditional PLM-based methods struggle with domain gaps and data scarcity, while CodeBridge bridges these gaps by decomposing code search into three complementary matching schemas: query-code, query-comment, and code-code matching. Leveraging LLMs to generate synthetic comments and code, CodeBridge integrates these schemas via a sampling-based fusion strategy. Experiments show that CodeBridge outperforms state-of-the-art PLM-based methods (e.g., CoCoSoDa and UniXcoder) by 21.4%~24.9% in MRR and matches the performance of fine-tuning-based RAPID, while being computationally efficient.</x:t>
  </x:si>
  <x:si>
    <x:t xml:space="preserve">研究主题是零样本跨域代码搜索（Zero-Shot Cross-Domain Code Search），重点解决以下问题：
如何在不依赖目标领域标注数据或微调的情况下，实现高效的跨域代码搜索。
如何利用LLM生成辅助数据（注释和代码）来弥合领域差异。
如何融合多匹配模式（查询-代码、查询-注释、代码-代码）提升搜索效果。</x:t>
  </x:si>
  <x:si>
    <x:t xml:space="preserve">Solidity：智能合约语言，测试集包含1,000个查询和代码对。
SQL：数据库查询语言，测试集包含1,000个样本。
CoSQA：真实网络查询与Python代码片段，测试集包含500个查询。
此外，还收集了Rust数据集（1,000个样本）以验证泛化性。</x:t>
  </x:si>
  <x:si>
    <x:t xml:space="preserve">主要指标：
MRR（Mean Reciprocal Rank）：平均倒数排名，衡量检索结果中正确代码的排名。
Top-k准确率（k=1,5,10）：前k个结果中包含正确代码的比例。
效果：
CodeBridge在MRR上平均优于CoCoSoDa（21.4%）和UniXcoder（24.9%）。
在Solidity数据集上，Top-1准确率从CoCoSoDa的54.1%提升至57.1%。
性能与需要微调的RAPID相当，但无需训练成本。</x:t>
  </x:si>
  <x:si>
    <x:t xml:space="preserve">MiSum: Multi-Modality Heterogeneous Code Graph Learning for Multi-Intent Binary Code Summarization</x:t>
  </x:si>
  <x:si>
    <x:t xml:space="preserve">该论文提出了一种名为MiSum的多模态异构代码图学习方法，用于多意图二进制代码摘要生成。传统的二进制代码摘要方法通常仅生成单一摘要，无法满足逆向工程师对代码的多方面理解需求。MiSum通过融合汇编代码和伪代码的语义信息，构建多模态异构代码图（MM-HCG），并结合意图感知的注意力机制生成定制化摘要。实验表明，MiSum在BLEU、METEOR和ROUGE-L等指标上显著优于现有基线方法，并能够有效支持逆向工程师理解二进制代码的多种意图。</x:t>
  </x:si>
  <x:si>
    <x:t xml:space="preserve">The paper introduces MiSum, a multi-modality heterogeneous code graph learning method for multi-intent binary code summarization. Traditional approaches often generate a single summary, limiting the understanding of binary code from multiple perspectives. MiSum integrates assembly code (low-level execution details) and pseudo-code (high-level structural information) into a unified graph (MM-HCG) and employs intent-aware attention to generate customized summaries. Experiments demonstrate that MiSum outperforms state-of-the-art baselines in BLEU, METEOR, and ROUGE-L metrics, providing significant advancements for reverse engineering tasks.</x:t>
  </x:si>
  <x:si>
    <x:t xml:space="preserve">多意图二进制代码摘要生成，通过融合汇编代码和伪代码的多模态信息，生成符合不同用户意图的代码摘要。</x:t>
  </x:si>
  <x:si>
    <x:t xml:space="preserve">论文构建了一个大规模的多意图二进制代码摘要数据集，包含50个开源项目的二进制代码，涵盖ARM、X86和X64架构，以及O1、O2、O3优化级别。具体项目包括binutils、coreutils、grep等（见表2）。</x:t>
  </x:si>
  <x:si>
    <x:t xml:space="preserve">指标：BLEU-4、METEOR、ROUGE-L。
效果：MiSum在ARM架构（O1优化级别）上的平均得分分别为BLEU-4: 10.05、METEOR: 32.52、ROUGE-L: 28.56，显著优于所有基线（包括GPT-4和专用代码模型如DeepSeekCoder）。具体数据见表5。</x:t>
  </x:si>
  <x:si>
    <x:t xml:space="preserve">Automated Soap Opera Testing Directed by LLMs and Scenario Knowledge: Feasibility, Challenges, and Road Ahead</x:t>
  </x:si>
  <x:si>
    <x:t xml:space="preserve">该论文探讨了利用大语言模型（LLMs）和场景知识图（Scenario Knowledge Graph, SKG）实现自动化肥皂剧测试（Soap Opera Testing）的可行性、挑战及未来方向。传统的探索性测试依赖人工执行，限制了其大规模应用。作者通过一项形成性研究，总结了人工肥皂剧测试的有效性及自动化过程中的关键挑战，并设计了一个多智能体系统（Planner、Player、Detector）来自动化测试流程。实验结果表明，该方法在检测真实缺陷方面具有潜力，但仍存在探索边界不足和误报率高等问题。最后，论文提出了未来研究方向，包括神经与符号方法的结合、人机协同学习以及将肥皂剧测试与更广泛的软件工程知识相结合。</x:t>
  </x:si>
  <x:si>
    <x:t xml:space="preserve">The paper explores the feasibility, challenges, and future directions of automating soap opera testing using large language models (LLMs) and scenario knowledge graphs (SKG). Traditional exploratory testing relies on manual execution, limiting its scalability. Through a formative study, the authors identify key insights for effective manual soap opera testing and challenges in automation. They propose a multi-agent system (Planner, Player, Detector) to automate the testing process. Experimental results demonstrate the potential of this approach in detecting real bugs, though limitations such as under-explored scenario boundaries and high false positives remain. The paper concludes with future research directions, including combining neural and symbolic methods, human-AI collaboration, and integrating soap opera testing with broader software engineering knowledge.</x:t>
  </x:si>
  <x:si>
    <x:t xml:space="preserve">自动化肥皂剧测试的可行性、挑战及未来方向，重点研究如何利用LLMs和场景知识图实现高效的自动化探索性测试。</x:t>
  </x:si>
  <x:si>
    <x:t xml:space="preserve">论文实验基于四个开源Android应用（Firefox、WordPress、AntennaPod、Amaze），每个应用包含10个肥皂剧测试场景。此外，还扩展测试了四个额外应用（DuckDuckGo、Markor、NewPipe、MaterialFiles）以验证方法的通用性。</x:t>
  </x:si>
  <x:si>
    <x:t xml:space="preserve">指标：测试完成率、真实缺陷检测数量（True Positives, TP）、误报数量（False Positives, FP）、检测准确率（Accuracy）。
效果：
测试完成率：Firefox（7/10）、WordPress（6/10）、AntennaPod（6/10）、Amaze（6/10）。
缺陷检测准确率：Firefox（51.6%）、WordPress（65.6%）、AntennaPod（57.7%）、Amaze（60.5%）。
提交的缺陷中，3个被修复，26个被确认，2个被分配优先级和严重性。</x:t>
  </x:si>
  <x:si>
    <x:t xml:space="preserve">Dynamic Taint Tracking for Modern Java Virtual Machines</x:t>
  </x:si>
  <x:si>
    <x:t xml:space="preserve">该论文提出了一种名为Galette的动态污点跟踪方法，用于现代Java虚拟机（JVM）。Galette结合了“影子”（shadowing）和“镜像”（mirroring）两种技术的优点，能够在支持Java新特性（如签名多态性和模块系统）的同时，精确且高效地跟踪污点标签的传播。实验表明，Galette在准确性、性能和对程序语义的保持上优于现有的动态污点跟踪系统（如Phosphor和MirrorTaint）。</x:t>
  </x:si>
  <x:si>
    <x:t xml:space="preserve">This paper introduces Galette, a dynamic taint tracking approach for modern Java Virtual Machines (JVMs). Galette combines the strengths of shadowing and mirroring techniques to provide precise and robust taint tag propagation while supporting modern Java features like signature polymorphism and the Java Platform Module System (JPMS). Evaluations demonstrate that Galette outperforms state-of-the-art systems (e.g., Phosphor and MirrorTaint) in accuracy, performance, and preservation of program semantics.</x:t>
  </x:si>
  <x:si>
    <x:t xml:space="preserve">研究主题是动态污点跟踪技术在现代JVM中的实现与优化，重点解决现有技术在支持Java新特性时的局限性。</x:t>
  </x:si>
  <x:si>
    <x:t xml:space="preserve">功能性测试集：包含3,451个合成的Java程序，用于测试不同Java特性的支持情况。
性能测试集：使用DaCapo基准测试套件（版本dacapo-23.11-chopin）中的20个真实Java应用程序。</x:t>
  </x:si>
  <x:si>
    <x:t xml:space="preserve">准确性：Galette在所有测试中实现了100%的污点标签传播准确性，而Phosphor和MirrorTaint分别出现888和6,584次错误。
性能开销：
执行时间：Galette的平均开销为7.393倍，优于MirrorTaint的5593.692倍，与Phosphor的8.420倍接近。
内存开销：Galette的平均开销为1.536倍，优于MirrorTaint的9.971倍，与Phosphor的1.379倍接近。</x:t>
  </x:si>
  <x:si>
    <x:t xml:space="preserve">179</x:t>
  </x:si>
  <x:si>
    <x:t xml:space="preserve">An Empirical Study of Suppressed Static Analysis Warnings</x:t>
  </x:si>
  <x:si>
    <x:t xml:space="preserve">该论文首次对静态代码分析工具中警告抑制行为进行了深入实证研究。通过分析Python、Java和JavaScript项目中四种流行静态分析工具（Pylint、Checkstyle、PMD、ESLint）的警告抑制情况，研究发现：(1) 抑制行为普遍存在（如46个Python项目中共有7,357次抑制）；(2) 抑制数量随时间持续增长；(3) 50.8%的抑制是无效的（未实际抑制任何警告）；(4) 部分抑制会意外隐藏未来警告；(5) 开发者抑制警告的主要原因包括误报、工具配置不当和警告信息误导。研究结果为开发者、工具设计者及软件工程实践提供了改进建议。</x:t>
  </x:si>
  <x:si>
    <x:t xml:space="preserve">This paper presents the first in-depth empirical study of suppressed static analysis warnings. By analyzing suppression behaviors in Python, Java, and JavaScript projects using four popular static analyzers (Pylint, Checkstyle, PMD, ESLint), the study reveals that: (1) suppressions are common (e.g., 7,357 suppressions in 46 Python projects); (2) suppressions accumulate over time; (3) 50.8% of suppressions are useless (affecting no warnings); (4) some suppressions unintentionally hide future warnings; and (5) developers suppress warnings due to false positives, suboptimal tool configurations, and misleading messages. The findings offer actionable insights for developers, tool creators, and software engineering practices.</x:t>
  </x:si>
  <x:si>
    <x:t xml:space="preserve">静态分析工具警告抑制行为的实证分析，重点探究抑制的普遍性、演化规律、有效性、潜在风险及开发者动机。</x:t>
  </x:si>
  <x:si>
    <x:t xml:space="preserve">开源Python项目：46个使用Pylint的高星项目（共6,690,087行代码），其中10个项目用于深入分析（1,071,138行代码）。
学生项目：46个Java/JavaScript学生项目（平均2,678行Java代码和2,173行JavaScript代码），使用Checkstyle、ESLint和PMD工具。</x:t>
  </x:si>
  <x:si>
    <x:t xml:space="preserve">抑制普遍性：46个Python项目中平均每1,000行代码有1.1次抑制。
无效抑制比例：50.8%的抑制未实际隐藏任何警告。
潜在风险：59个抑制案例意外隐藏了184条未来警告。
开发者动机：34.4%的抑制因误报（语言/框架支持不足），21.1%因工具配置不当。</x:t>
  </x:si>
  <x:si>
    <x:t xml:space="preserve">A New Approach to Evaluating Nullability Inference Tools</x:t>
  </x:si>
  <x:si>
    <x:t xml:space="preserve">该论文提出了一种新的方法来评估Java空指针异常预防工具中的空值注解推断工具的有效性。作者指出，以往的研究依赖于类型重建实验，这种方法会高估工具在实际未注解代码上的表现，因为开发者在添加注解时会修改代码以适配检查工具。论文通过实验证实了这种偏差的存在，并提出了一种新的评估方法，基于对设计空间的系统探索，定义了“最佳”空值注解的标准。作者还对三种现有的空值注解推断工具进行了首次直接比较，结果显示这些工具各有优劣，但总体而言，Nullaway Annotator表现最佳。</x:t>
  </x:si>
  <x:si>
    <x:t xml:space="preserve">The paper introduces a new approach to evaluating nullability inference tools for preventing null-pointer exceptions in Java. It identifies a systematic bias in prior evaluations that rely on type reconstruction experiments, which overestimate tool effectiveness due to code modifications made during annotation. The authors propose a novel definition of "best" annotations based on a systematic exploration of the design space and conduct the first head-to-head comparison of three existing tools (Nullaway Annotator, Checker Framework WPI, and NullGTN). Their results highlight the complementary strengths of these tools and reveal areas for future improvement.</x:t>
  </x:si>
  <x:si>
    <x:t xml:space="preserve">空值注解推断工具的有效性评估，重点关注如何避免类型重建实验中的偏差，并定义和比较不同工具的性能。</x:t>
  </x:si>
  <x:si>
    <x:t xml:space="preserve">论文使用了以下benchmark：
在偏差分析实验中，选择了9个开源Java项目（如Butterknife、Cache2k等）。
在比较评估中，使用了Normalized Java Resource (NJR-1)数据集，包含255个未注解的Java程序，总计144万行代码。</x:t>
  </x:si>
  <x:si>
    <x:t xml:space="preserve">量化指标：
错误减少率：工具应用后静态检查工具（如NullAway、CFNullness）报告的错误减少百分比。
动态空值率（MAR）：动态分析中未正确标注的空值元素比例。
手动标注质量评估：通过人工判断工具推断的注解是否正确。
效果：
Nullaway Annotator平均减少NullAway错误50%，CFNullness错误25%。
WPI在动态空值率上表现最佳（MAR 0.97%），但增加了静态检查错误。
NullGTN在动态空值率上表现较差（MAR 25.96%），且增加了更多静态检查错误。</x:t>
  </x:si>
  <x:si>
    <x:t xml:space="preserve">Liberating libraries through automated fuzz driver generation: Striking a Balance Without Consumer Code</x:t>
  </x:si>
  <x:si>
    <x:t xml:space="preserve">该论文提出了一种名为libErator的自动化模糊测试驱动生成工具，用于测试软件库。传统模糊测试需要手动编写测试驱动（fuzz drivers），而libErator通过静态分析和动态优化技术自动生成有效的测试驱动，解决了生成与测试资源分配的平衡问题。实验表明，libErator在15个开源库中发现了24个真实漏洞，覆盖率和漏洞发现能力均优于现有工具和手动编写的驱动。</x:t>
  </x:si>
  <x:si>
    <x:t xml:space="preserve">The paper introduces libErator, an automated fuzz driver generation tool for testing software libraries. It addresses the challenge of balancing computational resources between driver generation and fuzzing by leveraging static analysis and dynamic pruning. libErator outperforms state-of-the-art tools and manually written drivers, discovering 24 confirmed bugs in 15 libraries while achieving higher coverage. The tool’s design emphasizes efficiency and adaptability to diverse library APIs.</x:t>
  </x:si>
  <x:si>
    <x:t xml:space="preserve">自动化模糊测试驱动生成，重点解决如何高效生成有效的测试驱动并优化资源分配以提升漏洞发现能力。</x:t>
  </x:si>
  <x:si>
    <x:t xml:space="preserve">实验选取了15个开源C语言库，包括：
c-ares, cJSON, libaom, libdwarf, libHTP, libpcap, libTIFF等（详见表2）。
对比工具：Hopper、UTopia、FuzzGen、OSS-Fuzz-Gen及手动编写的驱动。</x:t>
  </x:si>
  <x:si>
    <x:t xml:space="preserve">量化指标：
代码覆盖率（分支和行覆盖率）。
漏洞发现数量（24个真实漏洞，21个已修复）。
真阳性率（25%，是现有工具的2倍）。
生成与测试时间分配（tgen​ vs test）。
效果：
在6/12库中覆盖率超过手动驱动，8/13库中超过Hopper。
动态选择策略减少冗余测试，聚类耗时仅占0.02%总时间（表10）。</x:t>
  </x:si>
  <x:si>
    <x:t xml:space="preserve">产业应用：
发现的漏洞被分配CVE编号（如libpcap的CVE-2024-8006）。
驱动被上游整合到libpcap等项目的持续测试中。
案例研究：
cJSON：发现逻辑错误和栈溢出漏洞（Issue #880, #881）。
libpcap：通过新驱动发现OSS-Fuzz未覆盖的NULL解引用漏洞。</x:t>
  </x:si>
  <x:si>
    <x:t xml:space="preserve">MendelFuzz: The Return of the Deterministic Stage</x:t>
  </x:si>
  <x:si>
    <x:t xml:space="preserve">论文《MendeleFuzz: The Return of the Deterministic Stage》提出了一种改进的确定性阶段模糊测试方法。传统的模糊测试在确定性阶段会枚举所有可能的输入变异，导致效率低下。作者通过分析发现，仅少数关键种子和字节对覆盖率提升有显著贡献。基于此，他们设计了MendeleFuzz，通过动态识别关键种子和字节，显著减少了冗余变异，提升了测试效率。实验表明，MendeleFuzz在覆盖率和漏洞发现能力上均优于现有技术，并在实际应用中发现了多个新漏洞。</x:t>
  </x:si>
  <x:si>
    <x:t xml:space="preserve">The paper MendeleFuzz: The Return of the Deterministic Stage presents an optimized deterministic stage for greybox fuzzing. Traditional fuzzers exhaustively mutate all parts of a seed during the deterministic stage, resulting in inefficiency. The authors found that only a small fraction of seeds and bytes (20% and 0.5%, respectively) contribute significantly to coverage. Leveraging this insight, they developed MendeleFuzz, which dynamically identifies critical seeds and bytes to minimize redundant mutations. Evaluations on benchmarks like FuzzBench and Magma show that MendeleFuzz outperforms state-of-the-art fuzzers in both coverage and bug discovery, and it uncovered 8 new CVEs in real-world applications.</x:t>
  </x:si>
  <x:si>
    <x:t xml:space="preserve">模糊测试中确定性阶段的优化，旨在通过动态识别关键种子和字节，提升模糊测试的效率和效果。</x:t>
  </x:si>
  <x:si>
    <x:t xml:space="preserve">FuzzBench：用于评估覆盖率性能。
Magma：用于评估漏洞发现能力。</x:t>
  </x:si>
  <x:si>
    <x:t xml:space="preserve">覆盖率：MendeleFuzz比启用确定性阶段的基线提高了10.13%，比禁用确定性阶段的基线提高了0.44%。
漏洞发现：比启用确定性阶段的基线多发现69.10%的漏洞，比禁用确定性阶段的基线多发现8.46%的漏洞。
时间效率：将确定性阶段的时间开销从96.27%降低到2.13%，同时贡献了30.35%的覆盖率提升。</x:t>
  </x:si>
  <x:si>
    <x:t xml:space="preserve">论文提到MendeleFuzz在AFL++中被集成并作为默认选项，同时在安全关键应用（如liblouis、Wireshark等）中发现了8个新CVE。</x:t>
  </x:si>
  <x:si>
    <x:t xml:space="preserve">A Knowledge Enhanced Large Language Model for Bug Localization</x:t>
  </x:si>
  <x:si>
    <x:t xml:space="preserve">论文《A Knowledge Enhanced Large Language Model for Bug Localization》提出了一种基于知识增强的大型语言模型（Kepr），用于改进缺陷定位的准确性和效率。传统的缺陷定位方法在处理自然语言描述的缺陷报告和源代码之间的语义差距时存在局限性。Kepr通过构建文本知识图谱和代码知识图谱，结合软位置嵌入和可见矩阵技术，增强了语言模型对项目特定领域知识的理解和推理能力。实验结果表明，Kepr在多个开源项目上显著优于现有方法，平均性能提升达33.2%至59.5%，并在实际应用中验证了其有效性。</x:t>
  </x:si>
  <x:si>
    <x:t xml:space="preserve">The paper A Knowledge Enhanced Large Language Model for Bug Localization introduces Kepr, a model that enhances bug localization by integrating domain-specific knowledge through text and code knowledge graphs. Traditional methods struggle with the semantic gap between natural language bug reports and source code. Kepr addresses this by leveraging soft-position embedding and visible matrices to inject structured knowledge into a large language model. Evaluations on seven open-source projects with over 6,000 bug reports show that Kepr outperforms state-of-the-art baselines, achieving improvements of 33.2% to 59.5% in key metrics like mean reciprocal rank (MRR) and mean average precision (MAP).</x:t>
  </x:si>
  <x:si>
    <x:t xml:space="preserve">论文的研究主题是基于知识增强的大型语言模型的缺陷定位技术，旨在通过结合项目文档和源代码中的领域知识，提升语言模型在缺陷定位任务中的性能。</x:t>
  </x:si>
  <x:si>
    <x:t xml:space="preserve">论文使用了以下基准测试：
七个开源项目（如Teiid、Hornetq、Seam2等）的缺陷报告和源代码数据集，包含超过6,000个缺陷报告。
对比基线模型：Locus、GPT-2、GraphCodeBERT、CodeT5和OpenAI的text-embedding-ada-002。</x:t>
  </x:si>
  <x:si>
    <x:t xml:space="preserve">MRR（平均倒数排名）：Kepr比传统方法Locus提升33.2%-59.5%，比最佳非商业模型CodeT5提升36.6%-63.7%。
MAP（平均精度）：Kepr在多个项目中表现最优，平均提升显著。
Top@N：在Top@1、Top@3和Top@5指标上，Kepr均优于基线模型。
时间效率：Kepr的微调时间（355分钟）快于其他大型语言模型（如CodeT5的468分钟）。</x:t>
  </x:si>
  <x:si>
    <x:t xml:space="preserve">529</x:t>
  </x:si>
  <x:si>
    <x:t xml:space="preserve">Dissecting Real-World Cross-Language Bugs</x:t>
  </x:si>
  <x:si>
    <x:t xml:space="preserve">该论文首次对现实世界中的跨语言缺陷（CLBs）进行了全面研究，聚焦于两种主流语言组合（Python-C和Java-C）。通过分析GitHub上400个真实的多语言项目中的跨语言缺陷，论文从症状、位置、表现形式、根本原因和修复策略五个方面系统性地描述了这些缺陷的特征，并比较了不同语言组合间的异同。研究还提供了预防、检测和修复跨语言缺陷的实用建议，并公开了高质量的数据集和自动化工具。</x:t>
  </x:si>
  <x:si>
    <x:t xml:space="preserve">This paper presents the first comprehensive study of real-world cross-language bugs (CLBs), focusing on two dominant language combinations: Python-C and Java-C. By analyzing 400 confirmed CLBs from multilingual projects on GitHub, the study systematically characterizes these bugs in terms of symptoms, locations, manifestation, root causes, and fixes. It also compares the similarities and differences between the two language combinations. The findings offer actionable insights for preventing, detecting, and patching CLBs, accompanied by a publicly released dataset and an automated tool for further research.</x:t>
  </x:si>
  <x:si>
    <x:t xml:space="preserve">跨语言缺陷（Cross-Language Bugs, CLBs），具体包括其症状、位置、表现形式、根本原因和修复策略的系统性分析，以及不同语言组合（Python-C和Java-C）间的对比。</x:t>
  </x:si>
  <x:si>
    <x:t xml:space="preserve">论文未使用传统的Benchmark，而是通过从GitHub上2,428个多语言项目的865,680个提交中筛选出5,941个候选跨语言缺陷修复提交，最终人工确认了400个跨语言缺陷作为研究样本。</x:t>
  </x:si>
  <x:si>
    <x:t xml:space="preserve">量化指标：论文未使用具体的量化指标（如准确率、召回率等），而是通过统计分析（如频率分布、关联分析）描述跨语言缺陷的特征。
效果：研究发现跨语言缺陷的主要症状为不正确的结果/输出（45%）、错误/警告消息（22%）和崩溃/中止（13%）；根本原因以逻辑错误（42%）和边界条件错误（21%）为主；修复策略以添加必要检查（19%）和使用正确数据类型（14.5%-19%）最为常见。</x:t>
  </x:si>
  <x:si>
    <x:t xml:space="preserve">论文中提及的产业界案例包括：
Python-C组合在机器学习框架（如PyTorch/TensorFlow、NumPy/SciPy）中的应用。
Java-C组合在移动/Web/数据库平台（如Android、Tomcat、MySQL）中的应用。
但未提供具体的产业界合作或案例研究细节。</x:t>
  </x:si>
  <x:si>
    <x:t xml:space="preserve">Towards Understanding Fine-Grained Programming Mistakes and Fixing Patterns in Data Science</x:t>
  </x:si>
  <x:si>
    <x:t xml:space="preserve">该论文通过分析一个为期六周的数据科学竞赛中67名参与者编写的390个Jupyter Notebook，研究了数据科学编程中的错误类型、调试活动和修复模式。研究发现，数据科学编程中最常见的错误发生在数据探索（32%）和数据预处理（26%）阶段，主要错误类型为ValueError（21%）和NameError（20%）。此外，论文还总结了12种修复模式，并指出调试过程通常是迭代的，涉及多次编辑和重新运行代码单元。通过访谈研究，论文进一步揭示了数据科学家在调试过程中面临的挑战，如复杂的代码单元依赖关系，并提出了改进工具支持的建议。</x:t>
  </x:si>
  <x:si>
    <x:t xml:space="preserve">This paper investigates the types of programming mistakes, debugging activities, and fixing patterns in data science (DS) programming by analyzing 390 Jupyter Notebooks from a six-week DS competition involving 67 participants. The study reveals that most errors occur during the data exploration (32%) and data preprocessing (26%) stages, with ValueError (21%) and NameError (20%) being the most common. It identifies 12 frequent fixing patterns, such as "Change Parameters" (35%), and highlights the iterative nature of debugging in DS programming. Through interviews with 10 DS practitioners, the paper uncovers challenges like managing cell dependencies and suggests tool improvements to enhance debugging support.</x:t>
  </x:si>
  <x:si>
    <x:t xml:space="preserve">数据科学编程中的错误分析和调试模式，具体包括错误类型分布、调试活动、修复模式以及数据科学家在调试过程中面临的挑战和需求。</x:t>
  </x:si>
  <x:si>
    <x:t xml:space="preserve">论文未使用传统的Benchmark，而是通过组织数据科学竞赛，收集了67名参与者在六周内编写的390个Jupyter Notebook作为研究数据集。这些Notebook包含了代码编辑、执行历史和输出日志等细粒度数据。</x:t>
  </x:si>
  <x:si>
    <x:t xml:space="preserve">量化指标：
错误类型分布（如ValueError占21%，NameError占20%）。
修复模式频率（如“Change Parameters”占35%，“Fix Syntax Errors”占12%）。
调试活动迭代次数（平均3.59步）。
效果：研究发现数据科学编程中的错误主要集中在早期阶段，修复模式以参数调整为主，调试过程具有高度迭代性。</x:t>
  </x:si>
  <x:si>
    <x:t xml:space="preserve">论文中提及的产业界案例包括：
6名来自工业界的数据科学从业者参与了访谈研究，他们来自IT、金融、保险等领域。
访谈揭示了工业界数据科学家在数据预处理和探索阶段面临的挑战，如数据脏乱、格式不清晰等。
但未提供具体的产业界合作项目或工具应用案例。</x:t>
  </x:si>
  <x:si>
    <x:t xml:space="preserve">Error Delayed is Not Error Handled: Understanding and Fixing Propagated Error-Handling Bugs</x:t>
  </x:si>
  <x:si>
    <x:t xml:space="preserve">该论文研究了软件系统中常见的“传播性错误处理缺陷”（Propagated Error-Handling Bugs, PEH bugs），即错误在多个函数间传播但未被正确处理的问题。作者通过分析11个成熟软件系统中的153个PEH bug，发现这些缺陷平均需要44.1天才能完全修复。为解决这一问题，作者提出了EH-Fixer，一种基于大语言模型（LLM）的工具，能够自动构建错误传播路径并通过检索增强生成技术修复PEH bugs。实验表明，EH-Fixer在89个历史PEH bugs上实现了83.1%的修复率，显著优于现有方法。</x:t>
  </x:si>
  <x:si>
    <x:t xml:space="preserve">The paper addresses "Propagated Error-Handling Bugs" (PEH bugs), where errors propagate across functions but are not properly handled. Through an empirical study of 153 PEH bugs in 11 mature software systems, the authors found that such bugs take an average of 44.1 days to fully resolve. To tackle this, they proposed EH-Fixer, an LLM-based tool that automatically constructs error propagation paths and repairs bugs using retrieval-augmented generation. Evaluated on 89 historical PEH bugs, EH-Fixer achieved an 83.1% repair rate, outperforming state-of-the-art approaches.</x:t>
  </x:si>
  <x:si>
    <x:t xml:space="preserve">传播性错误处理缺陷的自动检测与修复，重点解决错误在函数间传播导致的未处理问题。</x:t>
  </x:si>
  <x:si>
    <x:t xml:space="preserve">数据集：89个历史PEH bugs（44个来自Linux内核，45个来自9个GitHub高星应用）。
对比方法：ChatRepair、ErrDoc、RLCE等现有错误修复工具。</x:t>
  </x:si>
  <x:si>
    <x:t xml:space="preserve">修复率（Repair Rate）：EH-Fixer修复了83.1%（74/89）的PEH bugs，优于对比方法（最高42.7%）。
精确度（Precision）：72.1%（321/445生成的补丁正确）。
额外贡献：48.6%（36/74）的PEH bugs仅能被EH-Fixer修复。</x:t>
  </x:si>
  <x:si>
    <x:t xml:space="preserve">应用：EH-Fixer在Linux内核中修复了9个新发现的PEH bugs，其中2个已被开发者确认，其余正在审核。
案例：论文图1展示了Linux内核中spi_sync相关函数的错误传播路径修复案例。</x:t>
  </x:si>
  <x:si>
    <x:t xml:space="preserve">HornBro: Homotopy-like Method for Automated Quantum Program Repair</x:t>
  </x:si>
  <x:si>
    <x:t xml:space="preserve">该论文提出了一种名为HornBro的自动化量子程序修复框架，用于解决量子程序中的逻辑错误。量子程序因其非经典特性（如数据不可复制性和巨大的搜索空间），使得传统程序修复技术难以直接应用。HornBro采用了一种类似同伦（homotopy-like）的方法，通过在经典计算机和量子计算机之间迭代切换，逐步逼近正确的程序。其核心贡献包括：
设计了一种基于断言（assertion）的量子程序行为规范方法；
提出了一种基于Clifford近似的符号化推理技术，将修复问题转化为多项式复杂度问题；
利用量子门的可微分性，将计算密集型任务卸载到量子硬件。实验表明，HornBro的修复成功率比现有方法提高了62.5%，并在20量子比特程序上实现了28.2分钟的快速修复。</x:t>
  </x:si>
  <x:si>
    <x:t xml:space="preserve">The paper introduces HornBro, an automated framework for repairing logical faults in quantum programs. Due to the unique challenges of quantum computing (e.g., non-replicability of data and vast search space), traditional program repair techniques are ineffective. HornBro employs a homotopy-like method, iteratively switching between classical and quantum computers to converge toward the correct program. Key contributions include:
An assertion-based specification for quantum program behavior;
A Clifford approximation technique to transform repair into a polynomial-complexity problem;
Leveraging quantum gate differentiability to offload intensive computations to quantum hardware. Experiments show HornBro improves repair success rates by 62.5% and achieves fast repair (28.2 minutes for 20-qubit programs).</x:t>
  </x:si>
  <x:si>
    <x:t xml:space="preserve">量子程序的自动化修复，重点解决量子程序中的逻辑错误（如错误的量子门操作、初始状态错误等），通过结合经典计算和量子计算的优势实现高效修复。</x:t>
  </x:si>
  <x:si>
    <x:t xml:space="preserve">数据集：
Bug4Q（39个量子程序错误）和QBugs（200个错误）；
自建基准（11种典型量子算法的2200个变种，覆盖5-20量子比特）。
对比方法：基于ChatGPT的LLM-QAPR、合成方法Syn-QSD和Syn-FAST。</x:t>
  </x:si>
  <x:si>
    <x:t xml:space="preserve">修复成功率（Success Rate）：HornBro在全部测试案例中达到100%，优于LLM-QAPR（最高33.3%）和合成方法（最高100%但仅限小规模程序）。
修复时间（Repair Time）：20量子比特程序仅需28.2分钟，比Syn-QSD快52.3倍。
门数量（Gate Reduction）：修复后引入的量子门数量减少99.9%。</x:t>
  </x:si>
  <x:si>
    <x:t xml:space="preserve">应用：HornBro支持Qiskit、Pennylane和Q#等主流量子编程框架，可直接用于实际量子软件开发。
案例：论文以Grover算法为例（图5），展示了如何通过断言定义正确行为并修复相位翻转错误。</x:t>
  </x:si>
  <x:si>
    <x:t xml:space="preserve">RePurr: Automated Repair of Block-Based Learners' Programs</x:t>
  </x:si>
  <x:si>
    <x:t xml:space="preserve">论文《RePurr: Automated Repair of Block-Based Learners’ Programs》提出了一种自动化修复Scratch学习者程序的方法。针对块编程环境中学习者可能出现的语义错误，作者开发了基于进化搜索的原型工具RePurr，通过改进故障定位、利用模型解决方案和其他学生代码作为修复来源，并结合并行化测试加速技术，有效修复了学习者的程序。实验表明，该方法能够处理不完整或存在根本性错误的程序，为自动化生成学习反馈提供了技术基础。</x:t>
  </x:si>
  <x:si>
    <x:t xml:space="preserve">The paper RePurr: Automated Repair of Block-Based Learners’ Programs introduces an automated approach to fix bugs in Scratch programs created by learners. Addressing challenges such as incomplete implementations and limited test suites, the authors develop RePurr, a prototype using evolutionary search. It refines fault localization, leverages model solutions and peer code as fix sources, and optimizes test execution via parallelization. Empirical evaluation demonstrates its effectiveness in repairing real learners’ programs, enabling automated hint generation for educational scenarios.</x:t>
  </x:si>
  <x:si>
    <x:t xml:space="preserve">块编程学习环境（如Scratch）中的自动化程序修复技术，重点解决学习者的语义错误修复问题，为自动化反馈提供支持。</x:t>
  </x:si>
  <x:si>
    <x:t xml:space="preserve">Simple Dataset：包含12个Scratch项目，每个项目植入一种典型错误，并提供测试套件和修复版本。
Complex Dataset：包含3个真实课堂项目（BoatRace, FruitCatching, Spaceship）及82个学生提交的错误或不完整程序。</x:t>
  </x:si>
  <x:si>
    <x:t xml:space="preserve">EXAM Score（故障定位效果）：最佳组合（DStar2 × blk × cumu）中位数为0.264，优于随机选择（0.5）。
修复率：
Simple Dataset：遗传算法（GA）使用sol修复源时，完全修复率93.9%，部分修复率98.9%。
Complex Dataset：GA部分修复率接近100%，但完全修复率仅4.79%（因程序更复杂）。
时间效率：随机搜索（RS）最快找到修复，但GA生成的修复更正确。</x:t>
  </x:si>
  <x:si>
    <x:t xml:space="preserve">Demystifying Memorization in LLM-based Program Repair via a General Hypothesis Testing Framework</x:t>
  </x:si>
  <x:si>
    <x:t xml:space="preserve">本文研究了基于大型语言模型（LLMs）的程序修复中存在的记忆化问题，提出了一种基于假设检验的通用框架来检测记忆化现象。作者通过两种方法（基本真实匹配和代码变异重评估）验证了LLMs在修复程序时是否依赖记忆而非真正的理解。实验表明，在广泛使用的Defects4J数据集中，许多修复结果是记忆化的产物，而在较新的GitBug-Java数据集中记忆化现象显著减少。此外，论文还评估了现有记忆化检测方法的有效性，发现它们在程序修复任务中表现不佳。</x:t>
  </x:si>
  <x:si>
    <x:t xml:space="preserve">This paper investigates the memorization issue in LLM-based program repair and proposes a general hypothesis testing framework to detect memorization. The authors design two methods—basic ground-truth matching and mutation-based reassessment—to determine whether LLMs rely on memorization rather than genuine understanding. Experiments reveal that a significant portion of correct patches in the Defects4J dataset are memorized, while memorization is less prevalent in the newer GitBug-Java dataset. The study also evaluates existing memorization detection methods, showing their ineffectiveness in the program repair context.</x:t>
  </x:si>
  <x:si>
    <x:t xml:space="preserve">大型语言模型（LLMs）在程序修复中的记忆化问题，旨在区分模型是通过记忆训练数据还是通过真正的代码理解生成修复结果。</x:t>
  </x:si>
  <x:si>
    <x:t xml:space="preserve">Defects4J：一个广泛使用的程序修复基准数据集，可能被包含在LLMs的训练数据中。
GitBug-Java：一个新构建的数据集，不太可能被LLMs训练时使用。</x:t>
  </x:si>
  <x:si>
    <x:t xml:space="preserve">指标：
Exact Match Rate（精确匹配率）：修复结果与开发者提供的真实修复完全一致的比例。
AUROC（Area Under the Receiver Operating Characteristic）：评估现有记忆化检测方法的性能。
效果：
在Defects4J上，GPT-3.5和CodeLlama的精确匹配率分别为78.83%和87.42%，表明高度依赖记忆化。
在GitBug-Java上，精确匹配率显著降低（GPT-3.5为62.07%，CodeLlama为67.50%），说明记忆化现象减少。
现有记忆化检测方法的AUROC大多低于0.5，表现不佳。</x:t>
  </x:si>
  <x:si>
    <x:t xml:space="preserve">IRepair: An Intent-Aware Approach to Repair Data-Driven Errors in Large Language Models</x:t>
  </x:si>
  <x:si>
    <x:t xml:space="preserve">本文提出了一种名为IRepair的意图感知方法，用于修复大型语言模型中的数据驱动错误。传统方法在修复过程中会 indiscriminately 更新所有模型参数，导致修复效果不佳且可能影响模型的整体性能。IRepair通过动态切片技术，仅针对模型中错误最集中的部分进行修复，从而在提高修复效率的同时减少对模型其他部分的干扰。实验表明，IRepair在毒性缓解任务中显著优于现有基线方法，修复效果提升43.6%，同时对模型整体性能的干扰减少46%。</x:t>
  </x:si>
  <x:si>
    <x:t xml:space="preserve">This paper introduces IRepair, an intent-aware approach to repair data-driven errors in large language models (LLMs). Traditional methods indiscriminately update all model parameters during repair, leading to suboptimal results and potential performance degradation. IRepair employs dynamic slicing to selectively target the most error-prone sections of the model, enabling more effective repairs with minimal disruption to general performance. Evaluations on toxicity mitigation tasks demonstrate that IRepair outperforms state-of-the-art baselines, achieving 43.6% better error repair while causing 46% less performance degradation.</x:t>
  </x:si>
  <x:si>
    <x:t xml:space="preserve">大型语言模型的数据驱动错误修复，特别是通过动态切片技术实现意图感知的模型修复。</x:t>
  </x:si>
  <x:si>
    <x:t xml:space="preserve">数据集：Lee等人开发的解毒数据集（包含有毒和无毒文本对），WikiText-2测试集，LAMBADA基准。
模型：GPT-2 Large（812M参数）、GPT-2 XL（1.61B参数）和GPT-Neo（1.3B参数）。</x:t>
  </x:si>
  <x:si>
    <x:t xml:space="preserve">量化指标：
毒性分数（Toxicity）：使用Perspective API评估生成文本的毒性（0-100分）。
困惑度（PPL）：评估模型生成质量，包括WikiText2和LAMBADA两个基准。
计算开销：TFLOPs、GPU时间、峰值内存使用和总迭代次数。
效果：
IRepair在毒性分数上比最接近的基线（DPO）多降低43.6%，同时困惑度增加减少46%。
在GPT-2 1.61B模型上，IRepair将毒性分数从48.22降至4.68，同时困惑度仅增加4.3%。</x:t>
  </x:si>
  <x:si>
    <x:t xml:space="preserve">Element-Based Automated DNN Repair with Fine-Tuned Masked Language Model</x:t>
  </x:si>
  <x:si>
    <x:t xml:space="preserve">该论文提出了一种基于元素掩码语言模型（MLM）的自动化深度神经网络修复方法MLM4DNN。该方法通过预定义DNN中的9个关键元素（如激活函数、损失函数等），构建大规模数据集并微调MLM模型，以预测和修复错误元素。MLM4DNN不依赖动态训练信息，仅基于静态代码生成补丁，并通过轻量级静态分析过滤低质量补丁。实验表明，该方法在51个缺陷DNN模型上显著优于6种基线方法，修复成功率达88%。</x:t>
  </x:si>
  <x:si>
    <x:t xml:space="preserve">The paper proposes MLM4DNN, an automated DNN repair method leveraging a fine-tuned Masked Language Model (MLM). It defines nine key elements in DNNs (e.g., activation functions, optimizers), constructs a large-scale dataset by masking these elements, and fine-tunes an MLM to predict correct fixes. MLM4DNN generates patches statically without runtime data, filters low-quality patches via static analysis, and validates patches using three metrics. Evaluated on 51 buggy DNNs, it outperforms six baselines, achieving 88% weak repair success.</x:t>
  </x:si>
  <x:si>
    <x:t xml:space="preserve">基于元素掩码语言模型的深度神经网络自动化修复，重点解决DNN模型在训练代码中的配置错误问题（如不合适的损失函数、学习率等），通过静态代码分析和机器学习生成修复补丁。</x:t>
  </x:si>
  <x:si>
    <x:t xml:space="preserve">论文使用自建的基准测试集BenchmarkAPR4DNN，包含51个真实世界的缺陷DNN模型（源自GitHub和Stack Overflow），覆盖自然语言处理、计算机视觉等多个领域。</x:t>
  </x:si>
  <x:si>
    <x:t xml:space="preserve">WRC（Weak Repair Count）：修复后性能显著提升的模型数量（88.24%，45/51）；
SRC（Strong Repair Count）：修复后性能达到或超过开发者预期的模型数量（70.59%，36/51）；
SMC（Semantically Matched Count）：生成的补丁与开发者修复完全匹配的模型数量（49.02%，25/51）。
对比基线方法（如AUTOTRAINER、GPT-4o），MLM4DNN在WRC上领先36.36%，在SRC上领先71.43%。</x:t>
  </x:si>
  <x:si>
    <x:t xml:space="preserve">Mitigating Emergent Malware Label Noise in DNN-Based Android Malware Detection</x:t>
  </x:si>
  <x:si>
    <x:t xml:space="preserve">该论文提出了一种名为MalCleanse的新方法，用于解决基于深度神经网络的Android恶意软件检测中由新兴恶意软件（EM）引起的标签噪声问题。传统方法如MalWhiteout在处理随机标签噪声时表现良好，但在处理EM标签噪声时效果不佳。MalCleanse通过结合不确定性估计和无监督异常检测技术，有效识别并修正错误标签，实验结果表明其能将EM标签噪声减少约25.25%，并在噪声比例为40.61%时达到80.32%的F1分数，显著优于现有方法。</x:t>
  </x:si>
  <x:si>
    <x:t xml:space="preserve">This paper introduces MalCleanse, a novel framework designed to mitigate emergent malware (EM) label noise in DNN-based Android malware detection. Traditional approaches like MalWhiteout perform well on random label noise but struggle with EM label noise caused by newly emerging malware variants. MalCleanse integrates uncertainty estimation with unsupervised anomaly detection to identify and correct mislabeled samples. Experimental results show that MalCleanse reduces EM label noise by approximately 25.25% and achieves an F1 score of 80.32% at a noise ratio of 40.61%, significantly outperforming existing methods.</x:t>
  </x:si>
  <x:si>
    <x:t xml:space="preserve">论文的研究主题是基于深度神经网络的Android恶意软件检测中的标签噪声问题，特别是由新兴恶意软件（EM）引起的标签噪声。</x:t>
  </x:si>
  <x:si>
    <x:t xml:space="preserve">论文使用了以下三个公开的Android恶意软件数据集进行实验：
Drebin（2014年发布，包含5,560个样本）
MalRadar（2022年发布，包含4,534个样本）
CIC-MalDroid-2020（2020年发布，包含13,205个样本）</x:t>
  </x:si>
  <x:si>
    <x:t xml:space="preserve">标签准确率（Label Accuracy, LAcc）：MalCleanse在EM标签噪声比例为40.61%时，将标签准确率从59.39%提升到84.64%。
F1分数：在噪声比例为40.61%时，F1分数达到80.32%，比MalWhiteout提高了40.9%。
召回率（Recall）和精确率（Precision）：MalCleanse-DB在多个噪声比例下均表现优异，例如在噪声比例为21.25%时，召回率为64.31%，精确率为76.33%。</x:t>
  </x:si>
  <x:si>
    <x:t xml:space="preserve">SemBIC: Semantic-aware Identification of Bug-inducing Commits</x:t>
  </x:si>
  <x:si>
    <x:t xml:space="preserve">论文提出了一种名为SemBIC的方法，用于静态识别导致软件缺陷的提交（Bug-Inducing Commits, BICs）。SemBIC通过分析失败测试的执行路径中的语义变化（如路径约束、方法调用和返回语句）来定位BICs，避免了动态测试执行的高开销和依赖问题。实验表明，SemBIC在199个真实缺陷上的Top-1准确率为44.2%，MRR为0.520，优于现有技术。</x:t>
  </x:si>
  <x:si>
    <x:t xml:space="preserve">The paper introduces SemBIC, a static approach to identify Bug-Inducing Commits (BICs) by tracking semantic changes (e.g., path constraints, method invocations, return statements) along the execution path of failing tests. It avoids the impracticality of dynamic test execution on historical commits. Evaluated on 199 real-world bugs, SemBIC achieves 44.2% Top-1 accuracy and an MRR of 0.520, outperforming state-of-the-art techniques.</x:t>
  </x:si>
  <x:si>
    <x:t xml:space="preserve">静态识别导致软件缺陷的提交（Bug-Inducing Commits, BICs），通过语义感知的代码变更分析实现高效调试。</x:t>
  </x:si>
  <x:si>
    <x:t xml:space="preserve">论文使用Defects4J数据集中的199个真实缺陷，涵盖12个开源项目（如Apache Commons Math、Lang等）。</x:t>
  </x:si>
  <x:si>
    <x:t xml:space="preserve">Top-k Accuracy：Top-1准确率44.2%（88/199），Top-10准确率68.3%。
MRR（Mean Reciprocal Rank）：0.520，比现有最佳技术（Fonte）提升13.6%。
其他对比：优于Bug2Commit（Top-1 4.52%）和FBL-BERT（Top-1 0.5%）。</x:t>
  </x:si>
  <x:si>
    <x:t xml:space="preserve">VLATest: Testing and Evaluating Vision-Language-Action Models for Robotic Manipulation</x:t>
  </x:si>
  <x:si>
    <x:t xml:space="preserve">论文提出了VLATest框架，用于测试和评估视觉-语言-动作（VLA）模型在机器人操作任务中的性能和鲁棒性。通过生成多样化的测试场景（如干扰物体数量、光照条件、相机位姿等），论文对七种主流VLA模型进行了大规模实证研究。实验结果表明，当前VLA模型在复杂任务中表现不佳，且对光照、相机位姿等环境变化敏感。论文还探讨了提升VLA模型鲁棒性的潜在方向，如数据增强和提示策略优化。</x:t>
  </x:si>
  <x:si>
    <x:t xml:space="preserve">The paper introduces VLATest, a fuzzing framework designed to test and evaluate Vision-Language-Action (VLA) models in robotic manipulation tasks. By generating diverse test scenes (e.g., varying confounding objects, lighting conditions, camera poses), the study assesses seven state-of-the-art VLA models. Results reveal that current models exhibit subpar performance in complex tasks and lack robustness to environmental changes. The paper also discusses future directions, such as data augmentation and prompting strategies, to enhance VLA model reliability.</x:t>
  </x:si>
  <x:si>
    <x:t xml:space="preserve">VLA模型在机器人操作任务中的测试与鲁棒性评估，重点分析其在多模态输入（视觉、语言）和动态环境下的性能局限性。</x:t>
  </x:si>
  <x:si>
    <x:t xml:space="preserve">数据集：Open X-Embodiment数据集（训练数据）、YCB物体数据集（未见物体测试）。
仿真环境：Maniskill2。
任务：4种机器人操作任务（抓取、移动、堆叠、放置）。</x:t>
  </x:si>
  <x:si>
    <x:t xml:space="preserve">任务成功率：在抓取任务（Task 1）中，最佳模型RT-1-400k成功率仅34.4%；复杂任务（如堆叠）成功率低于2.2%。
鲁棒性指标：
光照变化下模型平均成功率下降至61.3%。
相机位姿变化下成功率降至34.0%。
覆盖率：轨迹覆盖率达到100%（1000个测试场景）</x:t>
  </x:si>
  <x:si>
    <x:t xml:space="preserve">UnitCon: Synthesizing Targeted Unit Tests for Java Runtime Exceptions</x:t>
  </x:si>
  <x:si>
    <x:t xml:space="preserve">论文提出了UnitCon系统，用于为Java程序中的运行时异常生成目标导向的单元测试。传统单元测试生成工具主要关注代码覆盖率，而UnitCon通过静态分析指导测试生成过程，优先考虑可能触发目标异常的测试用例，从而高效生成针对特定程序位置的测试用例。实验表明，UnitCon在生成触发目标异常的测试用例方面优于现有工具，并在实际开源项目中发现了21个未知的运行时异常错误。</x:t>
  </x:si>
  <x:si>
    <x:t xml:space="preserve">The paper presents UnitCon, a system designed to synthesize targeted unit tests for runtime exceptions in Java programs. Unlike conventional tools that focus on maximizing code coverage, UnitCon leverages static analysis to prioritize and prune the search space of test cases, efficiently generating tests that trigger exceptions at specific program locations. Experiments demonstrate that UnitCon outperforms state-of-the-art tools, successfully reproducing 52.5% of target exceptions and uncovering 21 previously unknown bugs in open-source projects.</x:t>
  </x:si>
  <x:si>
    <x:t xml:space="preserve">目标导向的单元测试生成，特别是针对Java程序中的运行时异常，通过静态分析优化测试生成过程。</x:t>
  </x:si>
  <x:si>
    <x:t xml:space="preserve">论文使用了多个开源Java项目的基准测试集，包括：Bears、Genesis、、NPEX、VFix
、Defects4J
共计198个项目，覆盖多种运行时异常类型（如空指针异常、数组越界异常等）。</x:t>
  </x:si>
  <x:si>
    <x:t xml:space="preserve">量化指标：
目标异常再现率（Reproduction Rate）：成功生成触发目标异常的测试用例的比例。
时间效率：在10分钟内完成测试生成。
效果：
UnitCon成功生成了104/198（52.5%）的目标异常测试用例，优于基线工具（如EvoSuite、Randoop等）。
在真实项目中，UnitCon发现了256个潜在异常，其中手动验证的26个案例中确认了21个未知错误。</x:t>
  </x:si>
  <x:si>
    <x:t xml:space="preserve">论文提及了UnitCon在51个开源项目中的应用，用于检查静态分析工具Infer报告的潜在空指针异常。通过生成测试用例，UnitCon验证了这些警报的真实性，并向项目维护者报告了21个新发现的错误，其中15个已被修复。</x:t>
  </x:si>
  <x:si>
    <x:t xml:space="preserve">How Do Programming Students Use Generative AI?</x:t>
  </x:si>
  <x:si>
    <x:t xml:space="preserve">论文探讨了编程学生在学习过程中如何使用生成式AI工具（如ChatGPT）。通过一项实验研究，作者发现学生在解决编程练习时倾向于依赖AI生成完整解决方案，而非通过自主思考或理解代码逻辑。研究还揭示了学生与AI交互的常见模式，如反复提交错误代码并请求修正，以及AI工具对学习行为和批判性思维的潜在负面影响。论文呼吁教育者关注这一问题，并提出调整教学评估方式的建议。</x:t>
  </x:si>
  <x:si>
    <x:t xml:space="preserve">The paper investigates how programming students use generative AI tools like ChatGPT during learning. Through an experimental study, the authors found that students often rely on AI to generate complete solutions rather than engaging in independent problem-solving or code comprehension. The study highlights common interaction patterns, such as submitting incorrect code and repeatedly requesting fixes, and discusses the potential negative impact on learning behaviors and critical thinking. The paper calls for educators to address these issues and suggests modifications to teaching assessments.</x:t>
  </x:si>
  <x:si>
    <x:t xml:space="preserve">编程学生与生成式AI工具的交互行为及其对学习的影响，重点关注学生如何依赖AI完成编程任务及其潜在后果。</x:t>
  </x:si>
  <x:si>
    <x:t xml:space="preserve">论文未使用传统Benchmark，而是基于一项实验研究，涉及37名编程学生在受控环境中使用ChatGPT解决特定编程任务。实验任务设计为无法直接通过ChatGPT解决，需结合代码理解和推理能力。</x:t>
  </x:si>
  <x:si>
    <x:t xml:space="preserve">量化指标：
学生使用ChatGPT的频率和策略（如请求生成代码或获取知识）。
任务完成率和时间效率。
提交代码与AI生成代码的相似度。
效果：
62.2%的学生完成了全部任务，78.4%至少完成部分任务。
使用ChatGPT的学生中，62%的提交代码与AI生成内容高度相似。
学生更倾向于请求AI生成完整解决方案（占交互的62%），而非寻求知识支持（占38%）。</x:t>
  </x:si>
  <x:si>
    <x:t xml:space="preserve">DeclarUI: Bridging Design and Development with Automated Declarative UI Code Generation</x:t>
  </x:si>
  <x:si>
    <x:t xml:space="preserve">论文提出了一种名为DeclarUI的自动化方法，通过结合计算机视觉（CV）、多模态大语言模型（MLLMs）和迭代编译器驱动优化，从UI设计生成高质量的声明式UI代码。DeclarUI通过精确的组件分割、页面转换图（PTG）建模复杂页面关系以及迭代优化，显著提升了代码的视觉保真度、功能完整性和代码质量。实验表明，DeclarUI在React Native等框架上表现优异，PTG覆盖率达96.8%，编译成功率达98%，显著优于现有MLLMs。此外，DeclarUI还展示了在Flutter和ArkUI框架上的良好泛化能力。</x:t>
  </x:si>
  <x:si>
    <x:t xml:space="preserve">The paper introduces DeclarUI, an automated approach that synergizes computer vision (CV), multimodal large language models (MLLMs), and iterative compiler-driven optimization to generate high-quality declarative UI code from designs. DeclarUI enhances visual fidelity, functional completeness, and code quality through precise component segmentation, Page Transition Graphs (PTGs), and iterative refinement. Evaluations show DeclarUI outperforms state-of-the-art MLLMs, achieving a 96.8% PTG coverage rate and 98% compilation success rate on React Native, with strong generalization to Flutter and ArkUI.</x:t>
  </x:si>
  <x:si>
    <x:t xml:space="preserve">自动化生成声明式UI代码，通过结合CV、MLLMs和迭代优化技术，从UI设计直接生成功能完整且高质量的代码。</x:t>
  </x:si>
  <x:si>
    <x:t xml:space="preserve">论文使用了一个包含50个移动应用UI设计的数据集（25个设计模型和25个应用截图），涵盖10个功能类别（如社交网络、电子商务等），并在React Native、Flutter和ArkUI框架上进行了评估。</x:t>
  </x:si>
  <x:si>
    <x:t xml:space="preserve">CLIP Score：衡量生成UI与原始设计的语义相似性，DeclarUI达到0.88（React Native）。
SSIM Score：评估布局和结构相似性，DeclarUI达到0.68（React Native）。
PTG Coverage Rate (PCR)：导航逻辑覆盖率，DeclarUI达到96.8%（React Native）。
Compilation Success Rate (CSR)：编译成功率，DeclarUI达到98%（React Native）。
User Study Metrics：代码可用性（4.97/5）、修改时间（4.03/5）、可读性（4.62/5）和可维护性（4.55/5）。</x:t>
  </x:si>
  <x:si>
    <x:t xml:space="preserve">论文中提到了用户研究，由专业开发者评估DeclarUI生成的代码，结果显示其符合工业级标准。此外，论文还以实际应用（如Lazada和Amazon Shopping）为例，展示了DeclarUI在生成代码时的优势。</x:t>
  </x:si>
  <x:si>
    <x:t xml:space="preserve">Automatically Detecting Numerical Instability in Machine Learning Applications via Soft Assertions</x:t>
  </x:si>
  <x:si>
    <x:t xml:space="preserve">论文提出了一种名为“软断言（Soft Assertions, SA）”的新方法，用于自动检测机器学习应用中的数值不稳定性。软断言是通过对不稳定函数进行单元测试生成的机器学习模型，能够指导模糊测试工具生成触发数值错误的输入。实验表明，该方法在GRIST基准测试中检测出所有已知错误，并在15个真实GitHub项目中发现了13个未知错误，显著优于现有模糊测试工具。此外，论文还展示了数值错误如何导致模型预测错误，例如在脑部MRI图像中错误预测“无肿瘤”。</x:t>
  </x:si>
  <x:si>
    <x:t xml:space="preserve">The paper introduces "Soft Assertions (SA)," a novel approach to automatically detect numerical instability in machine learning (ML) applications. SA is an ML model trained via unit testing of unstable functions, guiding fuzzers to generate inputs that trigger numerical bugs. Evaluations on the GRIST benchmark and 15 real-world GitHub projects show that SA detects all known bugs and outperforms state-of-the-art fuzzers by finding 13 unknown bugs. The paper also demonstrates how numerical bugs can lead to incorrect model predictions, such as misclassifying tumor images in MRI scans.</x:t>
  </x:si>
  <x:si>
    <x:t xml:space="preserve">机器学习应用中的数值不稳定性检测，通过软断言和模糊测试技术自动发现数值错误。</x:t>
  </x:si>
  <x:si>
    <x:t xml:space="preserve">GRIST基准：包含79个已知数值错误的程序。
真实项目：从GitHub选取的15个使用PyTorch或TensorFlow的ML项目，评分至少10星。</x:t>
  </x:si>
  <x:si>
    <x:t xml:space="preserve">F1分数：软断言模型的平均F1分数为0.6577（3×3矩阵）、0.6698（14×14矩阵）、0.6051（MNIST）。
检测时间：在真实项目中平均1.92秒发现一个错误。
错误覆盖率：在GRIST中检测出全部79个错误，在GitHub项目中检测出13个未知错误。
比较基线：显著优于5种现有模糊测试工具（如RANUM、GRIST等）。</x:t>
  </x:si>
  <x:si>
    <x:t xml:space="preserve">Has My Code Been Stolen for Model Training? A Naturalness Based Approach to Code Contamination Detection</x:t>
  </x:si>
  <x:si>
    <x:t xml:space="preserve">本文提出了一种基于代码自然性的方法（Natural-DaCoDe），用于检测代码是否被用于训练深度学习模型。传统方法依赖模型的置信度，但忽略了代码本身的自然性（即代码的预测难度），导致误分类。Natural-DaCoDe通过结合代码自然性和模型性能（如准确率）训练SVM分类器，显著提高了检测准确率。实验表明，该方法在代码补全和方法名推荐任务中分别将平均准确率提升了61.78%和54.39%，并在自然语言文本检测中也有优异表现。</x:t>
  </x:si>
  <x:si>
    <x:t xml:space="preserve">This paper introduces Natural-DaCoDe, a naturalness-based approach to detect whether source code has been used to train deep learning models. Traditional methods rely on model confidence but fail to account for code naturalness (predictability), leading to misclassification. By integrating code naturalness and model performance (e.g., token-level accuracy), Natural-DaCoDe trains an SVM classifier to distinguish contaminated code from clean code. Evaluations on code-completion and method-name suggestion tasks show average accuracy improvements of 61.78% and 54.39%, respectively, with strong performance on natural language benchmarks.</x:t>
  </x:si>
  <x:si>
    <x:t xml:space="preserve">代码污染检测（Data Contamination Detection），即判断给定代码是否被用于训练特定深度学习模型，以解决模型评估偏差和版权保护问题。</x:t>
  </x:si>
  <x:si>
    <x:t xml:space="preserve">代码任务：自建Java代码数据集（GitHub开源项目）和专有模型（如ChatGPT-3.5、Claude）。
自然语言任务：WIKIMIA数据集（用于评估文本污染检测）。</x:t>
  </x:si>
  <x:si>
    <x:t xml:space="preserve">指标：准确率（Accuracy）、真阳性率（TPR）、假阳性率（FPR）、AUC。
效果：
代码补全任务：平均准确率提升61.78%（SVM分类器AUC达97.73%）。
方法名推荐任务：准确率84.62%（比基线提升54.39%）。
自然语言任务：准确率83.32%（比基线提升22%）。</x:t>
  </x:si>
  <x:si>
    <x:t xml:space="preserve">AlphaTrans: A Neuro-Symbolic Compositional Approach for Repository-Level Code Translation and Validation</x:t>
  </x:si>
  <x:si>
    <x:t xml:space="preserve">本文提出了AlphaTrans，一种神经符号组合方法，用于自动化仓库级别的代码翻译和验证。AlphaTrans通过静态分析将程序分解为片段，并利用大型语言模型（LLM）按逆调用顺序翻译这些片段。翻译过程中结合了语法检查和动态验证（如GraalVM语言互操作性），以确保功能等效性。实验表明，AlphaTrans成功翻译了10个真实世界的Java项目到Python，96.40%的片段语法正确，27.03%通过运行时验证，25.14%通过功能等效性验证。AlphaTrans显著提高了翻译效率和准确性，为开发者节省了大量时间。</x:t>
  </x:si>
  <x:si>
    <x:t xml:space="preserve">This paper introduces AlphaTrans, a neuro-symbolic approach for automated repository-level code translation and validation. AlphaTrans decomposes programs into fragments using static analysis and translates them in reverse call order with the help of large language models (LLMs). It incorporates syntactic checks and dynamic validation (e.g., GraalVM interoperability) to ensure functional equivalence. Evaluations on 10 real-world Java projects translated to Python show that 96.40% of fragments are syntactically correct, 27.03% pass runtime validation, and 25.14% achieve functional equivalence. AlphaTrans demonstrates scalability and practicality, significantly reducing manual effort in code translation.</x:t>
  </x:si>
  <x:si>
    <x:t xml:space="preserve">仓库级别的代码翻译与验证，重点解决跨语言翻译中的复杂性、验证和上下文窗口限制等问题。</x:t>
  </x:si>
  <x:si>
    <x:t xml:space="preserve">代码翻译任务：10个真实世界的开源Java项目（如Apache Commons CLI、CSV等）。
验证工具：GraalVM（语言互操作性）、EvoSuite（测试生成）。</x:t>
  </x:si>
  <x:si>
    <x:t xml:space="preserve">指标：语法正确率（Syntax Check）、运行时验证通过率（Graal Success）、功能等效性验证通过率（Functional Equivalence）、测试通过率（Test Pass Rate）。
效果：
语法正确率：96.40%（所有片段），98.80%（应用方法片段）。
运行时验证通过率：27.03%。
功能等效性验证通过率：25.14%。
使用GPT-4o时，功能等效性提升至27.95%，但成本为平均每个项目14.39美元。</x:t>
  </x:si>
  <x:si>
    <x:t xml:space="preserve">应用场景：企业级应用现代化（如Java到Python迁移）、维护遗留系统。
案例：翻译Apache Commons CLI等项目，开发者平均花费20.1小时修复翻译错误并实现全部测试通过。</x:t>
  </x:si>
  <x:si>
    <x:t xml:space="preserve">TracePicker: Optimization-based Trace Sampling for Microservice-based Systems</x:t>
  </x:si>
  <x:si>
    <x:t xml:space="preserve">论文提出了一种名为TracePicker的优化型在线采样器，用于提升微服务系统中追踪数据的采样质量，同时减轻存储负担。传统采样方法（如头部采样和尾部采样）存在低覆盖率、不平衡类型分布和延迟百分位数不一致等问题。TracePicker通过流式异常检测、配额分配和分组采样三个模块，优化采样过程，确保采样数据的全面性、平衡性和一致性。实验结果表明，TracePicker在采样质量和时间消耗上均优于现有方法。</x:t>
  </x:si>
  <x:si>
    <x:t xml:space="preserve">The paper introduces TracePicker, an optimization-based online sampler designed to enhance the quality of trace sampling in microservice-based systems while reducing storage overhead. Traditional methods, such as head-based and tail-based sampling, suffer from incomplete coverage, imbalanced type distribution, and inconsistent latency percentiles. TracePicker addresses these issues through a streaming anomaly detector, quota allocation, and group sampling, formulated as optimization problems. Experimental results demonstrate that TracePicker outperforms state-of-the-art samplers in both sampling quality and efficiency.</x:t>
  </x:si>
  <x:si>
    <x:t xml:space="preserve">微服务系统中的分布式追踪采样优化，旨在通过智能采样方法提升追踪数据的质量，同时控制存储成本。</x:t>
  </x:si>
  <x:si>
    <x:t xml:space="preserve">论文使用了以下五个微服务基准测试系统：
Train Ticket
Social Network
Online Boutique
Sock Shop
Media</x:t>
  </x:si>
  <x:si>
    <x:t xml:space="preserve">Recall（召回率）：TracePicker在异常追踪类型的召回率上显著优于基线方法。
Comprehensiveness（覆盖率, CR）：TracePicker实现了100%的覆盖率，覆盖所有追踪类型。
Balance（平衡性, CV）：TracePicker的CV值最低，表明其采样结果更平衡。
Consistency（一致性, MSE）：TracePicker的MSE值最低，表明其能更好地保持延迟百分位数的一致性。
Efficiency（效率）：TracePicker的处理时间优于其他尾部采样方法。
Controllability（可控性, RoD）：TracePicker的RoD为0，表明其能精确控制采样数量。</x:t>
  </x:si>
  <x:si>
    <x:t xml:space="preserve">CXXCrafter: An LLM-Based Agent for Automated C/C++ Open Source Software Building</x:t>
  </x:si>
  <x:si>
    <x:t xml:space="preserve">论文提出了一种名为CXXCrafter的基于大型语言模型（LLM）的代理系统，用于自动化C/C++开源软件的构建过程。传统构建方法面临依赖管理复杂、构建系统多样化和错误诊断困难等挑战。CXXCrafter通过解析模块、生成模块和执行模块的协同工作，动态管理构建过程，成功解决了这些问题。实验表明，CXXCrafter在752个项目中实现了78%的成功构建率，显著优于传统方法和单独使用LLM的效果。</x:t>
  </x:si>
  <x:si>
    <x:t xml:space="preserve">The paper introduces CXXCrafter, an LLM-based agent system designed to automate the building process of C/C++ open-source software. Traditional methods struggle with complex dependency management, diverse build systems, and error diagnosis. CXXCrafter addresses these challenges through a Parser Module, Generator Module, and Executor Module, dynamically managing the build process. Experimental results show that CXXCrafter achieves a 78% success rate in building 752 projects, outperforming heuristic approaches and bare LLMs.</x:t>
  </x:si>
  <x:si>
    <x:t xml:space="preserve">C/C++开源软件的自动化构建，重点解决依赖管理、构建系统多样性和错误诊断等挑战。</x:t>
  </x:si>
  <x:si>
    <x:t xml:space="preserve">Top100：从GitHub选取的100个最受欢迎的C/C++开源项目。
Awesome-CPP：包含652个C++库、框架和工具的开源项目集合。</x:t>
  </x:si>
  <x:si>
    <x:t xml:space="preserve">构建成功率：CXXCrafter在Top100和Awesome-CPP数据集上分别实现了75%和78%的成功率。
时间成本：平均每个成功构建耗时875秒。
经济成本：每个成功构建的平均费用为0.41美元。
效果：CXXCrafter显著优于传统构建方法（39.01%成功率）和单独使用LLM（31.65%成功率）。</x:t>
  </x:si>
  <x:si>
    <x:t xml:space="preserve">SmartNote: An LLM-Powered, Personalised Release Note Generator That Just Works</x:t>
  </x:si>
  <x:si>
    <x:t xml:space="preserve">论文提出了一种基于大语言模型（LLM）的个性化发布说明生成工具SmartNote。当前的发布说明生成工具存在个性化不足、适用性有限等问题。SmartNote通过LLM的能力，结合代码、提交信息和拉取请求的语义，自动生成高质量、结构化的发布说明。实验表明，SmartNote在完整性、清晰性和组织性方面优于现有工具（如DeepRelease和Conventional Changelog），同时具有更广泛的适用性。</x:t>
  </x:si>
  <x:si>
    <x:t xml:space="preserve">The paper introduces SmartNote, an LLM-powered tool for generating personalised release notes. Existing tools lack personalisation and applicability, requiring specific workflows or conventions. SmartNote leverages LLMs to aggregate and summarise changes from code, commits, and pull requests, producing high-quality, context-aware release notes. Evaluations show SmartNote outperforms state-of-the-art tools (e.g., DeepRelease) and off-the-shelf solutions (e.g., Conventional Changelog) in completeness, clarity, and organisation, while being more widely applicable.</x:t>
  </x:si>
  <x:si>
    <x:t xml:space="preserve">自动化生成高质量、个性化的软件发布说明，通过结合大语言模型和上下文感知技术，解决现有工具在个性化、适用性和生成质量上的不足。</x:t>
  </x:si>
  <x:si>
    <x:t xml:space="preserve">DeepRelease：基于深度学习的发布说明生成工具。
Conventional Changelog：流行的开源发布说明生成工具。
项目原始的发布说明（人工编写）。
实验涉及23个开源项目，涵盖不同领域和规模。</x:t>
  </x:si>
  <x:si>
    <x:t xml:space="preserve">完整性（Completeness）：通过提交覆盖率（commit coverage）衡量，SmartNote达到81%，优于DeepRelease（41%）和原始发布说明（31%）。
清晰性（Clarity）：通过人类评价（Likert量表）和自动指标（如Dale-Chall可读性分数）衡量，SmartNote得分最高（84%同意率）。
简洁性（Conciseness）：通过token数量衡量，SmartNote排名第三，但可通过配置调整。
组织性（Organization）：通过信息熵（1.59）衡量，SmartNote排名第一。</x:t>
  </x:si>
  <x:si>
    <x:t xml:space="preserve">Understanding Industry Perspectives of Static Application Security Testing (SAST) Evaluation</x:t>
  </x:si>
  <x:si>
    <x:t xml:space="preserve">该论文通过定性研究探讨了工业界对静态应用安全测试（SAST）基准测试的需求、挑战和改进方向。研究基于对20名来自Ant Group的从业者（包括SAST开发者、项目经理和安全专家）的半结构化访谈，揭示了不同角色使用SAST基准测试的动机（如功能验证、市场营销、合规性）、现有基准的局限性（如缺乏细粒度诊断信息、难以反映真实场景复杂性），并提出了改进建议（如增强定制化、量化语义多样性、促进社区协作）。论文填补了学术界与工业界在SAST评估实践上的认知差距，为未来基准设计和工具开发提供了指导。</x:t>
  </x:si>
  <x:si>
    <x:t xml:space="preserve">This paper presents a qualitative study on industry perspectives regarding Static Application Security Testing (SAST) benchmarks. Through semi-structured interviews with 20 practitioners (SAST developers, program managers, and security experts) from Ant Group, the research explores motivations for using SAST benchmarks (e.g., functionality testing, marketing, compliance), identifies barriers in current benchmarks (e.g., insufficient diagnostic details, limited real-world complexity), and proposes improvements (e.g., customization support, semantic diversity metrics, community collaboration). The study bridges the gap between academia and industry in SAST evaluation practices, offering actionable insights for designing better benchmarks and advancing SAST tools.</x:t>
  </x:si>
  <x:si>
    <x:t xml:space="preserve">工业界对静态应用安全测试（SAST）基准测试的视角，包括使用动机、现有基准的局限性以及改进方向。</x:t>
  </x:si>
  <x:si>
    <x:t xml:space="preserve">论文列举了多种SAST基准测试，包括：
微基准测试：OWASP、Juliet Test Suite、SecuriBench-Micro、DroidBench等。
真实世界基准测试：Defects4J、ManyBugs、BugSwarm、SecBench.js等。</x:t>
  </x:si>
  <x:si>
    <x:t xml:space="preserve">论文未提出新的量化指标或实验性效果，而是通过访谈归纳定性发现（如12条关键发现）。例如：
诊断信息不足（F4）：现有基准缺乏细粒度标签和故障追踪。
定制化需求（F12）：80%的参与者希望灵活选择测试子集或生成变体。</x:t>
  </x:si>
  <x:si>
    <x:t xml:space="preserve">论文的案例研究基于Ant Group的实践，访谈对象均来自该企业，涉及SAST工具开发、合规性验证和供应链安全等实际场景。</x:t>
  </x:si>
  <x:si>
    <x:t xml:space="preserve">It’s Acting Odd! Exploring Equivocal Behaviors of Goodware</x:t>
  </x:si>
  <x:si>
    <x:t xml:space="preserve">该论文探讨了“良性软件”（Goodware）中存在的模糊行为（equivocal behaviors），即那些虽不直接有害但可能侵犯用户隐私或安全的行为。研究通过MITRE ATT&amp;CK框架识别了12类模糊行为，并通过专家调查验证了其模糊性。实验分析了这些行为在受信任软件和恶意软件中的分布，发现部分模糊行为在两类软件中均普遍存在（如系统资源探测、高级OS交互等）。研究呼吁增强软件透明度，要求开发者明确声明此类行为，并提供工具链以支持行为检测和风险决策。</x:t>
  </x:si>
  <x:si>
    <x:t xml:space="preserve">This paper investigates equivocal behaviors in trusted software (Goodware)—actions that are not inherently malicious but may compromise user privacy or security. By leveraging the MITRE ATT&amp;CK framework, the study identifies 12 such behaviors and validates their equivocality through a survey of 32 cybersecurity experts. Experiments reveal that some behaviors (e.g., system resource discovery, OS utility exploitation) are prevalent in both malware and trusted software. The work advocates for improved software transparency, urging developers to document these behaviors and proposing a toolchain for detection. The findings highlight the need for user awareness and risk mitigation in software supply chains.</x:t>
  </x:si>
  <x:si>
    <x:t xml:space="preserve">良性软件中的模糊行为，包括其分类、在受信任软件与恶意软件中的分布差异，以及如何通过增强软件透明度来管理相关风险。</x:t>
  </x:si>
  <x:si>
    <x:t xml:space="preserve">数据集：
良性软件：5,957个样本（来自BODMAS数据集、实验室常用软件等）。
恶意软件：6,369个样本（来自BODMAS、Malware Bazaar、APT Malware Dataset）。
分析工具：CrowdStrike Falcon Sandbox（Hybrid Analysis平台），用于动态行为分析并映射到MITRE ATT&amp;CK技术。</x:t>
  </x:si>
  <x:si>
    <x:t xml:space="preserve">专家调查：32名专家对12类行为的模糊性评分（5级Likert量表），结果显示80%的专家认为某些行为（如权限操纵、日志规避）高度模糊。
行为分布：
ESB1（系统资源探测）：在30%的受信任软件和84%的恶意软件中出现。
ESB9（分析规避）：在32%的受信任软件和90%的恶意软件中出现。</x:t>
  </x:si>
  <x:si>
    <x:t xml:space="preserve">On the Unnecessary Complexity of Names in X.509 and Their Impact on Implementations</x:t>
  </x:si>
  <x:si>
    <x:t xml:space="preserve">该论文研究了X.509证书中名称结构的复杂性及其对实现的影响。作者发现，由于标准过于灵活且复杂，大多数开源库未能完全遵循规范，导致潜在的互操作性和安全问题。论文通过手工测试、模糊测试和符号执行等方法，分析了23个开源库的名称处理逻辑，发现了119处与标准不符的偏差，并提出了简化标准的建议（如使用SKI/AKI替代名称匹配）。</x:t>
  </x:si>
  <x:si>
    <x:t xml:space="preserve">This paper investigates the unnecessary complexity of name structures in X.509 certificates and its impact on implementations. The authors reveal that the flexibility in name formatting and encoding leads to widespread non-compliance in open-source libraries, exposing interoperability and security risks. Using a portfolio of testing approaches (manual crafting, fuzzing, symbolic execution), they analyze 23 libraries, uncovering 119 deviations from standards. The study argues for simplifying X.509 by prioritizing alternatives like key identifiers (SKI/AKI) and deprecating legacy name-handling rules.</x:t>
  </x:si>
  <x:si>
    <x:t xml:space="preserve">X.509证书中名称处理的复杂性及其对实现的影响，重点分析开源库在名称链式匹配（NC）和主机名验证（HV）任务中与标准要求的偏差。</x:t>
  </x:si>
  <x:si>
    <x:t xml:space="preserve">论文未明确提及外部Benchmark，但基于以下内部测试集：
手工测试用例：2,299个NC测试链和31个HV测试用例。
模糊测试生成：78,919个NC测试用例、62,877个HV-SAN用例、22,518个HV-CN用例。
符号执行输入：通过KLEE生成的变长输入（长度1-5字节）。</x:t>
  </x:si>
  <x:si>
    <x:t xml:space="preserve">覆盖率：对比基线（FrankenCert、HVLearn），组合测试方法在行/函数/分支覆盖率上更高（例如，OpenSSL的NC分支覆盖率提升至2,841 vs. 基线2,745）。
问题发现：共发现119处标准偏差，包括名称混淆（如teletexString处理错误）、非法字符接受（如STD3规则违规）等。
修复反馈：报告后获得2个CVE（PHP-SecLib正则问题、WolfSSL越界读取），部分库已修复。</x:t>
  </x:si>
  <x:si>
    <x:t xml:space="preserve">Scene Flow Specifications: Encoding and Monitoring Rich Temporal Safety Properties of Autonomous Systems</x:t>
  </x:si>
  <x:si>
    <x:t xml:space="preserve">该论文提出了一种名为SceneFlow的领域特定语言，用于编码和监控自动驾驶系统中复杂的时空安全属性。通过引入符号实体（symbolic entities）和场景图（Scene Graphs），SceneFlow能够表达传统方法无法处理的场景流属性（scene flow properties），例如车辆在连续时间步中的交互行为。论文分析了弗吉尼亚州驾驶法规，发现SceneFlow能成功编码96%的相关规范，显著优于先前方法的76%。实验表明，SceneFlow在运行时监控中高效且实用，能够检测到自动驾驶车辆在交叉路口未礼让等40多次违规行为。</x:t>
  </x:si>
  <x:si>
    <x:t xml:space="preserve">The paper introduces SceneFlow, a domain-specific language designed to encode and monitor rich temporal safety properties in autonomous systems. By leveraging symbolic entities and scene graphs, SceneFlow addresses the limitations of prior approaches in expressing scene flow properties, such as tracking interactions between entities over time. The study analyzes the Virginia driving code, demonstrating that SceneFlow can encode 96% of relevant specifications, compared to 76% with previous methods. Empirical results show that SceneFlow efficiently detects over 40 violations (e.g., failure to yield at intersections) in state-of-the-art autonomous vehicles during runtime monitoring.</x:t>
  </x:si>
  <x:si>
    <x:t xml:space="preserve">自动驾驶系统的时空安全属性规范与运行时监控，重点解决传统方法无法表达的复杂时间相关属性（如场景流属性）的编码和验证问题。</x:t>
  </x:si>
  <x:si>
    <x:t xml:space="preserve">CARLA Leaderboard 2.0：用于模拟自动驾驶场景（如高速公路、城市道路等）和NHTSA预碰撞场景。
弗吉尼亚州驾驶法规（Virginia driving code）：作为规范来源，包含207条交规条款，其中114条适用于自动驾驶系统。</x:t>
  </x:si>
  <x:si>
    <x:t xml:space="preserve">编码能力：SceneFlow成功编码110条（96%）驾驶规范，优于先前方法的87条（76%）。
违规检测：在30次测试中检测到40多次违规，包括34次交叉路口未礼让。
运行时效率：99.63%的帧能在0.5秒内完成监控（满足2Hz实时性要求）。</x:t>
  </x:si>
  <x:si>
    <x:t xml:space="preserve">QSF: Multi-Objective Optimization based Efficient Solving for Floating-Point Constraints</x:t>
  </x:si>
  <x:si>
    <x:t xml:space="preserve">论文提出了一种名为QSF的高效浮点约束求解方法，通过将浮点约束问题建模为多目标优化问题，结合专门设计的进化算法（MOCEA）进行求解。QSF同时考虑未满足约束的数量和违反程度作为优化目标，显著提升了求解效率。实验表明，QSF在标准基准测试和真实程序生成的约束上均优于现有方法，平均加速比分别达到15.72倍和22.44倍（60秒超时条件下），并在符号执行中表现出色。</x:t>
  </x:si>
  <x:si>
    <x:t xml:space="preserve">The paper presents QSF, an efficient method for solving floating-point constraints by modeling the problem as a multi-objective optimization task. QSF optimizes both the number of unsatisfied constraints and their violation degrees using a customized evolutionary algorithm (MOCEA). Experiments demonstrate that QSF outperforms state-of-the-art solvers, achieving average speedups of 15.72X and 22.44X under 60-second timeouts on standard and real-world benchmarks, respectively, and enhances symbolic execution performance.</x:t>
  </x:si>
  <x:si>
    <x:t xml:space="preserve">浮点约束求解的高效方法，基于多目标优化和进化算法设计。</x:t>
  </x:si>
  <x:si>
    <x:t xml:space="preserve">标准基准：SMT-COMP 2023的QF_FP基准（266个实例）。
真实程序基准：GNU科学库（GSL）生成的3,493个浮点约束实例。</x:t>
  </x:si>
  <x:si>
    <x:t xml:space="preserve">指标：求解成功率（SAT实例数）、加速比（与基线对比）、符号执行分支覆盖率。
效果：
QF_FP基准：60秒超时下平均加速15.72倍，600秒下87.48倍。
GSL基准：60秒超时下平均加速22.44倍，600秒下29.23倍。
符号执行分支覆盖率显著提升。</x:t>
  </x:si>
  <x:si>
    <x:t xml:space="preserve">论文提及将QSF集成到符号执行工具KLEE中，用于分析GNU科学库（GSL）的浮点程序，验证了其在真实软件分析中的实用性。</x:t>
  </x:si>
  <x:si>
    <x:t xml:space="preserve">ChangeGuard: Validating Code Changes via Pairwise Learning-Guided Execution</x:t>
  </x:si>
  <x:si>
    <x:t xml:space="preserve">论文提出了一种名为 ChangeGuard 的方法，用于验证代码变更是否保留了原代码的语义行为。该方法通过成对学习引导执行（Pairwise Learning-Guided Execution）技术，动态比较代码变更前后的执行行为，检测语义变化。实验表明，ChangeGuard 在识别语义变更的代码修改时，精确率达 77.1%，召回率达 69.5%，显著优于现有回归测试方法（召回率仅 7.6%）。此外，该方法还能有效检测自动化代码重构工具（如 RIdiom 和 GPT-3.5/GPT-4）引入的意外行为变更。</x:t>
  </x:si>
  <x:si>
    <x:t xml:space="preserve">The paper introduces ChangeGuard, a novel approach for validating code changes via pairwise learning-guided execution. By dynamically comparing the runtime behavior of code before and after modifications, ChangeGuard identifies whether changes preserve semantics. Evaluated on 224 manually annotated Python code changes and automated refactorings, it achieves 77.1% precision and 69.5% recall in detecting semantic differences, outperforming regression tests (7.6% recall). The method also exposes unexpected behavioral changes introduced by rule-based and LLM-driven refactoring tools (e.g., GPT-4). Key innovations include enhanced value injection techniques and a robust neural model for realistic execution.</x:t>
  </x:si>
  <x:si>
    <x:t xml:space="preserve">代码变更的语义验证，核心是通过动态执行和比较代码变更前后的行为，判断变更是否引入语义差异。</x:t>
  </x:si>
  <x:si>
    <x:t xml:space="preserve">手动标注的数据集：从 10 个开源 Python 项目中提取的 224 个代码变更（93 个语义保留，131 个语义变更）。
自动化工具生成的变更：
RIdiom 生成的 165 个规则化重构变更。
GPT-3.5 和 GPT-4 生成的 445 个 LLM 重构变更。</x:t>
  </x:si>
  <x:si>
    <x:t xml:space="preserve">主要指标：
精确率（Precision）：77.1%（语义变更检测）。
召回率（Recall）：69.5%（语义变更检测），显著高于回归测试的 7.6%。
覆盖率（Coverage）：中位数达 92%（改进基线 27%）。
效率：单次执行平均耗时 1.67 秒，76% 的语义变更可在首次执行时检测到。</x:t>
  </x:si>
  <x:si>
    <x:t xml:space="preserve">Hallucination Detection in Large Language Models with Metamorphic Relations</x:t>
  </x:si>
  <x:si>
    <x:t xml:space="preserve">该论文提出了一种名为MetaQA的新型幻觉检测方法，利用变形关系（Metamorphic Relations, MRs）和提示突变技术，无需依赖外部资源即可检测大型语言模型生成的回答中的事实性错误。MetaQA通过生成同义和反义突变，并验证这些突变的 factual 一致性来识别幻觉。实验表明，MetaQA在多个数据集和模型上显著优于现有的零资源基线方法SelfCheckGPT，尤其在精确度、召回率和F1分数上表现更优。</x:t>
  </x:si>
  <x:si>
    <x:t xml:space="preserve">The paper introduces MetaQA, a novel hallucination detection method for Large Language Models (LLMs) that leverages Metamorphic Relations (MRs) and prompt mutation. Unlike existing approaches that rely on external resources, MetaQA operates independently by generating synonymous and antonymous mutations of LLM responses and verifying their factual consistency. Evaluations across multiple datasets (TruthfulQA, HotpotQA, FreshQA) and LLMs (GPT-4, GPT-3.5, Llama3, Mistral) demonstrate that MetaQA outperforms the state-of-the-art baseline SelfCheckGPT in precision, recall, and F1-score, with improvements ranging from 0.154 to 0.368 in F1-score.</x:t>
  </x:si>
  <x:si>
    <x:t xml:space="preserve">大型语言模型（LLMs）中的幻觉检测，特别是基于变形关系（MRs）的自包含检测方法。</x:t>
  </x:si>
  <x:si>
    <x:t xml:space="preserve">论文使用了以下三个基准数据集：
TruthfulQA-Enhanced（改进版的TruthfulQA，更新了238个问题的正确答案）
HotpotQA（多跳问答数据集）
FreshQA（涉及时效性知识的问答数据集）</x:t>
  </x:si>
  <x:si>
    <x:t xml:space="preserve">量化指标：精确度（Precision）、召回率（Recall）、F1分数（F1-score）。
效果：
MetaQA在四个LLM（GPT-4, GPT-3.5, Llama3, Mistral）上均优于SelfCheckGPT，F1分数提升幅度为0.154至0.368。
例如，在Mistral-7B上，MetaQA的平均F1分数为0.435，而SelfCheckGPT为0.205，改进率达112.2%。</x:t>
  </x:si>
  <x:si>
    <x:t xml:space="preserve">Divide-and-Conquer: Generating UI Code from Screenshots</x:t>
  </x:si>
  <x:si>
    <x:t xml:space="preserve">该论文提出了一种名为DCGen的自动化方法，通过“分而治之”策略将网页截图转换为功能性的UI代码。DCGen首先将截图分割为多个语义上有意义的片段，然后为每个片段生成代码，最后将这些代码片段合并为完整的网页代码。实验表明，DCGen在视觉相似性和代码相似性上显著优于现有方法，能够帮助开发者更快地实现与设计图高度一致的网页界面。</x:t>
  </x:si>
  <x:si>
    <x:t xml:space="preserve">The paper introduces DCGen, an automated approach that employs a divide-and-conquer strategy to translate webpage screenshots into functional UI code. DCGen segments screenshots into manageable parts, generates code for each segment, and then assembles them into a complete webpage. Evaluations demonstrate that DCGen outperforms existing methods in both visual and code similarity, enabling developers to implement webpages more efficiently and accurately.</x:t>
  </x:si>
  <x:si>
    <x:t xml:space="preserve">从网页截图自动生成用户界面（UI）代码，重点解决多模态大语言模型（MLLMs）在生成UI代码时的元素遗漏、变形和排列错误等问题。</x:t>
  </x:si>
  <x:si>
    <x:t xml:space="preserve">论文使用了以下数据集：
自建数据集：包含348个真实世界的高排名网页，涵盖不同复杂度的设计。
Design-to-Code-Hard数据集：包含80个高度复杂的网页，用于测试方法的鲁棒性。</x:t>
  </x:si>
  <x:si>
    <x:t xml:space="preserve">量化指标：
视觉相似性（CLIP Score）：衡量生成网页与原始设计图的视觉一致性。
代码相似性（Normalized Levenshtein Distance）：评估生成代码与原始代码的匹配程度。
细粒度指标：包括块匹配（Block-Match）、文本相似性（Text）、位置相似性（Position）和颜色相似性（Color）。
效果：
DCGen在视觉相似性上提升高达15%，代码相似性提升8%。
在细粒度指标中，DCGen在块匹配、文本、位置和颜色相似性上均优于基线方法。</x:t>
  </x:si>
  <x:si>
    <x:t xml:space="preserve">LLM-based Method Name Suggestion with Automatically Generated Context-Rich Prompts</x:t>
  </x:si>
  <x:si>
    <x:t xml:space="preserve">该论文提出了一种基于大语言模型（LLM）的方法名称自动生成技术，名为ContextCraft。该方法通过自动生成富含上下文的提示（prompt），帮助LLM根据功能描述生成准确且有意义的方法名称。ContextCraft通过检索相似示例、分析可能的命名模式（如前缀、中缀、后缀）、识别关键语义关联词（pivot words）以及提供LLM反馈机制，显著提升了方法名称生成的准确性。实验表明，该方法在43k个真实Java和Python方法上的准确率比现有技术提高了52%，并适用于多种LLM模型（如ChatGPT、Gemini、Llama等）。</x:t>
  </x:si>
  <x:si>
    <x:t xml:space="preserve">The paper proposes ContextCraft, an LLM-based approach for automated method name suggestion using context-rich prompts. By retrieving similar examples, analyzing probabilistic token positioning (e.g., prefixes/infixes/suffixes), identifying semantically related pivot words, and incorporating LLM feedback, ContextCraft significantly improves the accuracy of method name generation from functional descriptions. Evaluated on 43k real-world Java and Python methods, it achieves a 52% higher exact match rate compared to state-of-the-art techniques and demonstrates compatibility with multiple LLMs (e.g., ChatGPT-4o, Gemini-1.5).</x:t>
  </x:si>
  <x:si>
    <x:t xml:space="preserve">基于大语言模型（LLM）的自动化方法命名生成技术，重点解决从功能描述生成简洁、准确的方法名称的挑战。</x:t>
  </x:si>
  <x:si>
    <x:t xml:space="preserve">JavaData：23,739个Java方法及其功能描述（来自公开API文档）。
PythonData：20,000个Python方法及其功能描述（从流行Python模块中提取）。
PrivateData：50个私有项目中的Java方法（用于验证数据无污染场景）。</x:t>
  </x:si>
  <x:si>
    <x:t xml:space="preserve">Exact Match (EM)：生成名称与真实名称完全匹配的比例。
JavaData：从基线49.51%提升至75.50%（+52%）。
PythonData：从48.30%提升至74.67%（+54.6%）。
Edit Distance (ED)：生成名称与真实名称的编辑距离。
JavaData：从4.58降至3.10（降低32.31%）。
Semantic Similarity Index (SSI)：语义相似度。
JavaData：从62.21%提升至84.10%（+35.19%）</x:t>
  </x:si>
  <x:si>
    <x:t xml:space="preserve">Beyond Functional Correctness: Investigating Coding Style Inconsistencies in Large Language Models</x:t>
  </x:si>
  <x:si>
    <x:t xml:space="preserve">该论文研究了大型语言模型（LLM）生成的代码与人类开发者编写的代码在风格上的不一致性。通过分析五种主流LLM（包括CodeLlama、StarCoder、DeepSeekCoder和GPT-4）生成的代码，作者提出了一个包含24种不一致类型的分类法，并将其分为五个维度：格式化不一致、语义不一致、表达式/语句不一致、控制流不一致和容错性不一致。实验结果表明，LLM生成的代码在风格上与人类代码存在显著差异，尤其在语句/表达式和格式化方面。此外，论文还探讨了通过提示工程改进代码风格的方法，发现其虽能部分提升可读性和鲁棒性，但可能牺牲简洁性。</x:t>
  </x:si>
  <x:si>
    <x:t xml:space="preserve">This paper investigates coding style inconsistencies between code generated by large language models (LLMs) and human-written code. By analyzing outputs from five mainstream LLMs (including CodeLlama, StarCoder, DeepSeekCoder, and GPT-4), the authors propose a taxonomy of 24 inconsistency types categorized into five dimensions: formatting, semantic, expression/statement, control flow, and fault tolerance. Results reveal significant style differences, particularly in statements/expressions and formatting. The study also explores prompt engineering techniques to improve style, finding marginal gains in readability and robustness at the cost of conciseness.</x:t>
  </x:si>
  <x:si>
    <x:t xml:space="preserve">大型语言模型生成的代码与人类开发者编写的代码在风格上的不一致性及其改进方法。</x:t>
  </x:si>
  <x:si>
    <x:t xml:space="preserve">CoderEval：包含230个Python和230个Java任务的代码生成基准，涵盖真实开源项目中的函数签名、任务描述和单元测试。</x:t>
  </x:si>
  <x:si>
    <x:t xml:space="preserve">不一致类型分布：识别24种不一致类型，其中API偏好不一致（325.0%）、注释格式化不一致（126.3%）、空行不一致（126.1%）最常见。
模型表现：LLM与人类代码的风格不一致比例介于66.2%（CodeLlama-7B）至90.1%（GPT-4）之间。
改进效果：提示工程可提升可读性（如Prompt-head-concise）和鲁棒性，但可能降低代码生成准确率（如Prompt-end-detailed降至39.0%）。</x:t>
  </x:si>
  <x:si>
    <x:t xml:space="preserve">Statement-level Adversarial Attack on Vulnerability Detection Models via Out-Of-Distribution Features</x:t>
  </x:si>
  <x:si>
    <x:t xml:space="preserve">该论文提出了一种名为SLODA的对抗攻击方法，通过引入两种分布外（OOD）特征——通用OOD特征和标签特定OOD特征，在语句级别生成对抗样本，以攻击漏洞检测模型。实验表明，SLODA在攻击成功率、效率和抗检测性上均优于现有方法，同时生成的对抗样本还能用于增强模型的鲁棒性。</x:t>
  </x:si>
  <x:si>
    <x:t xml:space="preserve">This paper proposes SLODA, an adversarial attack method that introduces two types of out-of-distribution (OOD) features—universal and label-specific—to generate adversarial examples at the statement level for attacking vulnerability detection models. Experiments show that SLODA outperforms existing methods in attack success rate, efficiency, and detection resistance, while the generated adversarial examples can also enhance model robustness.</x:t>
  </x:si>
  <x:si>
    <x:t xml:space="preserve">基于分布外特征的语句级对抗攻击方法，旨在提高漏洞检测模型的攻击效果和实用性。</x:t>
  </x:si>
  <x:si>
    <x:t xml:space="preserve">论文使用了三个广泛使用的C/C++漏洞检测数据集：
Devign：来自QEMU和FFmpeg项目的函数级代码。
BigVul：来自GitHub开源项目，并与NVD数据库交叉引用。
DiverseVul：通过爬取安全漏洞报告和修复提交构建的高质量数据集。</x:t>
  </x:si>
  <x:si>
    <x:t xml:space="preserve">指标：攻击成功率（ASR）、平均模型查询次数（AMQ）、检测抵抗性（Detection Resistance）。
效果：
SLODA在ASR上比最佳基线CODA提高77.21%。
在效率上，SLODA的AMQ比基线低4.13倍。
检测抵抗性提升1.03倍，对抗样本的检测率最低（6.10%-22.35%）。</x:t>
  </x:si>
  <x:si>
    <x:t xml:space="preserve">Large Language Models for In-File Vulnerability Localization can be “Lost in the End”</x:t>
  </x:si>
  <x:si>
    <x:t xml:space="preserve">该论文研究了大型语言模型（如GPT-3.5、GPT-4等）在文件级漏洞检测中的有效性，重点关注漏洞位置和输入大小对模型性能的影响。研究发现，LLMs在检测位于文件末尾的漏洞时表现显著下降，称为“lost-in-the-end”效应。此外，论文提出了一种通过调整输入大小（分块策略）来提高漏洞检测召回率的方法，实验表明该方法平均召回率提升了37%以上。</x:t>
  </x:si>
  <x:si>
    <x:t xml:space="preserve">This paper evaluates the effectiveness of large language models (LLMs) like GPT-3.5 and GPT-4 in detecting vulnerabilities across entire source code files. It identifies a "lost-in-the-end" effect, where LLMs underperform when vulnerabilities are located toward the end of larger files. The study also explores optimal input sizes and proposes a chunking strategy to mitigate this issue, achieving an average recall improvement of over 37%.</x:t>
  </x:si>
  <x:si>
    <x:t xml:space="preserve">大型语言模型在文件级漏洞定位中的性能分析，特别是漏洞位置和输入大小对检测效果的影响。</x:t>
  </x:si>
  <x:si>
    <x:t xml:space="preserve">论文使用了一个从CVE（Common Vulnerabilities and Exposures）目录中提取的数据集，包含794个易受攻击的文件和794个已修复的文件，覆盖三种常见漏洞类型：XSS（CWE-79）、SQL注入（CWE-89）和路径遍历（CWE-22）。</x:t>
  </x:si>
  <x:si>
    <x:t xml:space="preserve">指标：准确率（Accuracy）、召回率（Recall）、精确率（Precision）、F1分数（F1 Score）。
效果：
商业模型（如GPT-4）在CWE-22和CWE-79上表现最佳，但整体准确率仍较低（最高为32.4%）。
分块策略显著提升了召回率，平均提升超过37%，其中CWE-79的召回率提升最高（+95.83%）。</x:t>
  </x:si>
  <x:si>
    <x:t xml:space="preserve">One-for-All Does Not Work! Enhancing Vulnerability Detection by Mixture-of-Experts (MoE)</x:t>
  </x:si>
  <x:si>
    <x:t xml:space="preserve">该论文提出了一种基于Mixture-of-Experts (MoE)框架的漏洞检测方法MoEVD，旨在解决传统“一刀切”模型在检测多种类型漏洞时的性能不足问题。MoEVD通过将漏洞检测任务分解为CWE类型分类和特定CWE漏洞检测两个子任务，利用多个专家模型分别处理不同类型的漏洞，从而显著提升了检测效果。实验结果表明，MoEVD在F1分数上比现有最优方法提高了至少12.8%，且在长尾漏洞类型上也表现出色。</x:t>
  </x:si>
  <x:si>
    <x:t xml:space="preserve">The paper introduces MoEVD, a vulnerability detection method based on the Mixture-of-Experts (MoE) framework, addressing the limitations of traditional "one-for-all" models in detecting diverse vulnerability types. MoEVD decomposes the task into CWE type classification and CWE-specific vulnerability detection, employing specialized expert models for different vulnerability types. Experimental results demonstrate that MoEVD outperforms state-of-the-art baselines by at least 12.8% in F1-score and excels in detecting long-tailed vulnerability types.</x:t>
  </x:si>
  <x:si>
    <x:t xml:space="preserve">研究主题是基于Mixture-of-Experts (MoE)框架的漏洞检测技术，旨在通过专家模型的协同工作提升漏洞检测的准确性和全面性。</x:t>
  </x:si>
  <x:si>
    <x:t xml:space="preserve">论文使用了BigVul数据集，该数据集包含来自348个开源C/C++项目的10,547个漏洞函数和168,752个非漏洞函数，涵盖88种CWE漏洞类型。</x:t>
  </x:si>
  <x:si>
    <x:t xml:space="preserve">量化指标：F1-score、Precision、Recall。
效果：
MoEVD的F1-score为0.44，比现有最优方法提高了至少12.8%。
在长尾漏洞类型上，F1-score提升了至少7.3%。
Recall方面，MoEVD比最优基线提高了9%至77.8%。</x:t>
  </x:si>
  <x:si>
    <x:t xml:space="preserve">243</x:t>
  </x:si>
  <x:si>
    <x:t xml:space="preserve">Gleipner: A Benchmark for Gadget Chain Detection in Java Deserialization Vulnerabilities</x:t>
  </x:si>
  <x:si>
    <x:t xml:space="preserve">该论文提出了Gleipner，这是首个用于评估Java反序列化漏洞中gadget chain检测工具的系统性基准测试框架。Gleipner通过合成测试用例和复现实世界中的gadget chain，解决了现有工具评估中存在的选择性数据集、缺乏误报/漏报分析等问题。论文总结了gadget chain检测中的主要挑战，并基于这些挑战设计了细粒度的测试用例。实验评估了七种现有工具，结果显示当前工具在多数挑战上表现不佳，验证了Gleipner作为评估工具成熟度的有效性。</x:t>
  </x:si>
  <x:si>
    <x:t xml:space="preserve">The paper introduces Gleipner, the first systematic benchmark for evaluating gadget chain detection tools in Java deserialization vulnerabilities. Gleipner addresses common benchmarking flaws (e.g., selective datasets, lack of false positive/negative analysis) by synthesizing test cases and replicating real-world gadget chains. It identifies key challenges in gadget chain detection and designs granular test cases to evaluate tools. Experiments on seven state-of-the-art tools reveal their limitations, demonstrating Gleipner's effectiveness in providing transparent and sound evaluations.</x:t>
  </x:si>
  <x:si>
    <x:t xml:space="preserve">Java反序列化漏洞中的gadget chain检测基准测试，旨在通过系统化的测试用例评估和改进现有工具的检测能力。</x:t>
  </x:si>
  <x:si>
    <x:t xml:space="preserve">论文使用自建的Gleipner基准测试框架，包含以下内容：
合成的测试用例（如深度、多态、多路径gadget chain）。
复现的12个真实gadget chain（来自Ysoserial工具）。
动态Java特性（如反射、JNI、Lambda表达式）的模拟测试。</x:t>
  </x:si>
  <x:si>
    <x:t xml:space="preserve">量化指标：
真阳性（True Positives, TP）：正确检测到的gadget chain数量。
假阳性（False Positives, FP）：误报的gadget chain数量。
执行时间（Execution Time）。
效果：
现有工具在多数测试类别中表现不佳（如仅部分工具能检测到深度或反射相关的gadget chain）。
工具在复现的Ysoserial chain上检测能力有限（如仅少数工具能检测到动态代理或复杂反射链）。</x:t>
  </x:si>
  <x:si>
    <x:t xml:space="preserve">Today's cat is tomorrow's dog: accounting for time-based changes in the labels of ML vulnerability detection approaches</x:t>
  </x:si>
  <x:si>
    <x:t xml:space="preserve">该论文探讨了机器学习在漏洞检测中的性能评估问题，指出现有方法通常基于完整的历史数据集进行训练和测试，忽略了漏洞标签随时间变化的动态性。作者提出了一种新方法，通过构建时间序列数据集来模拟真实场景中标签的演变过程，并验证了五种主流机器学习模型在不同时间段的性能表现。结果显示，模型的性能并未随着时间推移而显著提升，表明现有模型在实际部署中可能无法有效学习漏洞的动态特征。</x:t>
  </x:si>
  <x:si>
    <x:t xml:space="preserve">The paper addresses the issue of evaluating machine learning (ML) models for vulnerability detection, highlighting that current approaches often rely on complete retrospective datasets, which do not account for the dynamic nature of vulnerability labels over time. The authors propose a methodology to restructure datasets into time-based slices, simulating real-world scenarios where labels evolve. They validate their approach using four datasets and five ML models, demonstrating that performance does not consistently improve with more retrospective data, suggesting limitations in current models' ability to learn dynamically.</x:t>
  </x:si>
  <x:si>
    <x:t xml:space="preserve">时间变化对机器学习漏洞检测模型性能的影响，并提出一种新的评估方法来消除历史数据的“回顾偏差”（retrospective bias）。</x:t>
  </x:si>
  <x:si>
    <x:t xml:space="preserve">论文使用了以下四个数据集：
BigVul数据集中的三个项目（Linux Kernel、OpenSSL、Poppler）
Vuldeepecker的NVD数据集</x:t>
  </x:si>
  <x:si>
    <x:t xml:space="preserve">量化指标：精确度（Precision）、召回率（Recall）、FPR（False Positive Rate）
效果：
模型在回顾测试（R-R）中表现较好，但在前瞻测试（R-P）中性能波动较大，未呈现显著上升趋势。
Mann-Kendall趋势检验显示，模型性能随时间无显著提升（仅Vuldeepecker在其数据集上召回率有上升趋势）。</x:t>
  </x:si>
  <x:si>
    <x:t xml:space="preserve">LookAhead: Preventing DeFi Attacks via Unveiling Adversarial Contracts</x:t>
  </x:si>
  <x:si>
    <x:t xml:space="preserve">本文提出了一种名为 LookAhead 的新框架，用于检测和预防DeFi攻击，特别是通过识别攻击者部署的恶意智能合约（而非传统的基于交易检测方法）。LookAhead结合了机器学习（ML）和代码语义分析技术，利用攻击合约的常见模式（如匿名资金来源、闭源代码、高频代币调用等）训练分类器。实验表明，LookAhead的F1-score达到0.8966，误报率仅为0.16%，相比现有方法提升了44.4%。此外，该系统能在攻击发生前的“救援时间窗口”内及时预警，为DeFi协议提供主动防御能力。</x:t>
  </x:si>
  <x:si>
    <x:t xml:space="preserve">The paper introduces LookAhead, a novel framework for detecting DeFi attacks by identifying adversarial smart contracts rather than monitoring transactions. Leveraging machine learning (ML) and code semantics analysis, LookAhead extracts features from contract bytecode (e.g., anonymous funding, closed-source code, token-related calls) to train classifiers. Experiments show that LookAhead achieves an F1-score of 0.8966 with a 0.16% false positive rate, outperforming state-of-the-art solutions by 44.4%. The system also enables timely predictions before attacks occur, offering a proactive defense for DeFi protocols.</x:t>
  </x:si>
  <x:si>
    <x:t xml:space="preserve">通过检测恶意智能合约预防DeFi攻击，重点解决现有基于交易检测方法在私有交易池（private mempool）场景下的失效问题。</x:t>
  </x:si>
  <x:si>
    <x:t xml:space="preserve">对抗性合约数据集：手工标注的375个恶意合约（来自以太坊和BSC链的DeFi攻击事件）。
良性合约数据集：210,643个通过启发式筛选的正常合约（排除代币和代理合约）。
对比基线：Forta（NLP-based）和BlockWatchDog（仅检测重入攻击）。</x:t>
  </x:si>
  <x:si>
    <x:t xml:space="preserve">F1-score：0.8966（KNN元分类器），比Forta提升44.4%。
误报率（FPR）：0.16%。
召回率（Recall）：0.8667。
实时性：92.8%的攻击在恶意交易发生前被检测到，平均处理时间7.52秒。</x:t>
  </x:si>
  <x:si>
    <x:t xml:space="preserve">产业应用：
为DeFi协议提供实时恶意合约黑名单服务。
支持受害者合约紧急暂停（如调用shutdownPool函数）。
案例研究：
在以太坊主网实验中，成功检测到26个真实攻击（如价格操纵、重入攻击），防止了15万美元损失（表2）。
检测到Conic Finance攻击的恶意合约（图1），验证了“救援时间窗口”的有效性。</x:t>
  </x:si>
  <x:si>
    <x:t xml:space="preserve">SmartShot: Hunt Hidden Vulnerabilities in Smart Contracts using Mutable Snapshots</x:t>
  </x:si>
  <x:si>
    <x:t xml:space="preserve">论文《SmartShot: Hunt Hidden Vulnerabilities in Smart Contracts using Mutable Snapshots》提出了一种基于可变快照的模糊测试工具SmartShot，用于检测智能合约中的隐藏漏洞。传统模糊测试方法在智能合约测试中存在状态探索效率低和区块链环境模拟不足的问题。SmartShot通过将合约状态和区块链环境作为可模糊测试的元素，设计可变快照快速恢复和变异这些元素，结合符号污点分析和双重验证策略，显著提高了漏洞检测的效率和覆盖率。实验表明，SmartShot在时间效率、漏洞检测数量和真实场景测试中均优于现有工具，并在以太坊主网上发现了24个0-day漏洞。</x:t>
  </x:si>
  <x:si>
    <x:t xml:space="preserve">The paper SmartShot: Hunt Hidden Vulnerabilities in Smart Contracts using Mutable Snapshots presents a mutable snapshot-based fuzzer, SmartShot, designed to detect hidden vulnerabilities in smart contracts. Traditional fuzzing methods face inefficiencies in state exploration and limitations in simulating real-world blockchain environments. SmartShot formulates contract states and blockchain environments as fuzzable elements, using mutable snapshots to rapidly restore and mutate them. It incorporates symbolic taint analysis-guided mutations and double validation to ensure soundness. Experimental results demonstrate that SmartShot outperforms state-of-the-art tools in efficiency and effectiveness, detecting 2,150 vulnerabilities in real-world contracts and uncovering 24 0-day vulnerabilities on the Ethereum mainnet.</x:t>
  </x:si>
  <x:si>
    <x:t xml:space="preserve">智能合约的漏洞检测，特别是通过可变快照和模糊测试技术发现隐藏于深层状态和特定区块链环境中的漏洞。</x:t>
  </x:si>
  <x:si>
    <x:t xml:space="preserve">RQ1：自建的1,012个标记漏洞的智能合约数据集（整合多篇论文数据）。
RQ2：42,738个真实以太坊智能合约（来自公开数据集）和10,000个最新部署的合约。
RQ5：DeFiHackLabs中的历史攻击案例（如WMRP合约漏洞）。</x:t>
  </x:si>
  <x:si>
    <x:t xml:space="preserve">代码覆盖率：SmartShot在分支覆盖率上显著优于其他工具（如图9）。
漏洞检测数量：在1,012个漏洞数据集中检测到957个（其他工具为599–863个）；在42,738个真实合约中发现2,150个漏洞（其他工具为157–1,030个）。
时间效率：比现有工具快4.8×–20.2×（如图7）。
误报率：整体误报率5%（表3），低于对比工具。
0-day漏洞：发现24个（表4）。</x:t>
  </x:si>
  <x:si>
    <x:t xml:space="preserve">产业应用：通过Alchemy和Infura的API实现链上模糊测试，复现了DeFiHackLabs中的真实攻击案例（如WMRP合约漏洞，表6）。
案例研究：Listing 1中的“take_my_ether”合约和Listing 2中的WMRP合约展示了隐藏漏洞的检测过程。</x:t>
  </x:si>
  <x:si>
    <x:t xml:space="preserve">Automated and Accurate Token Transfer Identification and Its Applications in Cryptocurrency Security</x:t>
  </x:si>
  <x:si>
    <x:t xml:space="preserve">论文《Automated and Accurate Token Transfer Identification and Its Applications in Cryptocurrency Security》提出了一种名为CRYPTO-SCOUT的工具，用于自动识别加密货币智能合约中的代币转账操作，并检测恶意或漏洞合约。传统方法因依赖标准接口或有限模式而存在高误报或漏报问题。CRYPTO-SCOUT通过分析合约字节码，学习容器变量的访问模式，支持多种编程语言（Solidity和Vyper）和代币标准（ERC20、ERC721、ERC1155），并结合符号执行和跨合约分析技术，显著提高了识别精度。实验表明，CRYPTO-SCOUT在真实数据集中检测到21,000多个恶意或漏洞合约，误报率为0%，漏报率仅为0.06%。</x:t>
  </x:si>
  <x:si>
    <x:t xml:space="preserve">The paper Automated and Accurate Token Transfer Identification and Its Applications in Cryptocurrency Security introduces CRYPTO-SCOUT, a tool designed to automatically identify token transfers in cryptocurrency smart contracts and detect malicious or vulnerable contracts. Traditional methods suffer from high false positives or negatives due to reliance on standard interfaces or limited patterns. CRYPTO-SCOUT analyzes contract bytecode, learns access patterns of container variables, and supports multiple programming languages (Solidity, Vyper) and token standards (ERC20, ERC721, ERC1155). It integrates symbolic execution and inter-contract analysis to achieve high accuracy. Experiments show that CRYPTO-SCOUT detects over 21,000 malicious/vulnerable contracts with 0% false positives and only 0.06% false negatives.</x:t>
  </x:si>
  <x:si>
    <x:t xml:space="preserve">加密货币智能合约中的代币转账识别及其在安全检测中的应用，重点是通过自动化技术提高识别精度并支持多种语言和代币标准。</x:t>
  </x:si>
  <x:si>
    <x:t xml:space="preserve">D1：506,803个独特的智能合约字节码，用于评估工具性能和有效性。
D2：13.7百万个区块的历史交易痕迹，用于验证真实场景中的代币转账识别能力。
D3：906个ERC20、594个ERC721和150个ERC1155代币合约，用于评估漏报率。
D4：78,642个智能合约，用于评估误报率。</x:t>
  </x:si>
  <x:si>
    <x:t xml:space="preserve">准确率：误报率0%，漏报率0.06%（仅1个漏报案例）。
效率：平均分析时间1.75秒/合约，90%的合约在2.13秒内完成分析。
检测能力：发现10种容器变量访问模式（其中5种为新发现），检测到21,000+恶意/漏洞合约和12,000+触发交易。
插件效果：
P1（虚假存款漏洞）：检测20,220个漏洞合约，验证成功率96.2%。
P2（虚假通知攻击）：发现1,485个恶意合约。
P3（误导DEX攻击）：识别8,284次攻击交易，涉及127个问题合约。
P4（授权漏洞）：检测4,597次不一致转账，涉及75个合约。</x:t>
  </x:si>
  <x:si>
    <x:t xml:space="preserve">案例研究：
Salmonella合约（图1）：通过CRYPTO-SCOUT识别出16个类似恶意合约，攻击者利用虚假通知窃取资金。
误导DEX攻击（图18）：检测到8个DEX平台因代币合约漏洞导致用户资金被盗或冻结，涉及1,344.40 ETH损失。
产业应用：工具支持对未部署合约的分析（预防性检测）和已部署合约的实时监控（交易回放分析）。</x:t>
  </x:si>
  <x:si>
    <x:t xml:space="preserve">Detecting Smart Contract State-Inconsistency Bugs via Flow Divergence and Multiplex Symbolic Execution</x:t>
  </x:si>
  <x:si>
    <x:t xml:space="preserve">该论文提出了一种名为DiverScan的框架，用于检测智能合约中的状态不一致性漏洞。通过结合流发散（Flow Divergence）分析和多重符号执行（Multiplex Symbolic Execution），DiverScan能够高效识别可被攻击者利用的数据竞争问题，显著降低了误报率。实验表明，DiverScan在精度上优于现有工具，并成功发现了多个真实世界中的漏洞，潜在损失高达6820万美元。</x:t>
  </x:si>
  <x:si>
    <x:t xml:space="preserve">The paper introduces DiverScan, a framework designed to detect state-inconsistency bugs in smart contracts. By leveraging flow divergence analysis and multiplex symbolic execution, DiverScan efficiently identifies exploitable data races while minimizing false positives. Evaluations demonstrate that DiverScan outperforms state-of-the-art tools in precision and successfully uncovers real-world vulnerabilities, with potential financial losses up to $68.2 million.</x:t>
  </x:si>
  <x:si>
    <x:t xml:space="preserve">智能合约中的状态不一致性漏洞检测，特别是通过数据竞争分析来识别可被攻击者利用的漏洞。</x:t>
  </x:si>
  <x:si>
    <x:t xml:space="preserve">D1：从Immunefi平台爬取的4502个智能合约，涵盖174个项目。
D2：Zhang等人收集的513个真实世界漏洞合约组，用于评估召回率。</x:t>
  </x:si>
  <x:si>
    <x:t xml:space="preserve">精度（Precision）：DiverScan的精度为76.07%，显著高于其他工具（如Oyente 33.33%，Mythril 1.10%，Securify 17.07%，Sailfish 55.35%）。
召回率（Recall）：在D2数据集上，DiverScan的召回率为59.26%，优于其他工具（如Securify 6.43%，Mythril 1.56%）。
时间效率：平均分析时间为39.25秒/合约，优于Mythril（937.24秒）和Securify（183.48秒）。</x:t>
  </x:si>
  <x:si>
    <x:t xml:space="preserve">论文提及了在Immunefi平台上的真实合约分析，并发现了5个可被利用的漏洞，潜在损失高达6820万美元。此外，作者还向相关开发者负责任地披露了这些漏洞。</x:t>
  </x:si>
  <x:si>
    <x:t xml:space="preserve">Smart Contract Fuzzing Towards Profitable Vulnerabilities</x:t>
  </x:si>
  <x:si>
    <x:t xml:space="preserve">该论文提出了一种名为Verite的智能合约模糊测试框架，专注于检测和利用可带来经济收益的漏洞。Verite通过以下三个关键技术提升测试效果：1）基于DeFi操作的动作变异器，生成更有效的交易序列；2）基于资金流特性的候选漏洞识别机制；3）基于梯度下降的利润最大化策略。实验表明，Verite在61个真实漏洞项目中成功提取了超过1800万美元的利润，显著优于现有工具ItyFuzz，并在12个案例中超越了真实攻击者的收益。此外，Verite在实际审计中发现了6个零日漏洞，获得了2500美元以上的赏金。</x:t>
  </x:si>
  <x:si>
    <x:t xml:space="preserve">The paper introduces Verite, a profit-centric fuzzing framework for detecting and exploiting vulnerabilities in smart contracts. Verite employs three key innovations: 1) DeFi action-based mutators for generating valid transaction sequences, 2) fund-flow-property-based candidate identification, and 3) gradient descent-based profit maximization. Evaluated on 61 real-world exploited projects, Verite extracted over $18 million in profits, outperforming the state-of-the-art fuzzer ItyFuzz by a significant margin. Remarkably, Verite achieved higher profits than actual attacks in 12 cases and uncovered 6 zero-day vulnerabilities in practical audits, earning $2,500+ in bounties.</x:t>
  </x:si>
  <x:si>
    <x:t xml:space="preserve">智能合约中可带来经济收益的漏洞检测与利用，通过模糊测试技术实现自动化漏洞挖掘和利润最大化。</x:t>
  </x:si>
  <x:si>
    <x:t xml:space="preserve">论文使用了从DeFiHackLabs收集的61个真实漏洞项目数据集，涵盖以太坊和币安智能链上的DeFi项目，平均损失约110万美元。</x:t>
  </x:si>
  <x:si>
    <x:t xml:space="preserve">利润提取：Verite总计提取了1833万美元利润，而ItyFuzz仅提取了10万美元。
漏洞检测：Verite在29个目标项目中成功生成了漏洞利用，ItyFuzz仅检测到9个。
超越真实攻击：在12个案例中，Verite的利润是真实攻击的1.01至11.45倍。
零日漏洞发现：在实际审计中发现了6个零日漏洞，其中5个为高危漏洞。</x:t>
  </x:si>
  <x:si>
    <x:t xml:space="preserve">论文提及Verite在Secure3等Web3审计平台上的实际应用，成功发现了6个零日漏洞，并获得了超过2500美元的赏金。此外，Verite的利润最大化策略可帮助白帽黑客在防御中提前发现并修复漏洞。</x:t>
  </x:si>
  <x:si>
    <x:t xml:space="preserve">Standing on the Shoulders of Giants: Bug-Aware Automated GUI Testing via Retrieval Augmentation</x:t>
  </x:si>
  <x:si>
    <x:t xml:space="preserve">论文提出了一种名为BugHunter的新型自动化GUI测试方法，通过结合大型语言模型（LLM）和检索增强生成（RAG）技术，利用历史缺陷报告来指导测试路径生成。传统方法主要关注覆盖率，而BugHunter则动态调整测试过程以针对潜在缺陷路径，从而显著提高缺陷检测效率。实验表明，BugHunter在71个应用中发现121个缺陷，召回率比最佳基线方法提高了60%，并在实际应用中成功检测到49个新缺陷。</x:t>
  </x:si>
  <x:si>
    <x:t xml:space="preserve">The paper proposes BugHunter, a novel automated GUI testing approach that leverages Large Language Models (LLMs) and Retrieval-Augmented Generation (RAG) to generate test paths guided by historical bug reports. Unlike traditional methods focused on coverage, BugHunter dynamically adapts testing to target bug-prone paths, improving defect detection efficiency. Evaluated on 71 apps with 121 bugs, BugHunter achieves a 60% higher recall than the best baseline and detects 49 new real-world bugs in Google Play apps.</x:t>
  </x:si>
  <x:si>
    <x:t xml:space="preserve">基于检索增强的缺陷感知自动化GUI测试，旨在通过外部缺陷知识（历史缺陷报告）提升测试效率和缺陷检测能力。</x:t>
  </x:si>
  <x:si>
    <x:t xml:space="preserve">Themis benchmark（20个开源应用，34个缺陷）。
自行收集的数据集（273个F-Droid应用，筛选后51个应用，87个缺陷）。
Google Play的237个真实应用（用于实用性评估）。</x:t>
  </x:si>
  <x:si>
    <x:t xml:space="preserve">缺陷检测：召回率（Recall）64%，比最佳基线（GPTDroid的40%）提高60%。
覆盖率：活动覆盖率（53%）和代码覆盖率（52%），与最佳基线相当或更高。
实际应用：在Google Play应用中检测到49个新缺陷，其中33个被修复，9个确认，7个待处理。</x:t>
  </x:si>
  <x:si>
    <x:t xml:space="preserve">论文提及在Google Play的237个真实应用中进行测试，检测到49个新缺陷，其中33个被开发团队修复，9个确认有效。开发者反馈表明该方法对提升用户体验和修复优先级具有实际价值。</x:t>
  </x:si>
  <x:si>
    <x:t xml:space="preserve">A Mixed-Methods Study of Model-Based GUI Testing in Real-World Industrial Settings</x:t>
  </x:si>
  <x:si>
    <x:t xml:space="preserve">论文通过混合方法（定量与定性结合）研究了基于模型的GUI测试（MBT）在真实工业环境中的效果和效率。研究在三星电子合作下进行，比较了MBT与传统脚本编写测试方法在短期和长期应用中的表现。实验结果表明，MBT在初始阶段与传统方法效果相当，但在长期应用中展现出更高的效率、可维护性和覆盖率的提升。此外，研究还通过问卷调查和访谈分析了工程师对MBT的接受度和使用体验，发现MBT的主要优势在于减少工作量和提升测试效率，而非单纯提高覆盖率。</x:t>
  </x:si>
  <x:si>
    <x:t xml:space="preserve">The paper conducts a mixed-methods study to evaluate the effectiveness and efficiency of Model-Based GUI Testing (MBT) in real-world industrial settings, in collaboration with Samsung Electronics. It compares MBT with traditional script-writing testing methods in both short-term and extended applications. Results show that MBT initially performs comparably to conventional methods but demonstrates superior efficiency, maintainability, and coverage improvement over time. Surveys and interviews reveal that MBT's primary benefits lie in reducing workload and enhancing testing efficiency, rather than merely increasing coverage. The study provides actionable insights for industry practitioners and researchers.</x:t>
  </x:si>
  <x:si>
    <x:t xml:space="preserve">基于模型的GUI测试（MBT）在工业环境中的实际效果与长期效益，重点关注其与传统脚本编写测试方法的对比、工程师的接受度以及技术与非技术因素对MBT应用的影响。</x:t>
  </x:si>
  <x:si>
    <x:t xml:space="preserve">实验基于三星电子的Tizen平台智能电视应用（6款应用，覆盖社交、金融、娱乐等多种类型）。
对比方法为传统的脚本编写测试（Python脚本）。</x:t>
  </x:si>
  <x:si>
    <x:t xml:space="preserve">代码行覆盖率（Line Coverage）：MBT在长期应用中平均覆盖率提升13.92%，优于脚本编写方法。
时间成本（Time Cost）：MBT的模型更新和维护时间显著低于脚本编写（总时间减少约50%）。
用户满意度：75%的参与者认为MBT在效率和可维护性上优于传统方法（Likert量表评分）。</x:t>
  </x:si>
  <x:si>
    <x:t xml:space="preserve">论文详细描述了在三星电子工业环境中的案例研究，包括：
在Tizen智能电视应用上实施MBT，覆盖超过3000万用户的实际产品。
通过两月的纵向实验，验证MBT在频繁版本更新中的优势（如模型更新效率）。
开发者反馈表明，MBT显著减少了测试文档编写和脚本维护的工作量。</x:t>
  </x:si>
  <x:si>
    <x:t xml:space="preserve">LLMDroid: Enhancing Automated Mobile App GUI Testing Coverage with Large Language Model Guidance</x:t>
  </x:si>
  <x:si>
    <x:t xml:space="preserve">论文《LLMDroid: Enhancing Automated Mobile App GUI Testing Coverage with Large Language Model Guidance》提出了一种名为LLMDroid的新型测试框架，旨在通过高效利用大语言模型（LLM）增强现有移动应用GUI自动化测试工具的覆盖率。LLMDroid通过交替执行“自主探索”和“LLM引导”两个阶段，减少对LLM的频繁查询，从而在提升代码覆盖率和活动覆盖率的同时显著降低成本。实验表明，LLMDroid在14款热门Google Play应用上平均提升了26.16%的代码覆盖率和29.31%的活动覆盖率，且成本低至每小时0.03美元（使用GPT-4o mini模型）。</x:t>
  </x:si>
  <x:si>
    <x:t xml:space="preserve">The paper LLMDroid: Enhancing Automated Mobile App GUI Testing Coverage with Large Language Model Guidance introduces a novel testing framework, LLMDroid, which leverages Large Language Models (LLMs) to improve the coverage of automated mobile GUI testing tools. By alternating between Autonomous Exploration (using existing tools) and LLM Guidance (strategically directing testing via LLMs), LLMDroid minimizes LLM interactions while maximizing coverage gains. Evaluated on 14 top Google Play apps, LLMDroid achieved an average increase of 26.16% in code coverage and 29.31% in activity coverage, with cost-effective performance at $0.49/hour (GPT-4o) or $0.03/hour (GPT-4o mini).</x:t>
  </x:si>
  <x:si>
    <x:t xml:space="preserve">如何利用大语言模型（LLM）提升移动应用GUI自动化测试的覆盖率，重点解决现有LLM-based测试方法存在的效率低、成本高的问题。</x:t>
  </x:si>
  <x:si>
    <x:t xml:space="preserve">测试工具：Droidbot、Humanoid、Fastbot（三种开源Android测试工具）。
数据集：14款Google Play热门闭源应用（如Wish、Twitch、Wikipedia等），覆盖购物、娱乐、教育等多个类别（详见表2）。</x:t>
  </x:si>
  <x:si>
    <x:t xml:space="preserve">主要指标：
代码覆盖率（Code Coverage）：平均提升26.16%（最高30.30%）。
活动覆盖率（Activity Coverage）：平均提升29.31%（最高41.29%）。
成本效率：
最优性能（GPT-4o）：每小时$0.49。
低成本替代（GPT-4o mini）：每小时$0.03，达到最优性能的94%。
其他指标：LLM交互频率减少至约100次/小时（相比步进式方法降低5-17倍）。</x:t>
  </x:si>
  <x:si>
    <x:t xml:space="preserve">Revolutionizing Newcomers' Onboarding Process in OSS Communities: The Future AI Mentor</x:t>
  </x:si>
  <x:si>
    <x:t xml:space="preserve">论文《Revolutionizing Newcomers’ Onboarding Process in OSS Communities: The Future AI Mentor》探讨了如何利用AI技术改善开源软件社区中新成员的入门体验。通过参与式设计虚构（Design Fiction）方法，研究者与19名OSS新手合作，提出了32项AI导师的设计策略，并开发了原型“OSSerCopilot”。实验表明，AI导师能有效帮助新手解决项目发现、任务选择、代码理解等关键挑战，且用户反馈积极。此外，文献综述揭示了当前研究与新手需求之间的差距，为未来AI导师系统的开发提供了方向。</x:t>
  </x:si>
  <x:si>
    <x:t xml:space="preserve">The paper Revolutionizing Newcomers’ Onboarding Process in OSS Communities: The Future AI Mentor explores the use of AI to enhance the onboarding experience for newcomers in open-source software (OSS) communities. Through participatory design fiction with 19 OSS newcomers, the study identified 32 design strategies for an AI mentor and developed a prototype named OSSerCopilot. Results show that the AI mentor effectively addresses key challenges such as project discovery, task selection, and code comprehension, with positive user feedback. A literature review highlights gaps between current research and newcomers’ needs, guiding future AI mentor development.</x:t>
  </x:si>
  <x:si>
    <x:t xml:space="preserve">利用AI技术设计开源软件社区中的AI导师系统，以优化新成员的入门流程，解决现有专家指导不足和资源分散的问题。</x:t>
  </x:si>
  <x:si>
    <x:t xml:space="preserve">数据集：19名OSS新手（包括学生和开发者）的参与式设计反馈。
评估原型：OSSerCopilot（基于GitHub的插件）。
文献对比：537篇来自顶级SE/AI会议和期刊的论文，用于验证设计策略的研究支持度。</x:t>
  </x:si>
  <x:si>
    <x:t xml:space="preserve">用户满意度：通过技术接受模型（TAM）评估，原型在“有用性”（Cronbach’s Alpha=0.87）和“易用性”（Alpha=0.82）上得分较高。
需求优先级：新手最期望AI辅助的步骤为“发现感兴趣项目”（平均得分7.21/9）和“理解项目结构”（6.53/9）。
文献支持度：现有研究对后期步骤（如编码、测试）支持较多，但对前期步骤（如项目发现）支持不足（仅1篇相关论文）。</x:t>
  </x:si>
  <x:si>
    <x:t xml:space="preserve">Directed Testing in MLIR: Unleashing Its Potential by Overcoming the Limitations of Random Fuzzing</x:t>
  </x:si>
  <x:si>
    <x:t xml:space="preserve">论文《Directed Testing in MLIR: Unleashing Its Potential by Overcoming the Limitations of Random Fuzzing》提出了一种名为MLIRTracer的定向测试方法，用于测试MLIR（多级中间表示）编译器框架。MLIRTracer通过从最高层次的TOSA IR开始，逐步向下转换到低级IR，并结合定向策略优先测试易出错的模块，从而克服了传统随机模糊测试效率低下的问题。实验表明，MLIRTracer检测到的错误数量是现有技术的2.6倍，代码覆盖率提高了1.4倍，并成功发现了73个新错误，其中61个已被开发者修复。</x:t>
  </x:si>
  <x:si>
    <x:t xml:space="preserve">The paper "Directed Testing in MLIR: Unleashing Its Potential by Overcoming the Limitations of Random Fuzzing" introduces MLIRTracer, a directed testing approach for the MLIR compiler framework. MLIRTracer starts with high-level TOSA IR and progressively lowers it to lower-level IRs while prioritizing bug-prone areas through a directed strategy. This method overcomes the inefficiencies of random fuzzing by systematically exploring MLIR's hierarchical structure. Experiments show that MLIRTracer detects 2.6× more bugs and achieves 1.4× higher code coverage than state-of-the-art techniques, uncovering 73 previously unknown bugs, with 61 already fixed.</x:t>
  </x:si>
  <x:si>
    <x:t xml:space="preserve">MLIR编译器框架的定向测试方法，旨在通过系统化的分层测试和定向策略提高模糊测试的效率和有效性。</x:t>
  </x:si>
  <x:si>
    <x:t xml:space="preserve">论文使用了MLIR编译器基础设施（LLVM项目的一部分）作为测试对象，并与现有的MLIR模糊测试工具（如MLIRSmith和MLIRod）进行了对比。</x:t>
  </x:si>
  <x:si>
    <x:t xml:space="preserve">检测到的错误数量：MLIRTracer检测到73个新错误，是现有技术的2.6倍。
代码覆盖率：MLIRTracer的代码覆盖率为现有技术的1.4倍。
有效测试率：MLIRTracer的有效测试率为65.5%，显著高于随机测试的9.1%。
覆盖的方言和操作：MLIRTracer覆盖了28种方言和404种操作，优于对比工具。</x:t>
  </x:si>
  <x:si>
    <x:t xml:space="preserve">Core Developer Turnover in the Rust Package Ecosystem: Prevalence, Impact, and Awareness</x:t>
  </x:si>
  <x:si>
    <x:t xml:space="preserve">论文《Rust包生态系统中核心开发者流失的普遍性、影响及认知》通过大规模实证分析，研究了Rust包生态系统中核心开发者流失的普遍性及其对项目维护和下游依赖的影响。研究发现，77.4%的Rust包仅依赖单一核心开发者，其中56%的包因开发者流失而被废弃；多核心开发者项目虽更具韧性，但73.2%仍面临开发者流失问题。此外，61.2%的下游包直接受到上游核心开发者流失的影响。通过开发者调查，论文揭示了社区对透明通知和风险管理的需求，并提出了提升项目可持续性的建议。</x:t>
  </x:si>
  <x:si>
    <x:t xml:space="preserve">The paper "Core Developer Turnover in the Rust Package Ecosystem: Prevalence, Impact, and Awareness" investigates the prevalence and consequences of core developer turnover in the Rust ecosystem. It reveals that 77.4% of Rust packages rely on a single core developer, with 56% abandoned after their departure. For packages with multiple core developers, 73.2% experience turnover, significantly impacting downstream dependencies (61.2% directly affected). Through surveys, the study highlights developers' demand for transparency and proposes strategies to enhance project sustainability, such as community engagement and automated maintenance tools.</x:t>
  </x:si>
  <x:si>
    <x:t xml:space="preserve">开源软件生态系统中核心开发者流失的普遍性、影响及开发者认知，聚焦Rust包生态系统的可持续性问题。</x:t>
  </x:si>
  <x:si>
    <x:t xml:space="preserve">论文基于Rust官方包注册表crates.io的36,991个包及其GitHub仓库数据，包括提交记录、Pull Request和Issue活动。</x:t>
  </x:si>
  <x:si>
    <x:t xml:space="preserve">核心开发者流失率：单核心开发者包中56%因流失被废弃；多核心开发者包中73.2%经历流失。
下游影响：61.2%的下游包直接受上游核心开发者流失影响，考虑间接依赖后升至77%。
开发活动变化：核心开发者流失后，提交数下降85.2%（单核心包）和48.8%（多核心包），PR处理时间增加，未解决Issue比例上升。
开发者调查：82.5%的受访者认为核心开发者对项目可持续性“非常重要”。</x:t>
  </x:si>
  <x:si>
    <x:t xml:space="preserve">An Empirical Study on Release-Wise Refactoring Patterns</x:t>
  </x:si>
  <x:si>
    <x:t xml:space="preserve">该论文通过对207个开源Java项目的1,604个发布版本进行大规模实证研究，识别了四种主要的发布周期内重构模式：早期活跃（early active）、晚期活跃（late active）、持续活跃（steady active）和持续不活跃（steady inactive）。研究发现，采用“晚期活跃”模式（即在发布周期后期逐步增加重构活动）能够显著提升代码质量。此外，随着项目成熟，开发者倾向于采用“持续活跃”模式，但需注意其可能引发的架构问题。论文为开发者提供了在持续集成/持续交付（CI/CD）环境中优化重构策略的实践建议。</x:t>
  </x:si>
  <x:si>
    <x:t xml:space="preserve">This paper conducts a large-scale empirical study on 1,604 releases from 207 open-source Java projects, identifying four dominant release-wise refactoring patterns: early active, late active, steady active, and steady inactive. The results show that the late active pattern, characterized by increasing refactoring efforts as the release approaches, leads to the highest code quality. The study also reveals that mature projects increasingly adopt the steady active pattern, though it may introduce architectural issues. The findings provide actionable insights for optimizing refactoring strategies in CI/CD environments.</x:t>
  </x:si>
  <x:si>
    <x:t xml:space="preserve">发布周期内的重构模式（release-wise refactoring patterns），重点分析重构活动在软件发布周期中的分布规律及其对代码质量的影响。</x:t>
  </x:si>
  <x:si>
    <x:t xml:space="preserve">论文未使用标准Benchmark，而是基于自建数据集（207个开源Java项目的1,604个发布版本），结合工具如RMiner（重构检测）、Designite（代码异味检测）和Understand（代码质量度量）进行分析。</x:t>
  </x:si>
  <x:si>
    <x:t xml:space="preserve">指标：
代码异味（code smells）：分为架构、设计、实现等5类，共47种异味。
代码质量度量：包括耦合度（coupling）、内聚性（cohesion）、复杂度（complexity）等13项指标。
效果：
晚期活跃模式在减少代码异味（平均降低1.82）和改善代码质量（如降低耦合度、提高内聚性）上表现最佳。
持续活跃模式虽改善内聚性，但可能导致架构异味增加（平均增加0.03）。</x:t>
  </x:si>
  <x:si>
    <x:t xml:space="preserve">LlamaRestTest: Effective REST API Testing with Small Language Models</x:t>
  </x:si>
  <x:si>
    <x:t xml:space="preserve">该论文提出了LlamaRestTest，一种基于小型语言模型（SLM）的REST API测试方法。通过微调和量化Llama3-8B模型，LlamaRestTest能够生成有效的测试输入并识别API参数间的依赖关系。实验表明，该方法在12个真实REST服务（如Spotify）上显著优于现有工具（如RESTler、EvoMaster等），在代码覆盖率、操作覆盖率和错误检测能力上均有显著提升。此外，量化技术（如4-bit和8-bit）在保持性能的同时显著降低了计算资源需求。</x:t>
  </x:si>
  <x:si>
    <x:t xml:space="preserve">This paper introduces LlamaRestTest, a novel approach for REST API testing using fine-tuned and quantized small language models (SLMs). By adapting Llama3-8B to generate realistic test inputs and detect inter-parameter dependencies, LlamaRestTest outperforms state-of-the-art tools (e.g., RESTler, EvoMaster) in code coverage (55.8% method coverage), operation processing (37.5 operations per run), and fault detection (204 internal server errors). The study highlights the effectiveness of quantization (e.g., 4-bit) in balancing performance and efficiency, demonstrating that smaller models can rival larger ones in API testing tasks.</x:t>
  </x:si>
  <x:si>
    <x:t xml:space="preserve">基于小型语言模型的REST API自动化测试，重点解决复杂参数依赖和有效测试输入生成的挑战。</x:t>
  </x:si>
  <x:si>
    <x:t xml:space="preserve">论文使用自建数据集，包含12个真实REST服务（如Spotify、Ohsome API等），并与RESTGPT、RESTler、EvoMaster、MoRest和ARAT-RL等工具对比。</x:t>
  </x:si>
  <x:si>
    <x:t xml:space="preserve">指标：
代码覆盖率：方法覆盖率（method）、分支覆盖率（branch）、行覆盖率（line）。
操作覆盖率：成功处理的API操作数量。
错误检测：触发的500内部服务器错误数量。
效果：
代码覆盖率：LlamaRestTest（8-bit量化）达到55.8%方法覆盖率，比基线工具高10.0-22.7个百分点。
操作覆盖率：处理37.5个操作，是其他工具的2.5-3倍。
错误检测：检测到204个错误，比最优基线工具多44个。</x:t>
  </x:si>
  <x:si>
    <x:t xml:space="preserve">TerzoN: Human-in-the-Loop Software Testing with a Composite Oracle</x:t>
  </x:si>
  <x:si>
    <x:t xml:space="preserve">这篇论文提出了一个名为TerzoN的自动化测试工具，它结合了隐式、基于示例和基于属性的三种测试预言（oracle），形成了一种复合预言（Composite Oracle）。通过这种复合预言，TerzoN能够更高效地生成测试用例并发现程序中的错误。论文通过一项随机对照实验，比较了TerzoN与行业工具fast-check的效果，结果显示TerzoN在发现错误数量、测试效率和用户信心方面均显著优于fast-check。</x:t>
  </x:si>
  <x:si>
    <x:t xml:space="preserve">This paper introduces TerzoN, an automatic test generation tool that integrates implicit, example-based, and property-based oracles into a Composite Oracle. TerzoN enables users to generate initial tests with minimal effort, refine tests by annotating examples, and validate properties through code snippets. A randomized controlled trial with professional software engineers demonstrated that TerzoN outperformed the industry tool fast-check, eliciting 72% more bugs, improving test efficiency by 16%, and enhancing user confidence.</x:t>
  </x:si>
  <x:si>
    <x:t xml:space="preserve">自动化测试生成工具，特别是通过复合预言（Composite Oracle）提升测试效率和有效性。</x:t>
  </x:si>
  <x:si>
    <x:t xml:space="preserve">论文使用了从Rosetta Code和RunJS等平台收集的真实TypeScript程序作为测试对象，例如decodeRoman函数和primeFactorize函数。</x:t>
  </x:si>
  <x:si>
    <x:t xml:space="preserve">量化指标：
Bugs Elicited：发现的错误数量。
Bug Description Accuracy：用户对错误描述的准确性。
Confidence：用户对测试结果的信心（Likert量表）。
Task Time：完成任务的时间。
Tool Usability：工具可用性（SUS评分）。
效果：
TerzoN比fast-check多发现72%的错误（p &lt; 0.01）。
用户对错误的描述准确性提高了一倍以上（p &lt; 0.01）。
测试效率提升16%（p &lt; 0.05）。
用户信心提高39%（未达到统计显著性）。</x:t>
  </x:si>
  <x:si>
    <x:t xml:space="preserve">Integrating Large Language Models and Reinforcement Learning for Non-Linear Reasoning</x:t>
  </x:si>
  <x:si>
    <x:t xml:space="preserve">这篇论文提出了一种结合大语言模型（LLM）和强化学习（RL）的架构，用于解决LLM在非线性推理任务（如程序等价性验证）中的局限性。通过RL代理引导LLM的搜索空间探索，利用领域特定信息（如语法检查、单元测试和代码相似性度量）评估候选解决方案，从而生成更准确的中间推理步骤。实验表明，该方法在程序等价性任务上显著优于传统的Chain-of-Thought（CoT）和Tree-of-Thought（ToT）提示方法。</x:t>
  </x:si>
  <x:si>
    <x:t xml:space="preserve">This paper introduces an architecture that integrates Large Language Models (LLMs) with Reinforcement Learning (RL) to address LLMs' limitations in non-linear reasoning tasks, such as program equivalence verification. An RL agent guides the LLM's exploration of the solution space by leveraging domain-specific information (e.g., syntax checks, unit tests, and code similarity metrics) to evaluate candidate solutions. Experiments demonstrate that this approach outperforms traditional Chain-of-Thought (CoT) and Tree-of-Thought (ToT) prompting methods in generating accurate intermediate reasoning steps for program equivalence tasks.</x:t>
  </x:si>
  <x:si>
    <x:t xml:space="preserve">结合大语言模型与强化学习，提升LLM在非线性推理任务（如程序等价性验证）中的表现。</x:t>
  </x:si>
  <x:si>
    <x:t xml:space="preserve">从AlphaCode数据集中选取的7,764个编程问题（Python解决方案），重点关注程序等价性验证任务。</x:t>
  </x:si>
  <x:si>
    <x:t xml:space="preserve">量化指标：
Syntactical Correctness（语法正确性）
Functional Correctness（功能正确性，通过单元测试比例衡量）
Code Similarity（代码相似性，使用CodeBLEU评分）
Granularity（变换粒度，通过Jaccard指数衡量）
下游任务指标：F1分数、ROC AUC、精确率、召回率
效果：
在中间推理步骤中，RL代理方法比CoT和ToT在功能正确性上提升约40%，代码相似性提升约45%。
下游任务（程序等价性分类）中，RL代理的F1分数比CoT和ToT提高约10-15%。</x:t>
  </x:si>
  <x:si>
    <x:t xml:space="preserve">Smaller but Better: Self-Paced Knowledge Distillation for Lightweight yet Effective LCMs</x:t>
  </x:si>
  <x:si>
    <x:t xml:space="preserve">论文提出了一种名为SODA的自适应知识蒸馏框架，旨在将大型代码模型（LCMs）的编程能力高效地迁移到轻量级模型中。SODA通过三个阶段（正确与错误知识传递、多视角反馈、基于反馈的知识更新）迭代优化学生模型，并结合监督学习和对比学习提升其编程和错误识别能力。实验表明，SODA在多个基准测试中显著优于现有方法，其轻量级模型SodaCoder在7B参数规模下甚至超越ChatGPT的性能。</x:t>
  </x:si>
  <x:si>
    <x:t xml:space="preserve">The paper proposes SODA, a self-paced knowledge distillation framework that transfers programming capabilities from large code models (LCMs) to lightweight models. SODA iteratively refines the student model through three stages: correct-and-fault knowledge delivery, multi-view feedback, and feedback-based knowledge update. Experiments show SODA outperforms state-of-the-art methods, with SodaCoder (7B parameters) surpassing ChatGPT in code generation tasks.</x:t>
  </x:si>
  <x:si>
    <x:t xml:space="preserve">轻量级代码模型（LCMs）的知识蒸馏方法，提升小模型的编程能力。</x:t>
  </x:si>
  <x:si>
    <x:t xml:space="preserve">HumanEval（Python）、MBPP（Python）、MultiPL-E（Java, JavaScript, C, C++, Go, TypeScript）。</x:t>
  </x:si>
  <x:si>
    <x:t xml:space="preserve">Pass@1（首解正确率）：SODA在HumanEval上提升84.18%（65.2 vs. 35.4），MBPP上提升39.52%（65.2 vs. 46.8）。
Pass@10（十次尝试正确率）：HumanEval上提升51.51%（75.0 vs. 49.5）。
Model Score（代码质量评分）：平均从2.32提升至4.29。
SodaCoder-DS-6.7B在七种语言平均Pass@1达66.4，超越ChatGPT（61.3）。</x:t>
  </x:si>
  <x:si>
    <x:t xml:space="preserve">华为云计算技术有限公司作为合作单位，SodaCoder在产业界的潜在应用包括代码生成和自动化编程辅助。</x:t>
  </x:si>
  <x:si>
    <x:t xml:space="preserve">Bridging Operator Semantic Inconsistencies: A Source-level Cross-framework Model Conversion Approach</x:t>
  </x:si>
  <x:si>
    <x:t xml:space="preserve">该论文提出了一种名为ModelX的源级跨框架模型转换方法，旨在解决深度学习框架间算子语义不一致的问题。通过分析PyTorch和Paddle框架的源代码，论文揭示了47%的算子存在语义不一致性，并提出了一种分层对齐策略来修改目标框架的源代码，从而实现更可靠的模型转换。实验表明，ModelX在686个采样算子中实现了91%的转换成功率，并在性能上优于现有转换工具和大型语言模型。</x:t>
  </x:si>
  <x:si>
    <x:t xml:space="preserve">This paper presents ModelX, a source-level cross-framework model conversion approach designed to address operator semantic inconsistencies between deep learning frameworks. By analyzing the source code of PyTorch and Paddle, the study identifies that 47% of sampled operators exhibit semantic inconsistencies. ModelX employs a layered alignment strategy to modify target framework code, achieving a 91% conversion success rate on 686 sampled operators and outperforming state-of-the-art converters and large language models.</x:t>
  </x:si>
  <x:si>
    <x:t xml:space="preserve">跨深度学习框架的模型转换中算子语义不一致性的分析与解决。</x:t>
  </x:si>
  <x:si>
    <x:t xml:space="preserve">论文使用了以下benchmark：
数据集：ImageNet-1K、CIFAR-10、CIFAR-100、FashionMNIST、IMDB、Urbansound8K。
模型：52个模型，涵盖视觉（如ResNet、VGG）、文本和音频任务。</x:t>
  </x:si>
  <x:si>
    <x:t xml:space="preserve">量化指标：
转换成功率（Success Rate）：91%（624/686）。
最大绝对误差（MAE）：平均低于1×10−4。
均方根误差（RMSE）：平均低于5×10−5
。
性能指标（Precision、Recall、F1 Score）：在ImageNet-1K上性能提升约2%。
评估延迟（Evaluation Latency）：与基线相比减少0.46%-1.50%。
效果：ModelX在性能、兼容性和鲁棒性上均优于现有工具和大型语言模型。</x:t>
  </x:si>
  <x:si>
    <x:t xml:space="preserve">Blended Analysis for Predictive Execution</x:t>
  </x:si>
  <x:si>
    <x:t xml:space="preserve">该论文提出了一种名为PredEx的混合分析方法，结合程序分析（PA）和大型语言模型（LLM），用于预测Python代码的执行轨迹，而无需实际运行程序。通过分解执行预测任务并利用确定性程序分析指导LLM，PredEx显著提高了执行轨迹预测的准确性。实验表明，PredEx在完整和不完整代码上的执行轨迹预测准确率分别比现有方法提高了31.5%和47.1%，并在代码覆盖率和运行时错误预测等任务中表现出色。</x:t>
  </x:si>
  <x:si>
    <x:t xml:space="preserve">This paper introduces PredEx, a blended analysis approach combining Program Analysis (PA) and Large Language Models (LLMs) to predict Python code execution traces without actual execution. By decomposing the prediction task and leveraging PA for deterministic decisions, PredEx significantly improves accuracy. Experiments show that PredEx outperforms state-of-the-art methods by 31.5% and 47.1% in predicting full execution traces for complete and incomplete code, respectively, and excels in tasks like code coverage and runtime error prediction.</x:t>
  </x:si>
  <x:si>
    <x:t xml:space="preserve">通过混合程序分析和大型语言模型预测程序执行轨迹，以支持静态代码分析和运行时错误检测。</x:t>
  </x:si>
  <x:si>
    <x:t xml:space="preserve">数据集：CodeNetMut（19K Python代码片段）、BugsInPy（493个Python项目中的1,820个程序）、FixEval（运行时错误检测数据集）。
任务：执行轨迹预测、代码覆盖率分析、运行时错误预测。</x:t>
  </x:si>
  <x:si>
    <x:t xml:space="preserve">量化指标：
完整执行轨迹预测准确率（ETA-F）：PredEx比基线方法提高31.5%-47.1%。
执行轨迹前缀准确率（ETA-P）：PredEx达到89.6%。
下一执行语句预测准确率（ETA-S）：PredEx达到82.3%。
代码覆盖率预测准确率（SCA和BCA）：PredEx分别达到79.6%和84.3%。
运行时错误预测准确率：PredEx达到89.5%。
效果：PredEx在所有任务中均显著优于基线方法（如CodeExecutor和GPT-4）。</x:t>
  </x:si>
  <x:si>
    <x:t xml:space="preserve">Revisiting Optimization-Resilience Claims in Binary Diffing Tools: Insights from LLVM Peephole Optimization Analysis</x:t>
  </x:si>
  <x:si>
    <x:t xml:space="preserve">本文研究了编译器优化中的窥孔优化（peephole optimization）对二进制代码差异分析工具的影响。通过分析LLVM的窥孔优化过程，作者发现窥孔优化会在整个优化过程中显著修改二进制代码的语法结构，尤其是基本块内部和跨基本块的代码变化。现有基于基本块比较的二进制差异分析工具难以有效处理这些变化，导致性能下降。作者设计了一个“窥孔导向”的测试套件，为未来工具开发提供了新的评估基准。</x:t>
  </x:si>
  <x:si>
    <x:t xml:space="preserve">This paper investigates the impact of peephole optimization on binary diffing tools. By analyzing LLVM's peephole optimization process, the authors reveal that peephole optimization significantly modifies binary code syntax at both intra- and inter-basic-block levels throughout the optimization pipeline. Existing basic-block-centric diffing tools struggle to handle these changes, leading to performance degradation. The authors design a "peephole-oriented" test suite to evaluate tool resilience and propose directions for future improvements.</x:t>
  </x:si>
  <x:si>
    <x:t xml:space="preserve">窥孔优化对二进制代码差异分析工具的影响，重点关注其在语法差异和工具性能方面的作用。</x:t>
  </x:si>
  <x:si>
    <x:t xml:space="preserve">论文使用了LLVM测试套件（LLVM Test Suite）和作者设计的“窥孔导向”测试套件（peephole-oriented test suite），包含568个基本块内变化和417个跨基本块变化的测试用例。</x:t>
  </x:si>
  <x:si>
    <x:t xml:space="preserve">量化指标：
Precision@1：衡量工具正确匹配函数对的能力。
匹配的基本块对数：统计工具成功匹配的基本块数量。
效果：
现有工具在跨基本块变化的测试集上表现较差，Precision@1降至接近0。
增强后的工具（如结合调用图信息的BinDiff和jTrans）在Precision@1上分别提升了5%~15%和10%~15%。</x:t>
  </x:si>
  <x:si>
    <x:t xml:space="preserve">编译器正确性验证</x:t>
  </x:si>
  <x:si>
    <x:t xml:space="preserve">DyLin: A Dynamic Linter for Python</x:t>
  </x:si>
  <x:si>
    <x:t xml:space="preserve">论文提出了DyLin，首个针对Python的动态linter工具。传统静态linter（如Pylint）因Python的动态特性难以检测某些问题，而DyLin通过动态分析程序运行时的行为，识别15种Python特有的反模式（如列表迭代时修改列表、浮点数比较风险等）。实验表明，DyLin在37个开源项目和Kaggle代码中发现了68个问题（70.6%为真实缺陷），其中48个是此前未知的，31个已被开发者修复。DyLin补充了静态工具和测试的不足，平均运行时开销为6倍，适用于持续集成场景。</x:t>
  </x:si>
  <x:si>
    <x:t xml:space="preserve">The paper presents DyLin, the first dynamic linter for Python. Unlike static linters (e.g., Pylint) that struggle with Python’s dynamic features, DyLin detects 15 Python-specific anti-patterns (e.g., mutating lists during iteration, risky float comparisons) by analyzing runtime behavior. Evaluated on 37 open-source projects and Kaggle submissions, DyLin found 68 issues (70.6% precision), including 48 previously unknown bugs, 31 of which were fixed by developers. DyLin complements static tools and testing, with a 6x runtime overhead, and is practical for CI pipelines.</x:t>
  </x:si>
  <x:si>
    <x:t xml:space="preserve">动态代码分析，具体针对Python语言设计动态linter工具，检测静态分析难以发现的运行时反模式和缺陷。</x:t>
  </x:si>
  <x:si>
    <x:t xml:space="preserve">Micro-benchmarks：704行代码，包含83个已知问题（用于验证检查器有效性）。
GitHub项目：37个热门开源项目（如Keras、Flask），覆盖不同领域（ML、Web等）。
Kaggle提交：123份机器学习竞赛代码（如Titanic、Mushroom分类）。</x:t>
  </x:si>
  <x:si>
    <x:t xml:space="preserve">精确度（Precision）：70.6%（68个报告中48个为真实缺陷）。
分析覆盖率（Analysis Coverage）：平均59.9%（被检查器分析的代码行比例）。
运行时开销：平均6倍 slowdown。
问题修复率：42个报告问题中31个被开发者修复（73.8%）。</x:t>
  </x:si>
  <x:si>
    <x:t xml:space="preserve">论文报告了在开源项目（如Keras、Sphinx）中的实际应用，并开发了GitHub Action用于CI流程（部分项目已集成）。</x:t>
  </x:si>
  <x:si>
    <x:t xml:space="preserve">NLP Libraries, Energy Consumption and Runtime - An Empirical Study</x:t>
  </x:si>
  <x:si>
    <x:t xml:space="preserve">该论文首次对三种主流NLP库（NLTK、spaCy、Gensim）在六种常见预处理任务（如分词、词干提取、命名实体识别等）中的能耗和运行时性能进行了实证研究。通过Intel RAPL和NVIDIA-SMI工具测量能耗，实验发现：
Gensim 在简单任务（如分词、停用词去除）中能耗最低；
spaCy 在复杂任务（如词性标注、NER）中表现最优；
数据集规模和文本长度显著影响能耗，大文本或大数据集能耗更高。
研究为开发者选择节能NLP库提供了依据，并呼吁关注预处理阶段的可持续性。</x:t>
  </x:si>
  <x:si>
    <x:t xml:space="preserve">This paper presents the first empirical study comparing energy consumption and runtime performance of three popular NLP libraries (NLTK, spaCy, Gensim) across six preprocessing tasks (e.g., tokenization, POS tagging). Key findings include:
Gensim is most energy-efficient for lightweight tasks (e.g., stemming), while spaCy excels in complex tasks (e.g., NER).
Dataset size and text length strongly correlate with energy usage.
A 100% positive correlation between runtime and energy consumption is observed.
The study highlights the need for energy-aware NLP pipeline design and provides actionable recommendations for sustainable practices.</x:t>
  </x:si>
  <x:si>
    <x:t xml:space="preserve">自然语言处理（NLP）预处理任务的能耗与运行时性能分析，重点对比NLTK、spaCy和Gensim三种库的能效差异。</x:t>
  </x:si>
  <x:si>
    <x:t xml:space="preserve">数据集：
Fake and Real News Dataset（D1，44K条新闻文本）
Drug Review Dataset（D2，215K条药品评论）
Online Retail II Dataset（D3，1M条零售交易短文本）
任务：分词、词干提取、词形还原、停用词去除、词性标注、命名实体识别。</x:t>
  </x:si>
  <x:si>
    <x:t xml:space="preserve">能耗（Joules）：
Gensim在分词任务中比spaCy节能130.13%（最高差异）。
spaCy在NER任务中比NLTK节能71.51%。
运行时（秒）：与能耗强正相关（Spearman系数达1.0）。
统计显著性：ANOVA测试显示67/72案例存在显著差异（p&lt;0.05）。</x:t>
  </x:si>
  <x:si>
    <x:t xml:space="preserve">An adaptive language-agnostic pruning method for greener language models for code</x:t>
  </x:si>
  <x:si>
    <x:t xml:space="preserve">本文提出了一种名为Alpine的自适应、语言无关的剪枝方法，旨在减少基于Transformer的代码语言模型的计算开销和碳排放。Alpine通过动态压缩输入序列，显著降低了计算负载和内存占用，同时保持了模型的预测性能。实验表明，Alpine在缺陷预测和代码克隆检测任务中，能够减少50%的浮点运算、58.1%的内存占用，并提升28.1%的吞吐量，同时碳排放降低44.85%。</x:t>
  </x:si>
  <x:si>
    <x:t xml:space="preserve">This paper introduces Alpine, an adaptive, language-agnostic pruning method designed to reduce the computational overhead and environmental footprint of Transformer-based code language models. Alpine dynamically compresses input sequences, significantly lowering FLOPs, memory usage, and CO₂ emissions while maintaining up to 98.1% of the original model performance. Experiments on defect prediction and code clone detection tasks demonstrate its effectiveness across multiple models.</x:t>
  </x:si>
  <x:si>
    <x:t xml:space="preserve">代码语言模型的资源效率优化，通过剪枝技术减少计算和内存需求，同时保持模型性能。</x:t>
  </x:si>
  <x:si>
    <x:t xml:space="preserve">论文使用了以下benchmark：
CodeXGLUE中的两个任务：
缺陷预测（Devign数据集）
代码克隆检测（BigCloneBenchmark数据集）
模型包括CodeBERT、GraphCodeBERT和UniXCoder。</x:t>
  </x:si>
  <x:si>
    <x:t xml:space="preserve">FLOPs（浮点运算次数）：减少50%。
内存占用：减少58.1%。
吞吐量（Throughput）：提升28.1%。
碳排放：减少44.85%。
模型性能（准确率/F1分数）：保持98.1%的原始性能。</x:t>
  </x:si>
  <x:si>
    <x:t xml:space="preserve">ReproCopilot: LLM-Driven Failure Reproduction with Dynamic Refinement</x:t>
  </x:si>
  <x:si>
    <x:t xml:space="preserve">本文提出了ReproCopilot，一种基于大语言模型（LLM）和程序分析的故障重现工具。ReproCopilot通过状态导向的代码生成和动态优化技术，能够自动生成重现故障的工作负载（代码和输入）。实验表明，ReproCopilot在50个真实故障案例中成功重现了76%的故障，显著优于现有方法。</x:t>
  </x:si>
  <x:si>
    <x:t xml:space="preserve">This paper introduces ReproCopilot, an LLM-driven tool for automated failure reproduction. It leverages state-oriented code generation and dynamic refinement to generate workloads that reproduce failures. Evaluated on 50 real-world failures, ReproCopilot achieves a 76% success rate, outperforming state-of-the-art solutions.</x:t>
  </x:si>
  <x:si>
    <x:t xml:space="preserve">自动化故障重现，通过结合LLM和程序分析技术生成能够重现故障的工作负载。</x:t>
  </x:si>
  <x:si>
    <x:t xml:space="preserve">论文使用了以下benchmark：
BugSwarm数据集中的23个故障（来自8个开源项目）。
手动收集的27个分布式系统故障（来自ZooKeeper、Hadoop、HDFS、HBase和Elasticsearch等）。</x:t>
  </x:si>
  <x:si>
    <x:t xml:space="preserve">成功率：76%（38/50故障）。
迭代次数：平均2.24次。
生成代码行数：平均12行，最多60行。
根因捕获率：95%（36/38重现的故障中，34个捕获了根因）。</x:t>
  </x:si>
  <x:si>
    <x:t xml:space="preserve">Improving Graph Learning-Based Fault Localization with Tailored Semi-Supervised Learning</x:t>
  </x:si>
  <x:si>
    <x:t xml:space="preserve">该论文提出了一种名为Legato的半监督学习框架，用于改进基于图神经网络的故障定位方法。传统方法依赖大量标注数据，但标注失败测试用例的成本高昂。Legato通过注意力机制识别与故障无关的子图并进行增强，同时利用高斯混合模型（GMM）量化程序实体的可疑性分布以生成伪标签。实验表明，Legato在工业级数据集上显著优于现有方法，Top-1准确率提升18.05%（项目内）和38.82%（跨项目）。</x:t>
  </x:si>
  <x:si>
    <x:t xml:space="preserve">The paper introduces Legato, a semi-supervised learning framework for graph-based fault localization (GBFL). Traditional GBFL methods require fully labeled datasets, which are costly to obtain. Legato addresses this by using attention mechanisms to augment fault-unrelated subgraphs and estimating pseudo-labels via Gaussian Mixture Models (GMM). Evaluations on an industrial dataset show Legato outperforms baselines, achieving 18.05% and 38.82% improvements in Top-1 accuracy for within-project and cross-project scenarios, respectively.</x:t>
  </x:si>
  <x:si>
    <x:t xml:space="preserve">基于图学习的半监督故障定位，旨在解决标注数据不足的问题，通过结合注意力引导的图增强和伪标签估计技术提升模型性能。</x:t>
  </x:si>
  <x:si>
    <x:t xml:space="preserve">论文使用了一个工业级数据集，包含11个C/C++项目（每个项目超过100万行代码），共15,000个测试用例（7,500失败，7,500通过），其中仅8%的失败测试被标注。</x:t>
  </x:si>
  <x:si>
    <x:t xml:space="preserve">指标：Recall at Top-N（N=1,3,5）、MFR（Mean First Rank）、MAR（Mean Average Rank）。
效果：以GRACE为基线的Legato在方法级别Top-1准确率达68.91%（提升70.32%），文件级别Top-1达79.03%（提升46.10%），MFR和MAR分别降低88.61%和85.63%。</x:t>
  </x:si>
  <x:si>
    <x:t xml:space="preserve">数据来自一家全球企业的11个大型软件项目，实验验证了Legato在工业场景中的有效性。</x:t>
  </x:si>
  <x:si>
    <x:t xml:space="preserve">Towards Understanding Docker Build Faults in Practice: Symptoms, Root Causes, and Fix Patterns</x:t>
  </x:si>
  <x:si>
    <x:t xml:space="preserve">该论文首次对Docker构建故障（DBFs）进行了全面实证研究，通过分析来自GitHub、Stack Overflow和Docker Forum的474个案例，构建了包含15种症状、23种根本原因和35种修复模式的分类体系。研究发现，构建失败（69.83%）是最常见的症状，资源错误（25.11%）和依赖错误（23.21%）是主要根本原因。此外，论文还开发了知识辅助工具DBF-Assistant，帮助开发者快速定位和解决DBFs。</x:t>
  </x:si>
  <x:si>
    <x:t xml:space="preserve">This paper presents the first comprehensive empirical study on Docker Build Faults (DBFs), analyzing 474 cases from GitHub, Stack Overflow, and Docker Forum. It constructs taxonomies of 15 symptoms, 23 root causes, and 35 fix patterns, revealing that build failure (69.83%) is the most common symptom, primarily caused by resource errors (25.11%) and dependency errors (23.21%). The study also develops DBF-Assistant, a knowledge-based tool to assist developers in resolving DBFs efficiently.</x:t>
  </x:si>
  <x:si>
    <x:t xml:space="preserve">Docker构建故障的特征分析，包括症状分类、根本原因挖掘和修复模式总结，旨在为开发者和研究者提供实践指导和工具支持。</x:t>
  </x:si>
  <x:si>
    <x:t xml:space="preserve">论文使用了一个包含474个DBF案例的数据集，来源包括：
GitHub：255个已关闭的Docker构建相关issue
Stack Overflow：210个高评分问答帖
Docker Forum：9个已解决的官方论坛帖</x:t>
  </x:si>
  <x:si>
    <x:t xml:space="preserve">分类规模：15种症状、23种根本原因、35种修复模式。
症状分布：构建失败（69.83%）、初始化失败（14.35%）、性能问题（5.06%）。
根本原因分布：资源错误（25.11%）、依赖错误（23.21%）、配置错误（9.28%）。
修复模式：依赖升级（12.14%）、路径修正（8.81%）等覆盖88.61%的案例。</x:t>
  </x:si>
  <x:si>
    <x:t xml:space="preserve">DBF-Assistant工具已在实践中初步验证，用户满意度达75.2%（94/125交互被标记为“喜欢”），并提供了减少故障解决时间的实际价值。</x:t>
  </x:si>
  <x:si>
    <x:t xml:space="preserve">Scientific Open-Source Software Is Less Likely To Become Abandoned Than One Might Think! Lessons from Curating a Catalog of Maintained Scientific Software</x:t>
  </x:si>
  <x:si>
    <x:t xml:space="preserve">该论文研究了开源科学软件的可持续性问题，通过构建一个包含18,247个科学软件项目的数据集（SciCat），分析了影响其寿命的关键因素。研究发现，科学软件项目的寿命普遍比非科学开源软件更长，尤其是基础设施层项目和具有政府参与的项目。研究还利用大语言模型（LLM）对项目进行分类，并验证了其准确性。论文为科学软件的维护和资源分配提供了实证依据。</x:t>
  </x:si>
  <x:si>
    <x:t xml:space="preserve">The paper investigates the sustainability of open-source scientific software by curating a dataset of 18,247 projects (SciCat) and analyzing factors affecting their longevity. It finds that scientific software survives longer than non-scientific counterparts, especially infrastructure-layer projects and those with government involvement. Using LLMs for classification, the study provides empirical insights to guide maintenance and resource allocation in scientific software ecosystems.</x:t>
  </x:si>
  <x:si>
    <x:t xml:space="preserve">开源科学软件的可持续性（longevity）及其影响因素，包括领域、软件堆栈层级、依赖关系、社区规模等。</x:t>
  </x:si>
  <x:si>
    <x:t xml:space="preserve">论文使用了多个外部数据集进行交叉验证，包括：
Journal of Open Source Software (JOSS)
National Laboratory Repositories
Research Software Directory
Papers with Code
NSF Soft-Search</x:t>
  </x:si>
  <x:si>
    <x:t xml:space="preserve">量化指标：
项目寿命（time to abandonment，定义为最后一次提交后6个月无活动）。
受限平均生存时间（Restricted Mean Survival Time, RMST）。
风险比（Hazard Ratio, HR），用于Cox比例风险回归分析。
效果：
科学软件的平均RMST为6.44年，数学领域项目最长（7.91年），计算机科学领域最短（5.74年）。
基础设施层项目寿命最长（HR=0.69，即风险降低31%）。
政府参与的项目风险降低14%（HR=0.86），而学术参与的项目风险增加8%（HR=1.08）。</x:t>
  </x:si>
  <x:si>
    <x:t xml:space="preserve">Who Will Stop Contributing to OSS Projects? Predicting Company Turnover Based on Initial Behavior</x:t>
  </x:si>
  <x:si>
    <x:t xml:space="preserve">该论文研究了开源软件项目中企业停止贡献的现象，通过分析Linux内核项目的1,322家企业的早期贡献行为，发现每年约有12%的企业停止贡献，其中16%曾是核心贡献者。研究提出了一种基于时间卷积网络（TCN）的预测模型，能够以AUC 0.76和准确率0.71预测企业是否会停止贡献。研究还验证了模型在Rust和OpenStack项目中的泛化能力，并为企业参与开源项目的可持续性提供了实践建议。</x:t>
  </x:si>
  <x:si>
    <x:t xml:space="preserve">The paper investigates corporate turnover in open-source software (OSS) projects, focusing on the Linux kernel. It analyzes the early-stage behavior of 1,322 companies and finds that 12% discontinue contributions annually, with 16% being top contributors. A Temporal Convolutional Network (TCN) model is proposed to predict turnover, achieving an AUC of 0.76 and accuracy of 0.71. The model’s robustness is validated on Rust and OpenStack, offering insights for sustaining corporate participation in OSS ecosystems.</x:t>
  </x:si>
  <x:si>
    <x:t xml:space="preserve">企业参与开源软件项目的持续性（turnover）及其预测，重点关注早期贡献行为与停止贡献之间的关系。</x:t>
  </x:si>
  <x:si>
    <x:t xml:space="preserve">论文使用以下基准数据集和模型进行验证：
数据集：Linux内核（1,322家企业）、OpenStack（192家企业）、Rust（94家企业）。
对比模型：逻辑回归、随机森林、多层感知机（MLP）、LSTM、Bi-LSTM、GRU、梯度提升（Gradient Boosting）、CatBoost。</x:t>
  </x:si>
  <x:si>
    <x:t xml:space="preserve">量化指标：
AUC（Area Under the ROC Curve）：TCN模型在Linux内核上达到0.76，OpenStack上0.79，Rust上0.84。
准确率（Accuracy）：TCN模型在Linux内核上为0.71，OpenStack上0.76，Rust上0.79。
其他指标：精确率（Precision）、召回率（Recall）、F1分数（见表4）。
效果：TCN模型在所有项目中表现最佳，优于传统机器学习模型。</x:t>
  </x:si>
  <x:si>
    <x:t xml:space="preserve">Impact of Request Formats on Effort Estimation: Are LLMs Different than Humans?</x:t>
  </x:si>
  <x:si>
    <x:t xml:space="preserve">本研究探讨了请求格式对工作量估计的影响，比较了大型语言模型（LLMs）与人类在软件工作量估计中的表现。通过复制人类实验，研究发现LLMs在传统格式（“完成X需要多少工作量？”）和替代格式（“在Y工作小时内可以完成多少？”）下的估计存在显著差异，且LLMs表现出与人类相似的锚定偏差（anchoring bias）。研究为未来人机协作和提示设计提供了重要见解。</x:t>
  </x:si>
  <x:si>
    <x:t xml:space="preserve">This study investigates the impact of request formats on effort estimation, comparing Large Language Models (LLMs) with human performance. By replicating human experiments, the research finds that LLMs provide lower effort estimates when transitioning from the traditional format ("How much effort is required to complete X?") to the alternative format ("How much can be completed in Y work hours?"). The results reveal that LLMs exhibit anchoring bias similar to humans, offering crucial insights for future human-AI collaboration and prompt design.</x:t>
  </x:si>
  <x:si>
    <x:t xml:space="preserve">请求格式对工作量估计的影响，以及LLMs与人类在估计行为上的异同，特别是锚定偏差的表现。</x:t>
  </x:si>
  <x:si>
    <x:t xml:space="preserve">研究使用了TAWOS数据集，包含来自三个开源软件项目（Hyperledger Fabric, Mulesoft Mule, Spring XD）的704个用户故事，并基于这些数据生成了880个提示用于实验。</x:t>
  </x:si>
  <x:si>
    <x:t xml:space="preserve">量化指标：
工作量估计的中位数（median effort estimates）。
锚定指数（Anchoring Index, AI），用于衡量锚定偏差的强度。
效果：
LLMs在替代格式下的估计显著低于传统格式（如GPT-4的传统格式估计中位数为4,000小时，替代格式为150小时）。
锚定指数显示LLMs的锚定效应非常显著（AI &gt; 1），表明LLMs对时间框架的锚定调整不足。</x:t>
  </x:si>
  <x:si>
    <x:t xml:space="preserve">Cross-System Categorization of Abnormal Traces in Microservice-Based Systems via Meta-Learning</x:t>
  </x:si>
  <x:si>
    <x:t xml:space="preserve">本研究提出了一种名为TraFaultDia的AIOps框架，通过元学习（meta-learning）方法自动将微服务系统中的异常跟踪分类到特定的故障类别中。该框架利用多模态跟踪数据构建压缩的跟踪表示，并能够在少量标注样本的情况下快速适应新的异常分类任务。实验结果表明，TraFaultDia在跨系统环境下表现出色，平均分类准确率超过90%，显著提升了故障诊断效率。</x:t>
  </x:si>
  <x:si>
    <x:t xml:space="preserve">This paper introduces TraFaultDia, an AIOps framework that leverages meta-learning to automatically classify abnormal traces into specific fault categories in microservice-based systems (MSS). By fusing multi-modal trace data into compressed representations, TraFaultDia achieves high accuracy in few-shot learning scenarios, enabling efficient root cause analysis. Evaluations on benchmark systems demonstrate its effectiveness, with average accuracy exceeding 90% in both within-system and cross-system contexts.</x:t>
  </x:si>
  <x:si>
    <x:t xml:space="preserve">基于元学习的跨系统异常跟踪分类，旨在解决微服务系统中异常跟踪的自动分类和根因分析问题。</x:t>
  </x:si>
  <x:si>
    <x:t xml:space="preserve">研究使用了两个开源数据集：
DeepTraLog：包含Trainticket系统的14种故障类别的异常跟踪数据。
Nezha：包含Trainticket和OnlineBoutique系统的5种故障类型（如CPU争用、网络延迟等）的异常跟踪数据。</x:t>
  </x:si>
  <x:si>
    <x:t xml:space="preserve">量化指标：分类准确率（accuracy）。
效果：
在Trainticket系统上，平均准确率为93.26%（同系统）和92.19%（跨系统）。
在OnlineBoutique系统上，平均准确率为85.20%（同系统）和84.77%（跨系统）。</x:t>
  </x:si>
  <x:si>
    <x:t xml:space="preserve">CAShift: Benchmarking Log-Based Cloud Attack Detection under Normality Shift</x:t>
  </x:si>
  <x:si>
    <x:t xml:space="preserve">该论文提出了一个名为CASHift的基准数据集，用于评估日志异常检测方法在云环境中面对“常态偏移”（Normality Shift）时的性能。CASHift数据集覆盖了三种现实中的常态偏移类型（应用偏移、版本偏移和云架构偏移），并包含20种不同的攻击场景。通过实验，论文发现现有LAD方法在常态偏移下性能显著下降（F1-Score平均降低17%），而持续学习方法可以提升模型性能（F1-Score最高提升27%）。论文还讨论了未来研究方向，如多模态日志分析和持续学习优化。</x:t>
  </x:si>
  <x:si>
    <x:t xml:space="preserve">The paper introduces CASHift, a benchmark dataset for evaluating log-based anomaly detection (LAD) methods in cloud environments under normality shift scenarios. CASHift supports three real-world shift types (application, version, and cloud architecture shifts) and includes 20 attack scenarios. Experiments reveal that existing LAD methods suffer performance degradation (up to 34% drop in F1-Score) under shifts, while continuous learning methods can mitigate this issue (up to 27% improvement). The study provides insights for designing robust LAD models and highlights future research directions.</x:t>
  </x:si>
  <x:si>
    <x:t xml:space="preserve">云环境中基于日志的攻击检测在常态偏移下的性能评估与优化，重点关注常态偏移对LAD方法的影响及持续学习的适应性改进。</x:t>
  </x:si>
  <x:si>
    <x:t xml:space="preserve">论文使用自建的CASHift数据集，包含27,000条正常日志和2,500条攻击日志，覆盖三种常态偏移和20种攻击场景。同时对比了现有数据集（如LogHub、Anoshift等）。</x:t>
  </x:si>
  <x:si>
    <x:t xml:space="preserve">指标：ROC-AUC、Precision、Recall、F1-Score。
效果：
在无偏移场景下，VAE模型F1-Score达0.99。
常态偏移下，LAD方法F1-Score平均下降17%（最高34%）。
持续学习方法（如ZOL）可提升F1-Score最高27%。</x:t>
  </x:si>
  <x:si>
    <x:t xml:space="preserve">Detecting and Handling WoT Violations by Learning Physical Interactions from Device Logs</x:t>
  </x:si>
  <x:si>
    <x:t xml:space="preserve">该论文提出了一种名为SysGuard的方法，用于检测和处理Web of Things (WoT)系统中的违规行为。WoT系统通过标准化接口集成物联网设备，但复杂的物理交互可能导致安全问题。SysGuard利用动态概率图模型（DPGM）学习设备日志中的物理交互关系，构建物理交互图（PIG），并通过大型语言模型（LLM）进行因果分析以过滤无关依赖。在线阶段，SysGuard监控运行时设备日志，预测违规状态并生成自适应处理策略。实验表明，SysGuard在检测和处理违规方面显著优于现有方法。</x:t>
  </x:si>
  <x:si>
    <x:t xml:space="preserve">The paper proposes SysGuard, an approach to detect and handle violations in Web of Things (WoT) systems. WoT systems integrate IoT devices via standardized interfaces, but complex physical interactions can lead to safety issues. SysGuard employs a Dynamic Probabilistic Graphical Model (DPGM) to learn physical interactions from device logs, constructing a Physical Interaction Graph (PIG). It uses LLM-based causal analysis to filter irrelevant dependencies. During runtime, SysGuard monitors device logs, predicts violations, and generates adaptive handling policies. Evaluations show SysGuard outperforms state-of-the-art methods in detection and handling effectiveness.</x:t>
  </x:si>
  <x:si>
    <x:t xml:space="preserve">检测和处理WoT系统中的违规行为。
学习物理交互关系并生成自适应处理策略。</x:t>
  </x:si>
  <x:si>
    <x:t xml:space="preserve">论文构建了首个真实世界的WoT违规数据集，包含44,897条设备日志和1,571个手动标记的违规案例。
对比的基线方法包括iRuler、HAWatcher和IoTSafe。</x:t>
  </x:si>
  <x:si>
    <x:t xml:space="preserve">检测效果：精确度（Precision）&gt;0.91，召回率（Recall）&gt;0.92，F1分数（F1-Score）&gt;0.92。
处理效果：HR@3（命中率）&gt;0.90，MRR（平均倒数排名）&gt;0.79。
运行时效率：平均响应时间低于100毫秒，且随设备数量线性增长。</x:t>
  </x:si>
  <x:si>
    <x:t xml:space="preserve">论文在智能家居和智能建筑两个真实WoT系统中进行了实验，验证了SysGuard的有效性和效率。</x:t>
  </x:si>
  <x:si>
    <x:t xml:space="preserve">Prompts Are Programs Too! Understanding How Developers Build Software Containing Prompts</x:t>
  </x:si>
  <x:si>
    <x:t xml:space="preserve">本文提出 “提示编程”（prompt programming）概念，认为某些提示可作为程序，探讨开发者如何构建包含自然语言提示的软件。研究采用 Straussian 扎根理论，对 20 名来自不同背景（大公司、初创企业、学术界、开源社区等）的开发者进行访谈，分析提示编程的实践过程。通过编码和分析，总结出 15 个关键观察结果，揭示提示编程的独特挑战：开发者需形成基础模型（FM）行为的心智模型但难以做到可靠；提示对细节敏感且脆弱；需求随模型能力发现而演化；调试中故障定位困难等。研究还对比了提示编程与传统软件开发的异同，为工具设计和实践改进提供了启示。</x:t>
  </x:si>
  <x:si>
    <x:t xml:space="preserve">This paper argues that some prompts function as programs, a phenomenon termed "prompt programming," and explores how developers build software containing natural language prompts. Using Straussian grounded theory, the study conducts interviews with 20 developers across various contexts (e.g., big tech, startups, academia, open-source). Through qualitative analysis, it identifies 15 key observations, revealing unique challenges in prompt programming: developers struggle to form reliable mental models of foundation models (FMs); prompts are sensitive to subtle details and fragile; requirements evolve as FM capabilities are discovered; fault localization in debugging is difficult, etc. The research also compares prompt programming with traditional software development, providing implications for tool creation and practical improvements.</x:t>
  </x:si>
  <x:si>
    <x:t xml:space="preserve">探究 “提示编程” 现象，即开发者如何开发包含自然语言提示的程序，分析其开发过程（需求、设计、实现、调试等）、面临的挑战（如心智模型不可靠、提示脆弱性），以及与传统软件开发的异同，旨在形成对提示编程实践的初步理解并为相关工具和实践提供指导。</x:t>
  </x:si>
  <x:si>
    <x:t xml:space="preserve">论文未使用传统意义上的基准数据集，而是以 20 名开发者的访谈数据为核心研究材料。这些开发者来自不同背景，包括大科技公司（如 R&amp;D 部门、工程部门）、初创企业、学术界、开源社区（OSS）、自由职业者等，涉及多种模型类型（开源 / 闭源、语言模型 / 视觉语言模型）、应用领域（安全、教育、生产力工具等）和提示结构（单一提示、多提示链、语言代理）</x:t>
  </x:si>
  <x:si>
    <x:t xml:space="preserve">量化指标：主要采用定性分析中的编码一致性指标（Cohen’s κ），用于评估编码过程的可靠性；此外，通过参与者的背景数据（如编程经验年限、开发的提示程序数量）辅助分析。
取得的效果：编码的评分者间信度（Cohen’s κ）分别为 0.89 和 0.81，表明编码结果几乎完全一致；通过对 20 名参与者（平均编程经验 8.5 年，平均开发 10 个提示程序）的访谈分析，提炼出 15 个关于提示编程障碍的观察结果，涵盖开发者、基础模型、提示本身及开发流程等多个维度</x:t>
  </x:si>
  <x:si>
    <x:t xml:space="preserve">大科技公司的开发者在软件测试、代码生成等领域使用提示程序（如 P4、P8 在软件测试中开发提示生成代码）；
初创企业开发者为机器人技术、软件测试等领域构建提示程序（如 P17 为机器人技术生成代码，P18 开发测试生成工具）；
参与者使用 LangChain、LangGraph 等工具处理提示链的编排，解决多提示耦合问题。</x:t>
  </x:si>
  <x:si>
    <x:t xml:space="preserve">De-duplicating Silent Compiler Bugs via Deep Semantic Representation</x:t>
  </x:si>
  <x:si>
    <x:t xml:space="preserve">本文提出了一种名为 BLADE 的黑盒技术，用于解决编译器沉默错误的去重问题。沉默错误因不产生错误信息，导致测试失败案例的重复分析浪费大量资源。现有黑盒技术依赖语法信息效果有限，而白盒技术在实际场景中适用性受限。BLADE 通过中间表示学习，以 “区分失败触发测试程序与无失败测试程序” 为辅助目标，训练模型提取与失败相关的语义信息，并通过模型解释获取向量表示用于去重。</x:t>
  </x:si>
  <x:si>
    <x:t xml:space="preserve">This paper proposes BLADE, a black-box technique for de-duplicating silent compiler bugs. Silent bugs, which produce no error messages, lead to redundant analysis of test failures, wasting significant resources. Existing black-box techniques relying on syntactic information are ineffective, while white-box techniques are less applicable in practice. BLADE uses intermediate representation learning with an auxiliary task (classifying failure-triggering vs. failure-free test programs) to train models, extracting failure-relevant semantic information via model interpretation for de-duplication.</x:t>
  </x:si>
  <x:si>
    <x:t xml:space="preserve">设计并实现 BLADE 技术，通过深度语义表示从失败触发测试程序中提取与失败相关的语义信息，以黑盒方式实现编译器沉默错误的有效去重；同时将 BLADE 扩展为通用框架，验证其从多种信息（如测试覆盖率）中提取失败相关特征以提升去重效果的能力</x:t>
  </x:si>
  <x:si>
    <x:t xml:space="preserve">采用五个来自 GCC 和 LLVM 的编译器测试数据集：
四个现有数据集：分别来自 GCC-4.3.0（1235 个测试失败，29 个独特错误）、GCC-4.4.0（647 个测试失败，20 个独特错误）、GCC-4.5.0（26 个测试失败，7 个独特错误）、LLVM-2.8.0（116 个测试失败，6 个独特错误）；
一个新构建的数据集：来自 GCC-14.1.0（2400 个测试失败，20 个独特错误）。
这些数据集均包含真实世界的沉默编译器错误及对应的测试程序</x:t>
  </x:si>
  <x:si>
    <x:t xml:space="preserve">指标：
Wasted effort：识别每个独特错误前需要调查的测试失败数量。
RAUC-n（n为20%和100%）：优先排序结果的曲线下面积与理想优先排序的比值。
效果：
BLADE平均比现有黑盒技术（Trans和D³_prog）在RAUC-20%上分别提高了32%和13%，在RAUC-100%上分别提高了26.61%和7.41%。
与白盒技术（D³和Tamer）相比，BLADE效果相当甚至更优。</x:t>
  </x:si>
  <x:si>
    <x:t xml:space="preserve">DiSCo: Towards Decompiling EVM Bytecode to Source Code using Large Language Models</x:t>
  </x:si>
  <x:si>
    <x:t xml:space="preserve">该论文提出了一种名为DiSCo的新方法，利用大型语言模型（LLM）将EVM（以太坊虚拟机）字节码反编译为高级智能合约源代码。传统反编译器通常生成难以理解的伪代码，而DiSCo通过逻辑不变的中间表示、语义增强和类型感知的变量名推断技术，显著提升了生成代码的可读性和语义一致性。实验表明，DiSCo生成的代码具有较高的可编译率（75%）和执行一致性（平均50%），并在代码理解和攻击复现等任务中优于现有方法。</x:t>
  </x:si>
  <x:si>
    <x:t xml:space="preserve">The paper introduces DiSCo, a novel approach that leverages Large Language Models (LLMs) to decompile EVM bytecode into high-level smart contract source code. Unlike traditional decompilers that produce pseudocode, DiSCo employs logic-invariant intermediate representations, semantic enhancement, and type-aware variable name inference to generate more readable and semantically accurate code. Extensive experiments show that DiSCo achieves a high compilability rate (75%) and execution consistency (averaging 50%), outperforming state-of-the-art methods in tasks like code comprehension and attack reproduction.</x:t>
  </x:si>
  <x:si>
    <x:t xml:space="preserve">智能合约的反编译，具体目标是将低级的EVM字节码转换为高级的、可读性强的智能合约源代码。</x:t>
  </x:si>
  <x:si>
    <x:t xml:space="preserve">数据集包括：
Dsmall：200个高余额的智能合约。
Dlarge：1,000个智能合约。
50个新部署的合约和约150个闭源攻击合约（2024年1月至2025年1月的事件）。
对比基线：
直接使用字节码输入LLM（Gbytecode）。
使用现有反编译器（Panoramix、Ethervm、Elipmoc）的输出作为LLM输入（Gpanoramix、Getherom、Gelipmoc​）。</x:t>
  </x:si>
  <x:si>
    <x:t xml:space="preserve">非空率（Non-empty）：DiSCo从5%提升到51%。
可编译率（Compilability）：DiSCo达到75%，比基线高3%-36%。
函数完整性（
CFun）：DiSCo覆盖率为80%，比基线高20%-73%。
执行一致性（PassRate）：DiSCo平均提升8%-30%。
语义一致性（Manual Evaluation）：DiSCo生成的代码28.5%与原始代码语义一致，是基线的3.35倍。</x:t>
  </x:si>
  <x:si>
    <x:t xml:space="preserve">对2025年1月的10起攻击事件进行分析，DiSCo成功生成了7个可编译的合约，其中4个成功复现了攻击逻辑。</x:t>
  </x:si>
  <x:si>
    <x:t xml:space="preserve">PDCAT: Preference-Driven Compiler Auto-Tuning</x:t>
  </x:si>
  <x:si>
    <x:t xml:space="preserve">该论文提出了一种名为PDCAT的偏好驱动编译器自动调优技术，旨在解决编译器优化标志组合选择的问题。传统方法由于优化空间巨大，效率低下。PDCAT通过分析编译器文档中的组合优化约束，将优化标志分为通用集和探索集，并为探索集中的标志分配不同的启用概率，从而在缩减的优化空间中进行有偏搜索。实验表明，PDCAT在GCC编译器上显著优于现有技术，加速性能提升5.5%-81.2%。</x:t>
  </x:si>
  <x:si>
    <x:t xml:space="preserve">The paper proposes PDCAT, a preference-driven compiler auto-tuning technique that addresses the challenge of selecting optimal compiler flag combinations. Traditional methods suffer from inefficiency due to the vast optimization space. PDCAT reduces the search space by analyzing combined optimizations from compiler documentation, categorizing flags into common and explored sets, and assigning distinct enable probabilities for biased search. Experiments on GCC show PDCAT outperforms state-of-the-art techniques, achieving speedups of 5.5%-81.2%.</x:t>
  </x:si>
  <x:si>
    <x:t xml:space="preserve">编译器自动调优，优化标志组合选择。
通过偏好驱动的方法缩减优化空间并提升搜索效率。</x:t>
  </x:si>
  <x:si>
    <x:t xml:space="preserve">cBench：包含28个程序，覆盖多种功能。
PolyBench：包含30个程序，用于测试编译器优化效果。</x:t>
  </x:si>
  <x:si>
    <x:t xml:space="preserve">加速性能（Acceleration Performance）：与GCC默认-O3优化相比，PDCAT在5,000秒内实现了5.5%-81.2%的加速效果。
平均加速性能：PDCAT在28个测试案例中平均加速17.0%，优于基线技术（RIO 10.7%，CFSCA 14.5%，CompTuner 14.3%，SRTuner 15.6%）。</x:t>
  </x:si>
  <x:si>
    <x:t xml:space="preserve">Towards Diverse Program Transformations for Program Simplification</x:t>
  </x:si>
  <x:si>
    <x:t xml:space="preserve">该论文研究了开发者在实际开源项目中简化代码的行为，总结了26种常见的程序转换类型及其动机。研究发现，现有的重构工具仅支持部分转换类型，因此作者提出了SimPTS，一个基于预训练语言模型的自动化程序简化工具。SimPTS通过编码修改行位置和使用静态指标验证生成程序的质量，实验表明其在生成简化程序方面优于现有方法。</x:t>
  </x:si>
  <x:si>
    <x:t xml:space="preserve">The paper investigates developer-induced program simplification in open-source projects, identifying 26 transformation types and their motivations. It highlights gaps in existing refactoring tools and introduces SimPTS, a tool leveraging a pre-trained language model to automate simplification. SimPTS incorporates modified line localization and quality checkers, outperforming prior approaches in generating semantically equivalent programs with reduced code complexity.</x:t>
  </x:si>
  <x:si>
    <x:t xml:space="preserve">程序简化，包括开发者常用的转换类型、动机，以及如何通过自动化工具（如SimPTS）高效实现代码简化。</x:t>
  </x:si>
  <x:si>
    <x:t xml:space="preserve">论文使用SimplBench，一个包含92,485个简化程序对的数据集，涵盖25,022个Java项目。其中，还包含一个子集_valid_（404个方法对），确保原项目可编译且测试通过。</x:t>
  </x:si>
  <x:si>
    <x:t xml:space="preserve">Perfect Prediction (PP)：生成程序与开发者简化版本完全一致的比例。SimPTS在_valid_数据集上达到30.45%（123/404），优于基线（如IDD的20.30%）。
CodeBLEU：衡量生成代码与真实简化代码的相似性。SimPTS的CodeBLEU中位数为0.911，显著高于其他基线。
编译成功率与测试等价率：SimPTS分别为35.40%和31.19%，优于其他方法。
复杂度与可读性：简化后的程序平均减少27.27%的代码行数，并降低圈复杂度和认知复杂度。</x:t>
  </x:si>
  <x:si>
    <x:t xml:space="preserve">CRISPE: Semantic-Guided Execution Planning and Dynamic Reasoning for Enhancing Code Coverage Prediction</x:t>
  </x:si>
  <x:si>
    <x:t xml:space="preserve">该论文提出了CRISPE（Coverage Rationalization and Intelligent Selection Procedure），一种基于语义引导和动态推理的代码覆盖率预测方法。CRISPE通过控制流图（CFG）生成可行的代码覆盖选项（FOCCs），并利用这些选项指导LLM进行执行规划，从而避免不可行路径的预测。实验表明，CRISPE在代码覆盖率预测和静态检测运行时错误方面优于现有基线方法，尤其在处理不完整代码时表现出色。</x:t>
  </x:si>
  <x:si>
    <x:t xml:space="preserve">The paper introduces CRISPE, a novel approach for code coverage prediction that leverages semantic-guided execution planning and dynamic reasoning. By utilizing feasible options of code coverages (FOCCs) derived from control flow graphs (CFGs), CRISPE guides LLMs to simulate program execution accurately, avoiding infeasible paths. Experimental results demonstrate CRISPE's superiority over baselines in coverage prediction and runtime error detection, especially for incomplete code snippets.</x:t>
  </x:si>
  <x:si>
    <x:t xml:space="preserve">代码覆盖率预测，重点是通过语义引导和动态推理提升LLM在动态程序行为预测中的能力，包括处理条件分支、循环和方法调用等复杂结构。</x:t>
  </x:si>
  <x:si>
    <x:t xml:space="preserve">论文使用FixEval数据集，包含多种编程风格和嵌套结构的代码片段。此外，还构建了一个包含100个不完整代码片段的数据集，用于评估静态运行时错误检测能力。</x:t>
  </x:si>
  <x:si>
    <x:t xml:space="preserve">Exact-Match Accuracy：CRISPE在GPT-4上达到76.85%，比基线（CodePilot）提升41.71%。
Statement-Match Accuracy：CRISPE在GPT-4上提升33.7%，显著优于基线。
Runtime Error Detection：CRISPE在静态检测运行时错误时，准确率达到86.63%。
Planning Accuracy：生成的执行计划正确率为82%，步骤准确率为92.4%。</x:t>
  </x:si>
  <x:si>
    <x:t xml:space="preserve">Beyond PEFT: Layer-Wise Optimization for More Effective and Efficient Large Code Model Tuning</x:t>
  </x:si>
  <x:si>
    <x:t xml:space="preserve">论文提出了一种名为“层间优化”（Layer-Wise Optimization, LWO）的新方法，用于高效微调大型代码模型（LCMs）。传统参数高效微调（PEFT）方法在涉及私有数据或领域特定任务时性能显著下降，而LWO通过逐层更新模型参数，在减少资源消耗的同时，显著提升了模型在代码生成、代码翻译、头文件预测等任务中的性能。实验表明，LWO在私有数据任务中比现有PEFT方法（如LoRA）性能提升高达22%，且训练时间平均减少42.7%。</x:t>
  </x:si>
  <x:si>
    <x:t xml:space="preserve">The paper proposes Layer-Wise Optimization (LWO), a novel strategy for fine-tuning Large Code Models (LCMs) more effectively and efficiently. Unlike traditional Parameter-Efficient Fine-Tuning (PEFT) methods, which struggle with domain-specific tasks involving private data, LWO incrementally updates each layer’s parameters without introducing additional components. Experiments across five code intelligence tasks (e.g., code generation, translation) show LWO outperforms PEFT baselines (e.g., 22% higher accuracy in code completion) while reducing training time by 42.7% compared to LoRA. LWO bridges the performance gap with full fine-tuning, especially in industrial scenarios.</x:t>
  </x:si>
  <x:si>
    <x:t xml:space="preserve">大型代码模型（LCMs）的高效微调方法，重点解决参数高效微调（PEFT）在私有数据任务中性能不足的问题。</x:t>
  </x:si>
  <x:si>
    <x:t xml:space="preserve">公共数据集：HumanEval、MBPP（代码生成）、CodeXGLUE（代码翻译）。
私有数据集：头文件预测、代码补全、协议缓冲区转换（来自合作企业）。</x:t>
  </x:si>
  <x:si>
    <x:t xml:space="preserve">指标：
代码生成：Pass@1（通过率）。
代码翻译：准确率（Acc）、BLEU、CodeBLEU。
头文件预测：准确率。
代码补全：准确率、编辑相似度（ES）、BLEU。
效果：
LWO在私有数据任务中比LoRA提升12-22%（如代码补全准确率提升22%）。
训练时间减少42.7%，内存消耗接近PEFT方法。</x:t>
  </x:si>
  <x:si>
    <x:t xml:space="preserve">论文使用企业私有代码库（如C++头文件预测、协议缓冲区转换）验证LWO的实用性，例如在代码补全任务中，LWO显著优于LoRA（准确率93.4% vs. 66.1%）。</x:t>
  </x:si>
  <x:si>
    <x:t xml:space="preserve">Automated Trustworthiness Oracle Generation for Machine Learning Text Classifiers</x:t>
  </x:si>
  <x:si>
    <x:t xml:space="preserve">该论文提出了TOKI（Trustworthiness Oracle through Keyword Identification），首个自动化生成可信度预言的方法，用于评估机器学习文本分类器的预测是否基于合理的语义特征而非虚假关联。TOKI通过解释方法提取决策关键词，利用词嵌入衡量其与预测类别的语义相关性，并设计了一种基于可信度漏洞的对抗攻击方法。实验表明，TOKI在可信度评估上的准确率比仅依赖模型置信度的基线高142%，且其引导的对抗攻击比现有方法更高效。研究还揭示了预测不确定性与可信度的弱相关性，强调了自动化可信度测试的重要性。</x:t>
  </x:si>
  <x:si>
    <x:t xml:space="preserve">The paper introduces TOKI, the first automated trustworthiness oracle generation method for machine learning text classifiers. TOKI evaluates whether predictions rely on semantically relevant words by leveraging explanation methods and word embeddings, and it identifies trustworthiness vulnerabilities through a novel adversarial attack. Experiments show that TOKI achieves 142% higher accuracy than confidence-based baselines and outperforms state-of-the-art adversarial attacks. The work highlights the limitations of uncertainty metrics in assessing trustworthiness and demonstrates the practical utility of automated oracles in improving model reliability.</x:t>
  </x:si>
  <x:si>
    <x:t xml:space="preserve">机器学习文本分类器的可信度自动化测试，包括可信度预言生成、对抗攻击设计，以及预测不确定性与可信度的关系分析。</x:t>
  </x:si>
  <x:si>
    <x:t xml:space="preserve">论文构建了一个包含约8,000条预测的可信度基准数据集，涵盖多个领域：
Dong's数据集（20news、movie reviews）
CAMS（心理健康社交媒体文本）
HateXplain（仇恨言论检测）
Issues（软件问题分类）
自建数据集（amazon_polarity、ag_news等6个Huggingface模型预测）</x:t>
  </x:si>
  <x:si>
    <x:t xml:space="preserve">可信度评估指标：
Accuracy：TOKI最高达0.958（Issues数据集），比基线（Naive）平均提升显著。
G-mean：TOKI为0.789–0.864，优于基线的0.312–0.631。
Specificity：TOKI在识别不可信预测上表现更优（如HateXplain达0.661）。
对抗攻击指标：
攻击成功率（ASR）：TOKI-guided方法比A2T高2.6%–17.5%。
扰动次数（NP）：TOKI平均减少0.1–1.34次扰动。</x:t>
  </x:si>
  <x:si>
    <x:t xml:space="preserve">A Causal Learning Framework for Enhancing Robustness of Source Code Models</x:t>
  </x:si>
  <x:si>
    <x:t xml:space="preserve">本文提出了一种名为CausalCode的因果学习框架，旨在增强基于深度学习的源代码模型的鲁棒性。当前模型容易受到对抗攻击，主要原因是它们学习了虚假特征（如变量命名风格）而非因果特征（如代码语义结构）。CausalCode通过因果数据增强生成干预样本，结合正则化技术学习不变表示，从而减少虚假特征的影响。实验表明，CausalCode在CodeBERT和GraphCodeBERT等模型上显著提升了对抗攻击下的鲁棒性，优于现有的对抗训练和对比学习方法。</x:t>
  </x:si>
  <x:si>
    <x:t xml:space="preserve">This paper introduces CausalCode, a causal learning framework designed to enhance the robustness of deep learning-based source code models. Existing models are vulnerable to adversarial attacks due to their reliance on spurious features (e.g., variable naming patterns) rather than causal features (e.g., semantic structures). CausalCode addresses this by generating intervention examples through causal data augmentation and learning invariant representations via regularization. Experiments on models like CodeBERT and GraphCodeBERT demonstrate significant improvements in robustness against adversarial attacks, outperforming state-of-the-art methods such as adversarial training and contrastive learning.</x:t>
  </x:si>
  <x:si>
    <x:t xml:space="preserve">通过因果学习提升源代码模型的鲁棒性，具体包括消除虚假特征、学习因果特征以及增强模型在对抗攻击下的稳定性。</x:t>
  </x:si>
  <x:si>
    <x:t xml:space="preserve">POJ-104（功能分类）
CodeChef（缺陷检测）
CodeTrans（代码翻译，Java与C#）
Bugs2fixs（代码修复）</x:t>
  </x:si>
  <x:si>
    <x:t xml:space="preserve">分类任务：
Accuracy (Acc)：CausalCode将准确率平均提升1.25%（如CodeBERT在缺陷检测中从77.48%提升至78.08%）。
Attack Success Rate (ASR)：ASR平均降低31.95%（如GraphCodeBERT在功能分类中从37.23%降至6.99%）。
生成任务：
CodeBLEU：代码翻译任务提升1.18%，代码修复任务提升0.43%。</x:t>
  </x:si>
  <x:si>
    <x:t xml:space="preserve">Eliminating Backdoors in Neural Code Models for Secure Code Understanding</x:t>
  </x:si>
  <x:si>
    <x:t xml:space="preserve">该论文提出了一种名为EliBadCode的新技术，用于消除神经网络代码模型（NCMs）中的后门漏洞。NCMs广泛应用于代码理解任务（如缺陷检测、克隆检测和代码搜索），但易受后门攻击。EliBadCode通过逆向工程和后门触发器的“遗忘学习”技术，显著降低了攻击成功率（ASR），同时保持模型的正常功能。实验表明，EliBadCode在多个任务和模型架构上均优于现有基线方法。</x:t>
  </x:si>
  <x:si>
    <x:t xml:space="preserve">The paper introduces EliBadCode, a novel backdoor elimination technique for neural code models (NCMs) used in code understanding tasks (e.g., defect detection, clone detection). Backdoored NCMs behave normally on clean inputs but exhibit malicious behavior when triggered. EliBadCode reverse-engineers and unlearns backdoor triggers using a greedy optimization approach, reducing the average attack success rate (ASR) from 99.76% to 2.64% with minimal accuracy loss. Evaluations on CodeBERT, CodeT5, and UniXcoder demonstrate its superiority over baselines.</x:t>
  </x:si>
  <x:si>
    <x:t xml:space="preserve">神经网络代码模型的后门防御，具体包括后门触发器的逆向工程和模型遗忘学习技术，以实现安全的代码理解。</x:t>
  </x:si>
  <x:si>
    <x:t xml:space="preserve">论文使用CodeXGLUE基准数据集，具体包括：
BigCloneSearch（克隆检测）
Devign（缺陷检测）
CSN-Python（代码搜索）</x:t>
  </x:si>
  <x:si>
    <x:t xml:space="preserve">攻击/防御指标：
攻击成功率（ASR）：EliBadCode将ASR从99.76%降至2.64%（缺陷检测任务）。
平均归一化排名（ANR）：在代码搜索任务中，ANR从9.11提升至25.12。
任务性能指标：
准确率（ACC）：缺陷检测任务中，模型准确率仅下降0.01%。
F1分数/MRR：克隆检测和代码搜索任务的性能几乎无影响。</x:t>
  </x:si>
  <x:si>
    <x:t xml:space="preserve">Automated Unit Test Refactoring</x:t>
  </x:si>
  <x:si>
    <x:t xml:space="preserve">该论文提出了一种名为UTRefactor的自动化单元测试重构框架，利用大语言模型（LLM）和领域特定语言（DSL）规则，通过模拟开发者手动重构的步骤，逐步消除测试代码中的不良模式（如“Eager Test”“Assertion Roulette”等）。UTRefactor结合上下文信息和检查点机制，显著提升了重构的准确性和效率。实验表明，UTRefactor在6个开源Java项目中成功将测试不良模式数量从2,375个减少到265个，消除率达89%，优于传统规则工具和直接使用LLM的方法。</x:t>
  </x:si>
  <x:si>
    <x:t xml:space="preserve">The paper introduces UTRefactor, an automated unit test refactoring framework that leverages large language models (LLMs) and domain-specific language (DSL) rules to eliminate test smells (e.g., "Eager Test," "Assertion Roulette"). By simulating manual refactoring steps and integrating context-aware knowledge, UTRefactor achieves high accuracy and efficiency. Evaluations on six open-source Java projects demonstrate a reduction of test smells from 2,375 to 265 (89% elimination rate), outperforming rule-based tools and direct LLM approaches.</x:t>
  </x:si>
  <x:si>
    <x:t xml:space="preserve">自动化单元测试重构，重点解决测试代码中不良模式的检测与消除问题，结合LLM的代码理解能力和DSL的结构化规则，提升测试代码的可维护性和质量。</x:t>
  </x:si>
  <x:si>
    <x:t xml:space="preserve">论文选取了6个开源Java项目作为实验数据集，包括：
Commons-cli、Commons-compress、Commons-math
、Gson、Jfreechart、Jsoup
这些项目均来自GitHub，且满足测试代码可编译、测试通过率高等条件。</x:t>
  </x:si>
  <x:si>
    <x:t xml:space="preserve">测试不良模式消除率：从2,375个减少到265个（89%）。
编译通过率（#CPR）：平均95%，最高97%。
测试执行通过率（#EPR）：平均89%，最高92%。
覆盖率保持：重构后代码的行覆盖率和分支覆盖率与原测试一致。
效率：平均每项测试重构耗时3.8秒。</x:t>
  </x:si>
  <x:si>
    <x:t xml:space="preserve">Understanding and Characterizing Mock Assertions in Unit Tests</x:t>
  </x:si>
  <x:si>
    <x:t xml:space="preserve">该论文首次对单元测试中Mock断言的使用进行了实证研究，分析了11个流行的Java项目中4,652个测试用例。研究发现，Mock断言主要用于验证与外部资源交互、程序状态变更和回调方法相关的调用，且能够通过检查条件调用和数据消费者行为来补充传统测试断言，提升故障检测能力。论文还指出，过度使用Mock断言（aggressive mocking）并不符合开发者的实际实践，并提出了生成有效Mock断言的策略。</x:t>
  </x:si>
  <x:si>
    <x:t xml:space="preserve">This paper presents the first empirical study on the usage of mock assertions in unit tests, analyzing 4,652 test cases from 11 popular Java projects. The study reveals that mock assertions are primarily used to validate interactions with external resources, state mutations, and callbacks. They complement traditional test assertions by ensuring side effects, validating control flow logic, and checking internal computations. The findings highlight that aggressive mocking (verifying all method calls) is not common practice, and the paper provides strategies for generating effective mock assertions.</x:t>
  </x:si>
  <x:si>
    <x:t xml:space="preserve">Mock断言在单元测试中的使用特性及其对故障检测的补充作用，包括其采用频率、验证的方法类型、与系统测试对象（SUT）的交互方式，以及与传统测试断言的互补性。</x:t>
  </x:si>
  <x:si>
    <x:t xml:space="preserve">论文分析了11个大型开源Java项目（如Apache Camel、Hadoop、Spring Boot等），具体项目列表见表1。数据集中包含4,652个与测试替身（test doubles）交互的测试用例。</x:t>
  </x:si>
  <x:si>
    <x:t xml:space="preserve">量化指标：
Mock断言的采用率（41%的测试用例使用Mock断言）。
方法调用的验证比例（仅9%的方法调用被Mock断言验证）。
突变测试中Mock断言和测试断言的故障检测重叠率（Jaccard相似度为32%）。
效果：
Mock断言能检测到50%的未被测试断言发现的故障。
验证外部资源交互、状态变更和回调方法的调用对提升测试有效性至关重要。</x:t>
  </x:si>
  <x:si>
    <x:t xml:space="preserve">ChatDBG: Augmenting Debugging with Large Language Models</x:t>
  </x:si>
  <x:si>
    <x:t xml:space="preserve">该论文提出了ChatDBG，一种基于大语言模型（LLM）的AI调试助手。ChatDBG通过与传统调试器（如GDB、LLDB、Pdb）集成，允许开发者以自然语言与调试器对话，提出复杂问题（如“为什么x是null？”），并自动分析程序状态、诊断崩溃原因或断言失败。ChatDBG的核心创新是赋予LLM“自主权”，使其能够控制调试器执行命令（如检查变量、导航调用栈），从而结合程序运行时状态和LLM的领域知识生成准确的修复建议。实验表明，ChatDBG在Python和C/C++程序中能有效诊断和修复错误，单次查询的成功率达67%，两次对话后提升至85%。</x:t>
  </x:si>
  <x:si>
    <x:t xml:space="preserve">This paper introduces ChatDBG, an AI-powered debugging assistant that leverages large language models (LLMs) to enhance traditional debuggers (e.g., GDB, LLDB, Pdb). ChatDBG enables developers to engage in natural-language dialogues with the debugger, asking high-level questions (e.g., "Why is x null?") and receiving automated root-cause analysis. The key innovation is granting the LLM autonomy to "take the wheel" by issuing debugger commands to inspect program state, combining runtime information with the LLM's domain knowledge to generate accurate fixes. Evaluations on Python and C/C++ programs show that ChatDBG achieves a 67% success rate with a single query, rising to 85% after two interactions.</x:t>
  </x:si>
  <x:si>
    <x:t xml:space="preserve">利用大语言模型增强调试过程，具体包括：
如何通过自然语言交互扩展调试器功能。
如何赋予LLM控制调试器的能力以动态分析程序状态。
ChatDBG在Python和C/C++程序中的实际效果评估。</x:t>
  </x:si>
  <x:si>
    <x:t xml:space="preserve">Python程序：22个学生实验代码（包括脚本和Jupyter笔记本），涵盖语义错误和崩溃（如数组越界、名称错误等）。
C/C++程序：来自BugBench和BugsC++的8个真实项目（如GZIP、TIFF），聚焦内存错误（如缓冲区溢出、空指针解引用）。</x:t>
  </x:si>
  <x:si>
    <x:t xml:space="preserve">量化指标：
诊断和修复的成功率（单次查询67%，两次对话85%）。
每次查询的平均耗时（25秒）和成本（$0.12）。
效果：
Python：85%的bug可通过对话修复。
C/C++：36%的案例修复根本原因，55%修复直接原因。</x:t>
  </x:si>
  <x:si>
    <x:t xml:space="preserve">1000+</x:t>
  </x:si>
  <x:si>
    <x:t xml:space="preserve">Empirically Evaluating the Impact of Object-Centric Breakpoints on the Debugging of Object-Oriented Programs</x:t>
  </x:si>
  <x:si>
    <x:t xml:space="preserve">本文研究了面向对象编程中对象中心断点（object-centric breakpoints）对调试效率的影响。传统断点基于代码位置，而对象中心断点允许开发者针对特定对象设置断点，以减少不必要的调试中断。通过一项包含81名开发者的对照实验，作者发现对象中心断点在某些任务中能显著减少调试时间，但在其他任务中可能增加时间。结果表明，其效果取决于具体调试场景，尤其是是否需要重启程序来复现错误。</x:t>
  </x:si>
  <x:si>
    <x:t xml:space="preserve">This paper evaluates the impact of object-centric breakpoints on debugging object-oriented programs. Traditional breakpoints halt execution for all objects sharing a class, while object-centric breakpoints target specific objects. A controlled experiment with 81 developers showed that object-centric breakpoints significantly reduced debugging time for bugs reproducible without program restarts but increased time otherwise. The study highlights context-dependent effectiveness and suggests further research to identify optimal use cases.</x:t>
  </x:si>
  <x:si>
    <x:t xml:space="preserve">对象中心断点对面向对象程序调试效率的实证评估，包括其对调试时间、操作次数和错误修复能力的影响。</x:t>
  </x:si>
  <x:si>
    <x:t xml:space="preserve">实验使用了两个任务：
Ammolite：一个教育类应用，涉及学生分组显示的bug。
Lights Out：一个游戏应用，涉及角落灯光无法切换的bug。</x:t>
  </x:si>
  <x:si>
    <x:t xml:space="preserve">量化指标：
调试时间（Debugging time）
调试操作次数（Number of debugging actions）
错误修复正确率（Correctness of bug fixes）
效果：
Ammolite任务中，对象中心断点减少调试时间41.5%，但操作次数无显著变化。
Lights Out任务中，对象中心断点增加调试时间29.5%，操作次数增加40%。
正确率在两组任务中均无显著差异。</x:t>
  </x:si>
  <x:si>
    <x:t xml:space="preserve">An Empirical Study of Bugs in Data Visualization Libraries</x:t>
  </x:si>
  <x:si>
    <x:t xml:space="preserve">本文首次对数据可视化库中的错误进行了全面分析，研究了来自五个流行库（如matplotlib、ggplot2等）的564个错误。研究发现，不正确/不准确的绘图是最常见的错误症状（39.89%），主要原因是图形计算错误。此外，论文还识别了触发错误的八个关键步骤和两种测试预言（图像对比和图形等价性验证），并探索了视觉语言模型（VLMs）在检测错误中的潜力，结果显示VLMs的检测效果因提示（prompt）设计而异，最高可达57%。这些发现为提升数据可视化库的可靠性和自动化测试提供了重要见解。</x:t>
  </x:si>
  <x:si>
    <x:t xml:space="preserve">This paper presents the first comprehensive empirical study of bugs in data visualization (DataViz) libraries, analyzing 564 bugs from five widely-used libraries (e.g., matplotlib, ggplot2). Key findings include: (1) Incorrect/Inaccurate Plots (39.89%) are the most prevalent symptom, primarily caused by incorrect graphic computation; (2) Eight key steps (e.g., visual property specification) trigger bugs; (3) Two image-based test oracles (snapshot and metamorphic testing) are commonly used; (4) Vision Language Models (VLMs) can detect 29%-57% of visual bugs, depending on prompt design. The study provides insights for improving DataViz library reliability and automated testing.</x:t>
  </x:si>
  <x:si>
    <x:t xml:space="preserve">数据可视化库中的错误特征分析，包括错误症状、根本原因、触发步骤、测试预言，以及探索视觉语言模型（VLMs）在自动化测试中的应用潜力。</x:t>
  </x:si>
  <x:si>
    <x:t xml:space="preserve">论文从五个开源数据可视化库（matplotlib、ggplot2、plotters、Plots.jl、Chart.js）中收集了564个真实错误作为研究数据集。</x:t>
  </x:si>
  <x:si>
    <x:t xml:space="preserve">量化指标：
错误症状分布（如不正确绘图占比39.89%）。
根本原因分类（如图形计算错误占比25.71%）。
VLMs的错误检测率（29%-57%，取决于提示设计）。
效果：
VLMs在仅提供图像（Image prompt）时检测率为40%，结合代码和提示（Image+Test+Hint）时提升至57%。
发现了两种有效的测试预言（图像对比和图形等价性验证）。</x:t>
  </x:si>
  <x:si>
    <x:t xml:space="preserve">DuoReduce: Bug Isolation for Multi-Layer Extensible Compilation</x:t>
  </x:si>
  <x:si>
    <x:t xml:space="preserve">论文提出了一种名为DuoReduce的双维度调试方法，用于解决MLIR（多级中间表示）编译器中的错误定位问题。MLIR编译器因其多层优化和大量编译过程（passes）而复杂，传统调试方法效率低下。DuoReduce通过三个关键技术实现高效调试：(1) 依赖感知的编译路径缩减，(2) 基于MLIR语义的代码转换，(3) IR代码与编译过程双维度联合缩减。实验表明，DuoReduce在IR代码缩减率上比现有工具提升31.6%，编译过程缩减率提升14.6%，调试时间从145小时缩短至9.5分钟。</x:t>
  </x:si>
  <x:si>
    <x:t xml:space="preserve">The paper introduces DuoReduce, a dual-dimensional debugging approach for isolating bugs in MLIR (Multi-Level Intermediate Representation) compilers. MLIR compilers involve complex multi-layer optimizations with numerous compilation passes, making traditional debugging methods inefficient. DuoReduce leverages three key techniques: (1) dependency-aware compilation path reduction, (2) MLIR-specific code transformations, and (3) joint reduction of IR code and compilation passes. Experiments show that DuoReduce outperforms state-of-the-art tools by 31.6% in IR code reduction and 14.6% in pass reduction, reducing debugging time from 145 hours to 9.5 minutes.</x:t>
  </x:si>
  <x:si>
    <x:t xml:space="preserve">MLIR编译器中的高效错误定位方法，重点解决多层编译过程中IR代码和编译过程（passes）的双维度调试问题。</x:t>
  </x:si>
  <x:si>
    <x:t xml:space="preserve">论文使用了三个开源MLIR项目作为基准：
MLIR（核心项目）
CIRCT（硬件编译器工具）
ONNX-MLIR（机器学习编译器）
从这些项目的GitHub问题中筛选了31个可复现的非平凡错误案例进行评估。</x:t>
  </x:si>
  <x:si>
    <x:t xml:space="preserve">IR代码缩减率：DuoReduce比Perses和Vulcan分别提升31.6%和21.5%。
编译过程缩减率：平均减少14.6%的编译过程，相当于每条错误少检查281行编译器代码。
调试时间：从枚举所有组合的145小时缩短至572.35秒（901倍加速）。
成功率：在31个案例中均成功定位错误，而基线工具如Perses+和Vulcan+在某些案例中无法进一步缩减。</x:t>
  </x:si>
  <x:si>
    <x:t xml:space="preserve">Demystifying LLM-based Software Engineering Agents</x:t>
  </x:si>
  <x:si>
    <x:t xml:space="preserve">论文提出了一种名为Agentless的简化方法，用于解决基于LLM的自主软件工程代理（Agent）在复杂工具使用和决策规划中的局限性。Agentless通过三个阶段（定位、修复和补丁验证）实现自动化软件开发，避免了传统代理方法的复杂性和高成本。实验表明，Agentless在SWE-bench Lite基准测试中实现了32.00%的问题解决率，优于现有开源代理方法，同时成本仅为0.70美元。此外，论文还构建了更严格的SWE-bench Lite-S基准，排除了描述不清晰或包含误导性解决方案的问题。</x:t>
  </x:si>
  <x:si>
    <x:t xml:space="preserve">The paper introduces Agentless, a simplified approach to automate software development tasks without relying on complex LLM-based agents. By employing a three-phase process (localization, repair, and patch validation), Agentless avoids the inefficiencies of traditional agent-based methods. Experiments on the SWE-bench Lite benchmark show that Agentless achieves a 32.00% issue resolution rate at a low cost of $0.70, outperforming existing open-source agents. The paper also presents SWE-bench Lite-S, a refined benchmark that excludes problematic issues for more rigorous evaluation.</x:t>
  </x:si>
  <x:si>
    <x:t xml:space="preserve">简化基于LLM的自动化软件开发方法，通过避免复杂的代理设计，实现高效、低成本的程序修复和功能实现。</x:t>
  </x:si>
  <x:si>
    <x:t xml:space="preserve">SWE-bench Lite：包含300个真实世界的GitHub问题，用于评估自动化软件修复能力。
SWE-bench Lite-S：通过对SWE-bench Lite进行筛选，排除了描述不清晰或包含误导性解决方案的问题，共249个问题。
SWE-bench Verified：由OpenAI发布的更严格的基准测试，包含500个问题。</x:t>
  </x:si>
  <x:si>
    <x:t xml:space="preserve">问题解决率（% Resolved）：Agentless在SWE-bench Lite上达到32.00%（96/300），在SWE-bench Lite-S上达到33.73%（84/249）。
成本（Avg. $ Cost）：平均每个问题的解决成本为0.70美元。
定位准确率（% Correct Location）：在文件、函数和行级别上，Agentless的定位准确率分别为81.33%、62.00%和53.33%。
独特问题解决：Agentless解决了2个其他工具无法解决的问题。</x:t>
  </x:si>
  <x:si>
    <x:t xml:space="preserve">论文提到以下产业界应用：
OpenAI采用Agentless作为展示GPT-4o和o1模型在SWE-bench Verified上性能的默认方法。
DeepSeek使用Agentless评估其DeepSeek V3和R1模型。
商业工具如Isoform和RepoGraph基于Agentless构建。</x:t>
  </x:si>
  <x:si>
    <x:t xml:space="preserve">The Landscape of Toxicity: An Empirical Investigation of Toxicity on GitHub</x:t>
  </x:si>
  <x:si>
    <x:t xml:space="preserve">该论文题为《毒性的景观：GitHub上毒性的实证研究》，通过对2,828个GitHub开源项目的分析，研究了开发者交互中的毒性行为。研究使用自动化工具ToxiCR对101.5百万条拉取请求（PR）评论进行分类，并结合人工标注验证，识别了11种毒性形式（如亵渎、挑衅、侮辱等）。研究发现，项目流行度和年龄与毒性行为正相关，而企业赞助的项目毒性较低，游戏项目毒性较高。此外，曾发表过毒性评论的开发者更可能重复此类行为并成为攻击目标。论文为开源社区管理提供了缓解毒性行为的建议。</x:t>
  </x:si>
  <x:si>
    <x:t xml:space="preserve">The paper, titled The Landscape of Toxicity: An Empirical Investigation of Toxicity on GitHub, conducts a large-scale mixed-method study on toxic interactions in 2,828 GitHub-based open-source projects. Using ToxiCR, a domain-specific toxicity detector, the authors classified 101.5 million PR comments and manually validated a subset to identify 11 forms of toxicity (e.g., profanity, trolling, insults). Key findings include: toxicity is positively associated with project popularity and age, corporate-sponsored projects exhibit less toxicity, and gaming projects are seven times more toxic. Contributors with a history of toxic comments are more likely to repeat such behavior and become targets. The study offers actionable recommendations for managing toxicity in OSS communities.</x:t>
  </x:si>
  <x:si>
    <x:t xml:space="preserve">开源软件（OSS）开发社区中的毒性行为，重点分析其表现形式、与项目和开发者特征的关联性，以及如何通过实证研究提出缓解策略。</x:t>
  </x:si>
  <x:si>
    <x:t xml:space="preserve">ToxiCR：作为主要毒性检测工具，其性能通过手动标注的600条评论验证（精度88.8%，召回率87%）。
对比数据集：Ferreira et al. (2022)的锁定问题评论数据集，用于评估ToxiCR的召回率。</x:t>
  </x:si>
  <x:si>
    <x:t xml:space="preserve">分类性能：ToxiCR的F1-score为88.9%，精度90.7%，召回率87.4%。
回归模型指标：
伪R²（Veall-Zimmermann）：RQ3模型为0.16–0.19，RQ4模型较低（0.01–0.11）。
优势比（OR）：例如，游戏项目的毒性概率是非游戏的7倍（OR=7.259，p&lt;0.001）。</x:t>
  </x:si>
  <x:si>
    <x:t xml:space="preserve">Expressing and Checking Statistical Assumptions</x:t>
  </x:si>
  <x:si>
    <x:t xml:space="preserve">该论文提出了一种方法，允许统计库开发者在函数中标注统计假设，并自动生成假设检验代码以验证这些假设是否满足。作者实现了两个工具（prob-check-py和prob-check-r），分别用于Python和R语言。通过分析128个Kaggle笔记本，发现84.38%的笔记本存在统计假设未经验证的问题，其中53.36%的函数调用存在潜在误用。研究还表明，11.51%的假设检验调用因未满足假设而导致结论错误。</x:t>
  </x:si>
  <x:si>
    <x:t xml:space="preserve">The paper proposes an approach for library developers to annotate statistical functions with assumptions and automatically generate hypothesis tests to verify these assumptions. The authors implemented two tools, prob-check-py for Python and prob-check-r for R. By evaluating 128 Kaggle notebooks, they found that 84.38% of notebooks had unverified assumptions, with 53.36% of function calls potentially misused. Additionally, 11.51% of hypothesis test calls would yield different conclusions if appropriate methods were used.</x:t>
  </x:si>
  <x:si>
    <x:t xml:space="preserve">统计函数中假设的自动化表达与验证，旨在减少统计方法误用。</x:t>
  </x:si>
  <x:si>
    <x:t xml:space="preserve">论文使用了128个Kaggle笔记本作为评估数据集，这些笔记本调用了常见的统计函数（如t检验、方差分析、线性回归等）。</x:t>
  </x:si>
  <x:si>
    <x:t xml:space="preserve">未验证假设的比例：84.38%的笔记本存在未验证假设，53.36%的函数调用存在潜在误用。
显著误用比例：11.51%的假设检验调用因假设未满足而导致结论不同。
性能开销：检查引入的平均运行时开销为1.37x至29.2x（具体因函数而异），但绝对时间开销较低（毫秒级）。</x:t>
  </x:si>
  <x:si>
    <x:t xml:space="preserve">Why the Proof Fails in Different Versions of Theorem Provers: An Empirical Study of Compatibility Issues in Isabelle</x:t>
  </x:si>
  <x:si>
    <x:t xml:space="preserve">该论文首次对定理证明器（以Isabelle为例）在不同版本间的兼容性问题进行了大规模实证研究。作者开发了一个回归测试框架，从Isabelle的形式化证明档案（AFP）中收集了12,079个兼容性问题，并通过分析将其分类为七种类型（如理论错误、术语错误、证明错误等）。研究进一步探讨了这些问题的根本原因（如重命名、重新形式化、自动化推理器变化等）和修复策略（如重构、调整终端证明等）。研究结果表明，语法证明错误是最常见的兼容性问题（占59.36%），而Sledgehammer工具能有效修复部分终端证明错误。论文为定理证明器的维护和兼容性改进提供了重要见解。</x:t>
  </x:si>
  <x:si>
    <x:t xml:space="preserve">This paper presents the first large-scale empirical study on compatibility issues in theorem provers, using Isabelle as a case study. The authors developed a regression testing framework to collect 12,079 compatibility issues from the Archive of Formal Proofs (AFP) and categorized them into seven types (e.g., theory errors, term errors, proof errors). The study further investigated root causes (e.g., renaming, re-formalization, changes in automated reasoners) and resolution strategies (e.g., refactoring, adjusting terminal proofs). Results show that syntactic proof errors are the most common (59.36%), and Sledgehammer is effective in fixing terminal proof failures. The study provides valuable insights for maintaining and improving compatibility in theorem provers.</x:t>
  </x:si>
  <x:si>
    <x:t xml:space="preserve">定理证明器（如Isabelle）在不同版本间的兼容性问题，包括问题类型、根本原因及修复策略。</x:t>
  </x:si>
  <x:si>
    <x:t xml:space="preserve">论文使用了Isabelle的四个稳定版本（2021、2021-1、2022、2023）及其对应的AFP分支作为评估数据集，覆盖超过21,000个理论和1,000万行证明代码。</x:t>
  </x:si>
  <x:si>
    <x:t xml:space="preserve">兼容性问题分布：语法证明错误（59.36%）、语义证明错误（26.35%）、术语错误（7.15%）、Isabelle/ML错误（2.67%）、理论错误（2.01%）。
Sledgehammer修复效果：在Isabelle2023中，53.83%的证明错误可通过Sledgehammer修复。
根本原因分析：重命名和移动是最常见的根本原因（占多数语法证明错误）。</x:t>
  </x:si>
  <x:si>
    <x:t xml:space="preserve">Detecting and Reducing the Factual Hallucinations of Large Language Models with Metamorphic Testing</x:t>
  </x:si>
  <x:si>
    <x:t xml:space="preserve">该论文提出了一种名为DrHall的框架，用于检测和减少黑盒大型语言模型（LLMs）在问答任务中的事实性幻觉。通过设计蜕变关系（MRs），DrHall能够触发模型的不同执行路径，从而识别不一致的回答以检测幻觉，并通过多路径投票修正错误。实验表明，DrHall在自然语言和编程问答任务中均优于现有基线方法，检测F1分数平均超过0.856，修正率超过53%。此外，作者还构建了一个新的自然语言问答数据集FactHalluQA，以避免基准泄漏问题。</x:t>
  </x:si>
  <x:si>
    <x:t xml:space="preserve">The paper proposes DrHall, a framework for detecting and reducing factual hallucinations in black-box large language models (LLMs) using metamorphic testing (MT). By designing metamorphic relations (MRs), DrHall triggers different execution paths of LLMs to identify inconsistent answers for hallucination detection and corrects errors through multi-path voting. Experiments show that DrHall outperforms state-of-the-art baselines in both natural language and programming QA tasks, achieving an average F1 score of over 0.856 for detection and a correction rate of over 53%. The authors also introduce a new dataset, FactHalluQA, to address benchmark leakage issues.</x:t>
  </x:si>
  <x:si>
    <x:t xml:space="preserve">大型语言模型的事实性幻觉检测与修正，重点通过蜕变测试方法提升模型在问答任务中的可靠性。</x:t>
  </x:si>
  <x:si>
    <x:t xml:space="preserve">FactHalluQA（自建自然语言问答数据集，覆盖7个学科，803个问题）。
Refactory（程序修复数据集，含300个问题）。
LeetCode（代码生成数据集，含400个“Hard”难度问题）。</x:t>
  </x:si>
  <x:si>
    <x:t xml:space="preserve">检测指标：精确度（Precision）、召回率（Recall）、F1分数（F1）。
最佳复合MR（CMR3）在自然语言任务中F1达0.836，编程任务中F1达0.821（Refactory）和0.910（LeetCode）。
修正指标：幻觉修正率（Hallucination Correction Rate）。
ECMR5在自然语言任务中修正率达60%，程序修复任务达62%。</x:t>
  </x:si>
  <x:si>
    <x:t xml:space="preserve">Adaptive Random Testing with Qgrams: the Illusion Comes True</x:t>
  </x:si>
  <x:si>
    <x:t xml:space="preserve">该论文提出了一种基于Q-grams的自适应随机测试（ART）框架，旨在解决传统ART方法因计算高维距离导致的二次方复杂度问题。通过将历史测试执行的Q-gram计数作为聚合表示，新测试用例的多样性评估复杂度从二次降至线性。实验表明，该方法在六个Web应用基准测试中，平均覆盖了比随机测试多4倍的目标，且比传统距离计算的ART效率高3.5倍。理论分析和仿真验证了其在低故障概率场景下的优越性。</x:t>
  </x:si>
  <x:si>
    <x:t xml:space="preserve">The paper introduces a novel Adaptive Random Testing (ART) framework that replaces pairwise distance computations with Q-gram counts to reduce computational complexity from quadratic to linear. By aggregating past test executions into compact Q-gram representations, diversity is measured via entropy, enabling efficient test case selection. Experiments on six web applications show that Q-gram-based ART covers 4× more unique targets than random testing and outperforms traditional ART by 3.5× in efficiency. Theoretical and simulation results confirm its effectiveness in low-probability fault scenarios.</x:t>
  </x:si>
  <x:si>
    <x:t xml:space="preserve">通过Q-grams优化自适应随机测试的效率，重点解决传统ART因距离计算导致的性能瓶颈问题。</x:t>
  </x:si>
  <x:si>
    <x:t xml:space="preserve">仿真实验：基于字符串回文检测的Python函数，调整输入长度模拟不同故障概率（
θ=10^−2∼1.51×10^−5）。
实证研究：6个Web应用（如retroboard、pagekit），覆盖不同复杂度（低/中/高），测试导航图中的边覆盖率</x:t>
  </x:si>
  <x:si>
    <x:t xml:space="preserve">仿真指标：
P-measure（50次测试内触发故障的概率）：Q-GRAMS在低θ时比随机测试高2.6×~3.4×。
F-measure（触发故障所需测试次数）：Q-GRAMS减少10×测试次数。
T-measure（总时间）：在测试执行时间≥10ms时，Q-GRAMS更快。
实证指标：
覆盖率：Q-GRAMS在复杂Web应用中覆盖率显著高于随机测试（如phoenix提升18%）。
效率（AUC）：Q-GRAMS在20%测试预算下效率更高（AUC@20%提升14%~16%）。</x:t>
  </x:si>
  <x:si>
    <x:t xml:space="preserve">Calibration of Large Language Models on Code Summarization</x:t>
  </x:si>
  <x:si>
    <x:t xml:space="preserve">该论文研究了大型语言模型（LLM）在代码摘要生成任务中的校准问题。代码摘要对代码理解和维护至关重要，但LLM生成的摘要质量参差不齐。论文提出了一种方法，通过计算置信度来衡量生成的摘要与人类编写摘要的相似性，从而帮助开发者判断摘要的可靠性。作者使用了多种LLM（如GPT-3.5、CodeLlama-70b等）和校准技术（如Platt缩放），在Java和Python代码数据集上进行了实验。结果表明，经过校准的置信度能有效预测摘要质量，且早期生成的token比后期token更具校准性。</x:t>
  </x:si>
  <x:si>
    <x:t xml:space="preserve">The paper addresses the calibration of Large Language Models (LLMs) in code summarization tasks. Code summaries are essential for program comprehension, but LLM-generated summaries vary in quality. The authors propose a method to compute a confidence measure indicating whether a generated summary is sufficiently similar to a human-written one. They evaluate multiple LLMs (e.g., GPT-3.5, CodeLlama-70b) and calibration techniques (e.g., Platt scaling) on Java and Python datasets. Results show that calibrated confidence reliably predicts summary quality, with early tokens providing better calibration signals than later ones.</x:t>
  </x:si>
  <x:si>
    <x:t xml:space="preserve">大型语言模型在代码摘要生成任务中的校准问题，重点是如何通过置信度衡量生成摘要与人类摘要的相似性。</x:t>
  </x:si>
  <x:si>
    <x:t xml:space="preserve">Haque et al. (2022)数据集：包含210个Java方法的生成摘要和人类评分，用于设定相似性阈值。
CodeXGLUE Benchmark：包含Java和Python代码摘要数据集，用于校准实验（164,923个Java样本和251,820个Python样本）。</x:t>
  </x:si>
  <x:si>
    <x:t xml:space="preserve">Brier Score：衡量预测概率与实际结果的匹配程度，值越低越好。经过Platt缩放后，Brier Score从0.25-0.57降至0.11-0.17。
ECE（Expected Calibration Error）：评估校准误差，值越低越好。实验显示ECE从0.31-0.68降至0.01-0.04。
Skill Score：衡量模型相对于基线模型的改进。缩放后Skill Score从负值提升至最高0.19（Python任务）。</x:t>
  </x:si>
  <x:si>
    <x:t xml:space="preserve">Code Red! On the Harmfulness of Applying Off-the-shelf Large Language Models to Programming Tasks</x:t>
  </x:si>
  <x:si>
    <x:t xml:space="preserve">该论文探讨了现成大型语言模型（LLM）在编程任务中可能带来的危害性。作者提出了一个综合框架，用于评估LLM在软件工程领域的潜在危害，包括开发了一个分类法、创建了一个包含有害场景的数据集（Hammurabi's Code），并设计了一个自动评估器来分类不同LLM的输出。研究评估了70个开源和闭源模型，发现模型在无害性方面存在显著差异，某些模型家族（如OpenHermes）更容易生成有害内容，而更大的模型通常更倾向于生成无害输出。此外，研究发现代码专用模型并未比通用模型表现更好，某些微调模型甚至比基础模型表现更差。这些结果为未来针对软件工程任务的对齐策略提供了重要参考。</x:t>
  </x:si>
  <x:si>
    <x:t xml:space="preserve">The paper investigates the potential harmfulness of off-the-shelf Large Language Models (LLMs) in programming tasks. The authors propose a comprehensive framework to assess LLM alignment in the software engineering domain, including a taxonomy of harmful scenarios, a dataset (Hammurabi's Code), and an automatic evaluator to classify model outputs. The study evaluates 70 open-source and closed-source models, revealing significant disparities in harmlessness alignment. Some model families (e.g., OpenHermes) are more harmful, while larger models tend to generate safer outputs. Surprisingly, code-specific models do not outperform general-purpose models, and some fine-tuned models perform worse than their base counterparts. The results highlight the need for tailored alignment strategies in software engineering.</x:t>
  </x:si>
  <x:si>
    <x:t xml:space="preserve">评估大型语言模型在编程任务中的危害性及其对齐问题，重点关注模型生成有害代码的倾向及其影响因素。</x:t>
  </x:si>
  <x:si>
    <x:t xml:space="preserve">Hammurabi's Code：包含509个有害编程场景的手写提示数据集，涵盖版权、恶意软件和不公平/危险用例三大类别。
自动评估器：基于嵌入模型和分类器，用于高效分类模型输出的危害性。</x:t>
  </x:si>
  <x:si>
    <x:t xml:space="preserve">响应标签：将模型输出分为四类：拒绝回答（R）、提供无害信息（H）、附带警告的回答（W）和直接有害回答（A）。
模型表现：
某些模型（如OpenHermes）生成有害回答的比例较高（约50%）。
更大的模型（如GPT-4）倾向于生成更少的危害性输出（有害回答比例低于20%）。
代码专用模型（如DeepSeek-Coder）未显示出显著优势。
相关性分析：模型大小与无害性呈正相关（Pearson相关系数为-0.27对有害回答，0.21对拒绝回答）。</x:t>
  </x:si>
  <x:si>
    <x:t xml:space="preserve">Recasting Type Hints from WebAssembly Contracts</x:t>
  </x:si>
  <x:si>
    <x:t xml:space="preserve">该论文提出了一种名为WasmHint的深度学习方法，用于从WebAssembly（Wasm）智能合约中自动恢复高级参数和返回类型。由于Wasm仅提供有限的低级类型信息，理解其行为具有挑战性。WasmHint通过构建控制流图（wCFG）、模拟代码执行提取类型相关操作，并利用深度学习模型学习语义信息，最终推断出原始Rust智能合约中的高级类型。实验表明，WasmHint在参数类型和返回类型推断上的准确率分别达到80.0%和95.8%，显著优于基线方法。</x:t>
  </x:si>
  <x:si>
    <x:t xml:space="preserve">The paper introduces WasmHint, a novel deep learning-based method for automatically recovering high-level parameter and return types from WebAssembly (Wasm) smart contracts. Due to the limited type information in Wasm, understanding its behavior is challenging. WasmHint constructs a control flow graph (wCFG), simulates code execution to extract type-related operations, and uses deep learning to infer the original Rust-level types. Experiments show that WasmHint achieves accuracies of 80.0% for parameter types and 95.8% for return types, outperforming baseline methods significantly.</x:t>
  </x:si>
  <x:si>
    <x:t xml:space="preserve">从WebAssembly智能合约中恢复高级类型信息，具体包括参数类型和返回类型的推断。</x:t>
  </x:si>
  <x:si>
    <x:t xml:space="preserve">论文构建了一个新的数据集，包含77,208个从真实Rust智能合约项目中编译的Wasm函数，并标注了对应的高级类型信息。</x:t>
  </x:si>
  <x:si>
    <x:t xml:space="preserve">量化指标：准确率（Accuracy）。
效果：
参数类型推断准确率：80.0%（比基线方法平均提升86.6%）。
返回类型推断准确率：95.8%（比基线方法平均提升34.0%）。
复合类型推断准确率：参数类型64.5%，返回类型79.5%。</x:t>
  </x:si>
  <x:si>
    <x:t xml:space="preserve">Medusa: A Framework for Collaborative Development of Foundation Models with Automated Parameter Ownership Assignment</x:t>
  </x:si>
  <x:si>
    <x:t xml:space="preserve">本文提出了 Medusa 框架，旨在支持基础模型（FMs）的协同开发。多团队并行微调基础模型时，常因修改重叠参数导致冲突，降低模型性能。Medusa 借鉴软件工程中的版本控制思想，将不同微调工作视为独立模型分支，并通过自动化参数所有权分配机制主动避免冲突：基于梯度分析生成合并感知掩码，指导各分支仅修改专属参数，最后通过三向合并算法整合分支。</x:t>
  </x:si>
  <x:si>
    <x:t xml:space="preserve">This paper proposes Medusa, a framework for collaborative development of foundation models (FMs). When multiple teams fine-tune FMs in parallel, conflicts often arise due to overlapping parameter modifications, degrading model performance. Medusa draws on version control ideas from software engineering, treating different fine-tuning efforts as independent model branches. It proactively avoids conflicts through automated parameter ownership assignment: generating merging-aware masks via gradient analysis to guide each branch to modify only its exclusive parameters, and finally integrating branches using a three-way merging algorithm.</x:t>
  </x:si>
  <x:si>
    <x:t xml:space="preserve">设计并实现 Medusa 框架，通过模型分支管理和自动化参数所有权分配机制，解决多团队协同开发基础模型时的参数冲突问题，提升合并后模型的性能；验证该框架在不同模型、微调技术和数据集上的通用性与有效性。</x:t>
  </x:si>
  <x:si>
    <x:t xml:space="preserve">模型：T5-base（2.2 亿参数）、T5-large（7.7 亿参数）、T0-3B（30 亿参数）。
数据集：GLUE 基准中的 5 个 NLP 任务数据集，包括 CoLA（语法判断）、SST2（情感分类）、MNLI（自然语言推理）、QNLI（问答推理）、WNLI（常识推理）。
微调技术：全量微调（FFT）、Low Rank Adaptation（LoRA）、IA3。
对比方法：6 种主流模型合并方法，包括 Linear Averaging、Task Arithmetic、TIES、DARE+TIES 等。</x:t>
  </x:si>
  <x:si>
    <x:t xml:space="preserve">量化指标：模型在各任务上的性能得分（如准确率）、平均性能得分、参数更新冲突率。
取得的效果：
全量微调场景下，Medusa 在 T5-base 上的平均性能达 69.15，优于最佳基线 TIES 的 67.65；在 T5-large 上平均性能 62.69，远超基线。
参数高效微调场景中，Medusa 在 LoRA 和 IA3 上分别比基线平均提升 1.8% 和 4.6%。
部分控制场景下，即使仅控制部分分支，Medusa 仍优于所有基线，如 T5-base 上平均性能 69.82，高于 DARE+TIES 的 70.13（接近）。
减少参数冲突：传统方法冲突率超 40%，Medusa 通过所有权分配将冲突降为 0。</x:t>
  </x:si>
  <x:si>
    <x:t xml:space="preserve">Automatically fixing dependency breaking changes</x:t>
  </x:si>
  <x:si>
    <x:t xml:space="preserve">该论文研究了如何利用大语言模型（LLMs）自动修复Java项目中因依赖更新引入的破坏性变更（breaking changes）。作者提出了两种方法：零样本提示（zero-shot prompting）和基于代理的方法（agentic approach）。实验使用了改进版的BUMP数据集，结果表明代理方法在测试套件通过率上表现更优（最高23%），而零样本方法在编译通过率上表现较好（最高43%）。研究还分析了模型选择、依赖流行度等因素对修复效果的影响。</x:t>
  </x:si>
  <x:si>
    <x:t xml:space="preserve">The paper investigates the use of Large Language Models (LLMs) to automatically fix breaking changes caused by dependency updates in Java projects. Two approaches are proposed: zero-shot prompting and an agentic approach. Experiments on an enhanced BUMP dataset show that the agentic method achieves higher test suite success rates (up to 23%), while zero-shot performs better in compilation success (up to 43%). The study also analyzes the impact of model selection and dependency popularity on repair outcomes.</x:t>
  </x:si>
  <x:si>
    <x:t xml:space="preserve">利用大语言模型（LLMs）自动修复依赖更新引入的破坏性变更（breaking changes），重点关注Java项目中的API兼容性问题。</x:t>
  </x:si>
  <x:si>
    <x:t xml:space="preserve">论文使用了改进版的BUMP数据集，包含从GitHub Dependabot拉取请求中提取的Java项目依赖更新问题。原始数据集包含571个破坏性变更案例，作者进一步筛选出140个编译错误案例（full slice）和65个单文件错误案例（light slice）用于实验。</x:t>
  </x:si>
  <x:si>
    <x:t xml:space="preserve">主要指标：
测试套件通过率（Test Suite Success）：代理方法最高达23%（Sonnet 3.5），零样本方法最高19%。
编译通过率（Compilation Success）：零样本方法最高43%，代理方法为15.4%。
其他指标：
修复补丁质量：人工评估显示代理方法的补丁在正确性（69–81%）、最小化（56–63%）和可维护性（63–88%）上表现较好。
效率：代理方法显著降低成本和耗时（如Sonnet 3.5成本减少57%，时间减少67%）。</x:t>
  </x:si>
  <x:si>
    <x:t xml:space="preserve">Pinning Is Futile: You Need More Than Local Dependency Versioning to Defend Against Supply Chain Attacks</x:t>
  </x:si>
  <x:si>
    <x:t xml:space="preserve">这篇论文探讨了在npm生态系统中，固定依赖版本（pinning）是否能够有效防御供应链攻击。研究发现，固定直接依赖版本不仅会增加维护成本（如依赖过时和安全漏洞），还可能因为npm的依赖解析机制而增加大型依赖图中恶意更新的风险。作者通过模拟和反事实分析量化了版本约束的安全和维护影响，并提出了生态系统级干预策略（如协调上游包的固定依赖）来更有效地降低供应链攻击风险。</x:t>
  </x:si>
  <x:si>
    <x:t xml:space="preserve">This paper investigates whether pinning dependency versions in the npm ecosystem effectively defends against supply chain attacks. Through counterfactual analysis and simulations, the authors find that pinning direct dependencies increases maintenance costs (e.g., outdated dependencies and vulnerabilities) and may even raise the risk of malicious updates in large dependency graphs due to npm's resolution mechanism. The study proposes ecosystem-level interventions, such as coordinated pinning in critical upstream packages, to mitigate supply chain risks more effectively.</x:t>
  </x:si>
  <x:si>
    <x:t xml:space="preserve">依赖版本固定（pinning）对供应链安全的影响，包括其安全效益与维护成本的权衡，以及生态系统级干预策略的有效性。</x:t>
  </x:si>
  <x:si>
    <x:t xml:space="preserve">论文使用了以下数据源：
从npm-follower数据集获取的npm包及其依赖关系。
GitHub上使用npm的仓库（非npm包）。
历史下载统计、GitHub星标和问题数等指标筛选活跃项目。</x:t>
  </x:si>
  <x:si>
    <x:t xml:space="preserve">n_floating：依赖图中浮动约束的数量（攻击面）。固定依赖后，小型依赖图的攻击面减少，但大型依赖图（≥498节点）反而增加。
n_auto_updates：自动更新的次数。固定依赖后减少，但模型解释力较低（R²&lt;0.1）。
n_vuln：已知漏洞数量。固定依赖后显著增加（系数+0.011***）。
n_outdated_deps：过时依赖数量。固定依赖后显著增加（系数+0.302***）。
n_bloated：依赖冲突数量。固定依赖后小幅增加（系数+0.029***）。</x:t>
  </x:si>
  <x:si>
    <x:t xml:space="preserve">node-ipc事件（2022年恶意更新）和xz攻击（2024年针对SSH的后门）。
建议npm工具支持传递固定（如发布package-lock.json供下游使用），类似Google的Assured Open Source Software服务。</x:t>
  </x:si>
  <x:si>
    <x:t xml:space="preserve">On the Characteristics and Impacts of Protestware Libraries</x:t>
  </x:si>
  <x:si>
    <x:t xml:space="preserve">本文系统研究了抗议软件（protestware）库的特征与影响。研究团队收集了 163 个抗议软件样本（包括被修改的现有库和用于支持抗议的新库），分析其核心特征：抗议实施方式多样（如修改文档、功能破坏、定向服务拒绝等）；主要触发因素为俄乌战争（占 72%）；部分针对特定用户（如俄罗斯用户）且透明度不足（12/15 不透明）。同时，研究探讨了其影响：破坏性抗议软件（如 node-ipc、left-pad）可严重破坏软件供应链；社区对其情绪两极分化，但 80% 的抗议软件依赖数仍呈增长趋势。该研究揭示了抗议软件对开源供应链的潜在风险，为开发者和社区提供了参考。</x:t>
  </x:si>
  <x:si>
    <x:t xml:space="preserve">This paper systematically investigates the characteristics and impacts of protestware libraries. The research team collected 163 protestware samples (including modified existing libraries and new libraries supporting protests) and analyzed their core features: diverse protest implementations (e.g., documentation modification, function disruption, targeted service denial); the main trigger being the Russo-Ukrainian war (72%); some targeting specific users (e.g., Russian users) with insufficient transparency (12 out of 15 are non-transparent). Additionally, the study explores their impacts: destructive protestware (e.g., node-ipc, left-pad) can severely disrupt software supply chains; community sentiment is polarizedyet 80% of protestware show increased dependency counts. This study reveals potential risks of protestware to open-source supply chains, providing insights for developers and communities</x:t>
  </x:si>
  <x:si>
    <x:t xml:space="preserve">通过收集和分析 163 个抗议软件（protestware）库样本，探究其核心特征（包括抗议实施方式、触发因素、目标受众、透明度）及对开源软件供应链的影响（如供应链破坏、社区情绪、使用趋势），以填补对抗议软件在开源生态中特征与影响的深入理解空白</x:t>
  </x:si>
  <x:si>
    <x:t xml:space="preserve">数据集：163 个抗议软件库样本，包括 145 个被修改的现有库（protestware）和 18 个支持抗议的新库（protestware enablers），来源于互联网搜索（新闻、博客）和对 196 万个 NPM 项目的筛选。
对比对象：与抗议软件功能相似的非抗议软件库（如 python-shell、core-js-pure 等），用于分析使用趋势差异。</x:t>
  </x:si>
  <x:si>
    <x:t xml:space="preserve">量化指标：样本数量及占比（如不同触发因素的频率、抗议方式的分布）、社区情绪占比（GitHub 和 Reddit 上的正负反馈比例）、使用趋势数据（依赖数、周下载量及变化百分比）。
取得的效果：
触发因素中，俄乌战争占比最高（121/163，72%）；
148/163 的抗议软件通过修改 README 实施抗议，占比 90.8%；
Reddit 评论中 80% 反对破坏性抗议软件，15% 表示支持；
8/10 的抗议软件依赖数在成为抗议软件后增加，如 sweetalert2 的依赖数增长 104.7%。</x:t>
  </x:si>
  <x:si>
    <x:t xml:space="preserve">提及多个产业界案例：
node-ipc：修改后删除俄罗斯和白俄罗斯用户的文件，影响 Vue.js 等主流框架，导致俄罗斯银行 Sber 建议客户停止更新软件；
left-pad：因商标纠纷被作者删除，导致 NPM 生态系统每分钟数百次依赖失败，最终 NPM 强制恢复该包；
colors.js 和 faker.js：通过无限循环破坏功能，影响数千个应用，Revenera 报告显示 67%-94% 的审计客户使用这些库。</x:t>
  </x:si>
  <x:si>
    <x:t xml:space="preserve">Alert Summarization for Online Service Systems by Validating Propagation Paths of Faults</x:t>
  </x:si>
  <x:si>
    <x:t xml:space="preserve">篇论文提出了一种名为ProAlert的新方法，用于在线服务系统中的告警摘要。ProAlert通过验证故障传播路径，将告警准确地汇总为事件。该方法首先从历史告警和系统拓扑中无监督地学习故障传播模式，然后利用这些模式实时验证新告警的传播路径，从而更准确地汇总告警。实验结果表明，ProAlert在告警摘要方面优于现有方法，并能提供更高的可解释性，帮助维护工程师理解故障的根本原因。</x:t>
  </x:si>
  <x:si>
    <x:t xml:space="preserve">This paper introduces ProAlert, a novel approach for alert summarization in online service systems by validating fault propagation paths. ProAlert first learns fault propagation patterns from historical alerts and system topology in an unsupervised manner. These patterns are then used to validate the propagation paths of faults indicated by new alerts, enabling accurate summarization. Experimental results demonstrate that ProAlert outperforms state-of-the-art methods in alert summarization and provides higher interpretability for maintenance engineers.</x:t>
  </x:si>
  <x:si>
    <x:t xml:space="preserve">在线服务系统中的告警摘要，重点是通过验证故障传播路径来提高告警汇总的准确性和可解释性。</x:t>
  </x:si>
  <x:si>
    <x:t xml:space="preserve">S1：包含51,352条告警，解析为1,003个模板，系统拓扑包含126,413个组件和190,027个拓扑关系。
S2：包含125,830条告警，解析为1,257个模板，系统拓扑包含65,041个组件和140,450个拓扑关系。</x:t>
  </x:si>
  <x:si>
    <x:t xml:space="preserve">Summarization Accuracy (SA)：衡量正确汇总的告警比例。ProAlert在S1上达到99.71%，在S2上达到98.55%。
Valid Compression Ratio (VCR)：衡量告警摘要的有效压缩率。ProAlert在S1上达到93.53%，在S2上达到77.63%。
效率指标：ProAlert在S1上平均每秒处理200条告警，在S2上平均每秒处理1,280条告警。</x:t>
  </x:si>
  <x:si>
    <x:t xml:space="preserve">论文提到实验数据来自一家大型商业公司（公司A），其在线服务系统为全球超过10亿用户提供服务。此外，论文还通过真实案例（如存储空间不足和电源故障）展示了ProAlert在实际生产环境中的优势。</x:t>
  </x:si>
  <x:si>
    <x:t xml:space="preserve">Ransomware Detection through Temporal Correlation between Encryption and I/O Behavior</x:t>
  </x:si>
  <x:si>
    <x:t xml:space="preserve">本文提出了一种名为 RansomRadar 的勒索软件检测方法，通过分析加密行为与 I/O 行为之间的时间相关性来识别勒索软件。现有检测方法依赖特定假设（如加密 API 调用、固定 I/O 模式），难以应对采用隐蔽加密或模仿良性 I/O 的新型勒索软件。RansomRadar 的核心思路是：勒索软件的 “读取 - 加密 - 写入” 流程必然导致加密计算负载与 I/O 数据量之间存在强时间相关性，这一特性不受具体加密方法或 I/O 编排方式影响。</x:t>
  </x:si>
  <x:si>
    <x:t xml:space="preserve">This paper proposes RansomRadar, a ransomware detection method that identifies ransomware by analyzing the temporal correlation between encryption and I/O behaviors. Existing detection methods rely on specific assumptions (e.g., encryption API calls, fixed I/O patterns) and struggle with new ransomware using stealthy encryption or imitating benign I/O. The core insight of RansomRadar is that ransomware’s "read-encrypt-write" process inherently creates a strong temporal correlation between encryption computation load and I/O data volume, which is unaffected by specific encryption methods or I/O orchestration.</x:t>
  </x:si>
  <x:si>
    <x:t xml:space="preserve">设计并实现 RansomRadar 框架，通过分析加密行为与 I/O 行为的时间相关性检测勒索软件，解决现有方法因依赖特定假设而难以应对新型隐蔽勒索软件的问题；验证该框架在检测最新勒索软件样本时的有效性、效率及各组件的作用</x:t>
  </x:si>
  <x:si>
    <x:t xml:space="preserve">勒索软件样本：411 个最新样本，来自 89 个家族（如 LockBit、REvil、WannaCry 等），来源于恶意软件分析平台、网络安全论坛等。
良性程序数据：1266 个良性进程，涵盖浏览器、办公软件、编译器等，通过监控真实场景下的用户日常使用收集。
加密程序：基于 CryptoAPI、OpenSSL 等知名加密库及 20 个高星 GitHub 自定义加密代码构建，实现 AES、Chacha20 等算法。
对比工具：5 种主流勒索软件检测工具，包括 PayBreak、Unveil、Redemption、ShieldFS、DeepWare。</x:t>
  </x:si>
  <x:si>
    <x:t xml:space="preserve">量化指标：检测率（Recall）、误报率（False Alarm Rate）、准确率（Accuracy）、精确率（Precision）、F1 分数（F1-score）、运行时开销。
取得的效果：
整体性能：对 411 个勒索软件样本检测率 100%，误报率 2.68%，F1 分数 96.03，较现有工具平均提升 1.73-84.97。
组件效果：时间相关性分析器（TCAnalyzer）可减少 83.65% 误报；加密检测器对未知加密实现的平均召回率达 93.72%。
开销：I/O 密集型程序开销 12.92%，计算密集型程序开销 9.46%。</x:t>
  </x:si>
  <x:si>
    <x:t xml:space="preserve">RegTrieve: Reducing System-Level Regression Errors for Machine Learning Systems via Retrieval-Enhanced Ensemble</x:t>
  </x:si>
  <x:si>
    <x:t xml:space="preserve">该论文提出了一种名为ReGTrieve的检索增强集成方法，旨在减少机器学习系统在模型更新时产生的系统级回归错误。通过利用训练样本的相似性来估计新旧模型的性能差异，动态调整集成权重，从而在不影响系统整体准确性的前提下显著减少回归错误。实验表明，ReGTrieve在多个模型更新场景中平均减少了20.43%的系统级回归错误。</x:t>
  </x:si>
  <x:si>
    <x:t xml:space="preserve">The paper introduces ReGTrieve, a retrieval-enhanced ensemble approach designed to mitigate system-level regression errors in machine learning (ML) systems during model updates. By leveraging similarities between training samples to estimate the performance gap between old and new models, ReGTrieve dynamically adjusts ensemble weights, effectively reducing regression errors without compromising system accuracy. Evaluations across various update scenarios demonstrate that ReGTrieve outperforms baselines by an average of 20.43% in reducing regression errors.</x:t>
  </x:si>
  <x:si>
    <x:t xml:space="preserve">机器学习系统中的回归错误问题，特别是从模型级扩展到系统级的回归错误分析与修复。</x:t>
  </x:si>
  <x:si>
    <x:t xml:space="preserve">语音问答系统：HeySQuAD数据集（包含72K/4K人声问答样本）。
多传感器融合感知系统：KITTI数据集（用于3D目标检测的LiDAR和相机数据）</x:t>
  </x:si>
  <x:si>
    <x:t xml:space="preserve">指标：
模型级回归错误率（WER变化阈值判定）。
系统级回归错误率（F1分数变化阈值判定）。
系统准确性（F1分数）。
效果：
ReGTrieve平均减少系统级回归错误20.43%，且F1分数下降不超过0.5%。
在部分场景中（如模型架构更新），系统级回归错误率从3.49%降至1.70%。</x:t>
  </x:si>
  <x:si>
    <x:t xml:space="preserve">案例1：Galaxy S10 5G的面部解锁功能更新导致用户认证失败（三星的经济损失案例）。
案例2：ConvLab对话系统中组件更新导致整体成功率下降（从27.8%降至22.4%）。</x:t>
  </x:si>
  <x:si>
    <x:t xml:space="preserve">Software Fairness Dilemma: Is Bias Mitigation a Zero-Sum Game?</x:t>
  </x:si>
  <x:si>
    <x:t xml:space="preserve">该论文研究了机器学习软件中偏差缓解方法对表格数据任务的影响，发现这些方法在提升弱势群体性能的同时会降低优势群体的性能，呈现出零和博弈的特点。与以往在计算机视觉和自然语言处理任务中观察到的“拉平效应”不同，表格数据任务中的偏差缓解方法通过调整不同群体的性能差异来改善公平性。作者还探索了一种仅对弱势群体应用偏差缓解的方法，初步验证了在不损害优势群体性能的情况下提升公平性的可行性。</x:t>
  </x:si>
  <x:si>
    <x:t xml:space="preserve">The paper investigates the impact of bias mitigation methods in machine learning software for tabular data tasks, revealing a zero-sum trade-off where improvements for unprivileged groups come at the expense of privileged groups. Unlike the "leveling-down" effect observed in computer vision and natural language processing tasks, these methods enhance fairness by adjusting performance disparities between groups. The authors also explore an approach that applies bias mitigation exclusively to unprivileged groups, showing potential to improve fairness without negatively affecting privileged groups or overall model performance.</x:t>
  </x:si>
  <x:si>
    <x:t xml:space="preserve">机器学习软件中的公平性问题，特别是表格数据任务中偏差缓解方法对不同人口统计群体性能的影响，以及如何避免零和博弈的公平性提升策略。</x:t>
  </x:si>
  <x:si>
    <x:t xml:space="preserve">论文使用了五个真实世界的表格数据集：
Adult（收入预测）
Compas（累犯预测）
German（信用预测）
Bank（存款订阅预测）
Mep（医疗需求预测）
这些数据集覆盖了金融、社会和医疗领域，并包含性别、种族和年龄等敏感属性。</x:t>
  </x:si>
  <x:si>
    <x:t xml:space="preserve">公平性指标：
统计奇偶差异（SPD）
平等机会差异（EOD）
平均几率差异（AOD）
群体性能指标：选择率（SR）真正率（TPR）假正率（FPR）
效果：
偏差缓解方法显著提升了弱势群体的SR和TPR（分别提升37.5%~84.4%和21.9%~87.5%的任务），但降低了优势群体的SR和TPR（分别降低31.3%~62.5%和25.0%~62.5%的任务）。
仅对弱势群体应用偏差缓解的方法（MirrorFairU）在保持优势群体性能的同时，提升了弱势群体的性能，且整体选择率仅增加0.01。</x:t>
  </x:si>
  <x:si>
    <x:t xml:space="preserve">Automated Recognition of Buggy Behaviors from Mobile Bug Reports</x:t>
  </x:si>
  <x:si>
    <x:t xml:space="preserve">该论文提出了一种自动化方法，用于从移动应用的错误报告中识别和提取错误行为（Buggy Behavior, BB），并在自动化重现过程中检测这些行为。通过实证研究，作者设计了一种标准化的表示方法BugIR，用于抽象和建模错误行为。实验结果表明，该方法在生成BugIR表达式时达到了91%的准确率和90%的召回率，并成功识别了83%的错误报告中的错误行为。此外，该方法显著提升了现有错误重现技术的性能，使其能够重现更多类型的错误报告。</x:t>
  </x:si>
  <x:si>
    <x:t xml:space="preserve">The paper introduces an automated technique to recognize buggy behaviors (BB) from mobile app bug reports and detect them during the reproduction process. Through an empirical study, the authors designed a standardized representation, BugIR, to abstract and model BB manifestations. The evaluation showed that the approach achieved 91% precision and 90% recall in generating BugIR expressions and correctly identified bugs in 83% of the reports. Additionally, it enhanced existing reproduction techniques, enabling them to reproduce four times more bug reports.</x:t>
  </x:si>
  <x:si>
    <x:t xml:space="preserve">移动应用错误报告中错误行为的自动化识别与重现，重点解决现有技术在识别非崩溃类错误时的局限性。</x:t>
  </x:si>
  <x:si>
    <x:t xml:space="preserve">论文使用了87个真实世界的Android错误报告作为实验数据集，这些报告来自以下来源：
自动化重现技术（如ReCDroid、ReproBot和Roam）的评估数据集。
关于Android错误报告重现的实证研究。
开源Android错误报告数据集。</x:t>
  </x:si>
  <x:si>
    <x:t xml:space="preserve">生成BugIR表达式的准确性：
精确率（Precision）：91%
召回率（Recall）：90%
运行时识别错误行为的准确性：
识别率（Rec-Rate）：83%（使用BugIR表达式）
假阳性率（FP-Rate）：17%
对现有重现技术的提升：
结合BugSpot后，现有技术能够重现的错误报告数量增加了4倍。</x:t>
  </x:si>
  <x:si>
    <x:t xml:space="preserve">CKTyper: Enhancing Type Inference for Java Code Snippets by Leveraging Crowdsourcing Knowledge in Stack Overflow</x:t>
  </x:si>
  <x:si>
    <x:t xml:space="preserve">论文提出了一种名为CKTyper的新型类型推断方法，通过利用Stack Overflow等技术论坛中的众包知识来增强Java代码片段中API的类型推断。传统方法仅依赖代码片段内部信息，而CKTyper通过检索相似代码片段及其上下文信息，结合大语言模型（如ChatGPT）和API类型字典，显著提高了类型推断的准确性和召回率。实验表明，CKTyper在两个开源数据集上的平均精确率和召回率分别达到97.80%和95.54%，优于现有方法。</x:t>
  </x:si>
  <x:si>
    <x:t xml:space="preserve">The paper proposes CKTyper, a novel type inference approach that leverages crowdsourcing knowledge from technical forums like Stack Overflow to enhance the type inference of APIs in Java code snippets. Unlike traditional methods that rely solely on internal code information, CKTyper retrieves similar code snippets and their contextual descriptions, combines them with large language models (e.g., ChatGPT), and filters hallucinated types using an API dictionary. Evaluations on two open-source datasets show that CKTyper achieves optimal precision/recall of 97.80% and 95.54%, outperforming state-of-the-art baselines.</x:t>
  </x:si>
  <x:si>
    <x:t xml:space="preserve">代码片段中API类型推断的增强方法，重点解决代码片段因缺乏类型信息而难以直接编译和重用的问题。</x:t>
  </x:si>
  <x:si>
    <x:t xml:space="preserve">论文使用了两个开源数据集：
StatType-SO：包含268个Java代码片段，涉及4,086个API。
Short-SO：包含120个短代码片段，涉及525个API。
这些代码片段主要来自六个Java/Android API库（Android、GWT、Hibernate、JDK、Joda Time、XStream）。</x:t>
  </x:si>
  <x:si>
    <x:t xml:space="preserve">指标：精确率（Precision）和召回率（Recall）。
效果：
在StatType-SO上，平均精确率/召回率为97.80%。
在Short-SO上，平均精确率/召回率为95.54%。
显著优于基线方法（如SnR、MLMTyper、iJTyper和原始ChatGPT）。</x:t>
  </x:si>
  <x:si>
    <x:t xml:space="preserve">Automated Extraction and Analysis of Developer’s Rationale in Open Source Software</x:t>
  </x:si>
  <x:si>
    <x:t xml:space="preserve">论文提出了一种自动化方法，用于从开源软件的提交消息中提取和分析开发者的决策理由（rationale）。该方法基于Kantara架构，利用预训练模型和大语言模型（如ChatGPT）构建决策与理由的知识图谱，并通过结构化的分析检测决策冲突和推理问题。实验以Linux内核的OOM-Killer模块为例，验证了方法的可行性和泛化能力，结果表明其能有效提取理由信息并发现潜在冲突。该方法可帮助开发者在维护开源项目时更好地理解历史决策，避免设计侵蚀。</x:t>
  </x:si>
  <x:si>
    <x:t xml:space="preserve">The paper proposes an automated approach to extract and analyze developers' rationale from commit messages in open-source software. Based on the Kantara architecture, the method leverages pre-trained models and large language models (e.g., ChatGPT) to construct a knowledge graph of decisions and their rationales, enabling the detection of conflicts and reasoning inconsistencies. Evaluated on the Linux Kernel's OOM-Killer module and other projects, the approach demonstrates feasibility and generalizability, effectively identifying rationale information and potential issues. This work aids developers in maintaining project coherence by understanding past decisions.</x:t>
  </x:si>
  <x:si>
    <x:t xml:space="preserve">开源软件中开发者决策理由的自动化提取与分析，重点解决开发者因缺乏对历史决策理由的理解而导致的冲突和设计侵蚀问题。</x:t>
  </x:si>
  <x:si>
    <x:t xml:space="preserve">OOM-Killer数据集：包含Linux内核OOM-Killer模块的404条提交消息中的2234个句子，标注了“Decision”（决策）、“Rationale”（理由）和“Supporting Facts”（支持事实）。
其他开源项目数据集：包括JUnit4、Apache Dubbo、Square Retrofit等项目的提交消息，用于验证方法的泛化能力。</x:t>
  </x:si>
  <x:si>
    <x:t xml:space="preserve">指标：精确率（Precision）、召回率（Recall）、F1值（F1-score）、准确率（Accuracy）。
效果：
决策和理由句子分类的Bi-LSTM模型在OOM-Killer数据集上达到92%准确率（决策）和90%准确率（理由）。
在冲突检测中，发现了29个相似决策和396个矛盾决策，以及86个推理不一致的案例。
在其他开源项目上的泛化实验中，F1值达到0.70（决策）和0.75（理由）。</x:t>
  </x:si>
  <x:si>
    <x:t xml:space="preserve">One Adapter for All Programming Languages? Adapter Tuning for Multilingual Tasks in Software Engineering</x:t>
  </x:si>
  <x:si>
    <x:t xml:space="preserve">本文研究了在多编程语言环境下，如何通过适配器调优（Adapter Tuning）来提升代码搜索和代码摘要任务的性能。传统方法需要对每种编程语言单独微调模型，而本文发现多语言微调在最新模型（如UniXcoder和CodeT5）上会导致性能下降。通过固定预训练模型参数并插入适配器模块，仅调整0.6%的参数，适配器调优在多语言、跨语言和低资源场景中均表现优异，显著缓解了灾难性遗忘问题，并在多个任务上达到了最先进的性能。</x:t>
  </x:si>
  <x:si>
    <x:t xml:space="preserve">This paper explores the use of adapter tuning to enhance performance in code search and summarization tasks across multiple programming languages. Traditional methods require separate fine-tuning for each language, but multilingual fine-tuning on recent models like UniXcoder and CodeT5 leads to performance degradation. By fixing pre-trained model parameters and inserting adapters—updating only 0.6% of parameters—adapter tuning achieves state-of-the-art results in multilingual, cross-lingual, and low-resource scenarios, effectively mitigating catastrophic forgetting.</x:t>
  </x:si>
  <x:si>
    <x:t xml:space="preserve">在多编程语言环境下，通过适配器调优技术优化代码搜索和代码摘要任务的性能，解决多语言微调中的灾难性遗忘问题。</x:t>
  </x:si>
  <x:si>
    <x:t xml:space="preserve">ICSE-23</x:t>
  </x:si>
  <x:si>
    <x:t xml:space="preserve">论文使用了以下benchmark数据集：
CodeSearchNet：用于代码搜索和代码摘要任务，包含六种编程语言（Python、Java、JavaScript、Ruby、Go、PHP）的代码片段和自然语言描述。
CodeXGLUE：用于代码摘要任务，基于CodeSearchNet并进行了去重处理。
Karmakar和Robbes的探测任务数据集：用于评估模型对代码特征的捕捉能力，包括代码长度预测（LEN）、圈复杂度（CPX）和无效类型检测（TYP）任务。</x:t>
  </x:si>
  <x:si>
    <x:t xml:space="preserve">代码摘要任务：使用BLEU-4（平滑处理后的BLEU值）作为评估指标。适配器调优在多语言和低资源场景中显著优于全模型微调，例如在CodeT5上，仅用200个样本/语言的训练数据即可接近全数据集的性能。
代码搜索任务：使用MRR（Mean Reciprocal Rank）作为评估指标。适配器调优在跨语言任务中表现优异，尤其在低资源语言（如Ruby）上提升显著。
探测任务：使用分类准确率评估模型对代码特征的捕捉能力。适配器调优在LEN、CPX和TYP任务上均显著优于全模型微调，例如在TYP任务中达到92.65%的准确率。</x:t>
  </x:si>
  <x:si>
    <x:t xml:space="preserve">CCRep: Learning Code Change Representations via Pre-Trained Code Model and Query Back</x:t>
  </x:si>
  <x:si>
    <x:t xml:space="preserve">本文提出了一种名为CCRep的新型代码变更表示学习方法，旨在为多种代码变更相关任务提供通用的特征向量表示。CCRep结合了预训练代码模型和创新的“查询回溯”机制，能够高效地捕捉代码变更中的关键信息。实验表明，CCRep在提交消息生成、补丁正确性评估和即时缺陷预测三个任务上均优于现有技术。例如，在提交消息生成任务中，CCRep的BLEU分数比现有最佳方法提高了11.8%和12.8%。CCRep的通用性和高效性使其成为代码变更相关任务的强有力工具。</x:t>
  </x:si>
  <x:si>
    <x:t xml:space="preserve">This paper introduces CCRep, a novel approach for learning code change representations, which serves as a general encoder for diverse code-change-related tasks. CCRep leverages a pre-trained code model to obtain contextual embeddings and employs a query-back mechanism to highlight changed code fragments and adaptively capture relevant context. Evaluated on three tasks—commit message generation, automated patch correctness assessment, and just-in-time defect prediction—CCRep outperforms state-of-the-art methods. For instance, it improves BLEU scores by 11.8% and 12.8% in commit message generation. The results demonstrate CCRep's effectiveness and generalizability.</x:t>
  </x:si>
  <x:si>
    <x:t xml:space="preserve">代码变更表示学习</x:t>
  </x:si>
  <x:si>
    <x:t xml:space="preserve">论文在以下数据集上进行了实验：
提交消息生成（CMG）：
CoReC数据集（过滤后20.5K提交）
FIRA数据集（75K训练、8K验证、7.6K测试提交）
补丁正确性评估（APCA）：
CACHE-Small（1,183补丁）
CACHE-Large（49.7K补丁）
即时缺陷预测（JIT-DP）：
OpenStack、Go、Gerrit、Platform、JDT项目的数据集（排除QT项目因CodeBERT未预训练C++代码）。</x:t>
  </x:si>
  <x:si>
    <x:t xml:space="preserve">论文使用的量化指标及效果如下：
提交消息生成（CMG）：
指标：BLEU、METEOR、ROUGE-L
效果：
CoReC数据集：比最佳基线（CoReC）提升11.8%（BLEU）、10.8%（METEOR）、15.1%（ROUGE-L）。
FIRA数据集：比最佳基线（FIRA）提升12.8%（BLEU）、9.0%（METEOR）、10.3%（ROUGE-L）。
补丁正确性评估（APCA）：
指标：Accuracy、Precision、Recall、F1、AUC
效果：
CACHE-Small：F1提升3.9点，AUC提升8.2点。
CACHE-Large：F1达99.6%，AUC达99.99%。
即时缺陷预测（JIT-DP）：
指标：AUC
效果：平均比最佳基线（LAPredict、CC2Vec、DeepJIT）提升5.6%、7.4%、7.3%。</x:t>
  </x:si>
  <x:si>
    <x:t xml:space="preserve">未提及，论文中提及了以下产业界相关应用：
华为：作者Xin Xia来自华为，论文可能与其实际业务场景相关（如代码审查、缺陷预测）。
WordPress-Android项目：作为案例研究，分析了代码变更的上下文和变更代码的交互。
通用性：CCRep的设计使其可应用于多种代码变更相关任务，适合产业界的自动化需求。</x:t>
  </x:si>
  <x:si>
    <x:t xml:space="preserve">Keeping Pace with Ever-Increasing Data: Towards Continual Learning of Code Intelligence Models</x:t>
  </x:si>
  <x:si>
    <x:t xml:space="preserve">本文提出了一种名为REPEAT的方法，用于解决代码智能模型在持续学习新数据时出现的灾难性遗忘问题。REPEAT结合了代表性样本重放和自适应参数正则化技术，通过选择信息丰富且多样化的样本进行重放，并动态调整参数更新的强度，以保留旧知识的同时学习新知识。实验在代码摘要、漏洞检测和克隆检测三个任务上验证了其有效性，结果显示REPEAT显著优于基线方法。</x:t>
  </x:si>
  <x:si>
    <x:t xml:space="preserve">This paper introduces REPEAT, a novel method for continual learning in code intelligence models, addressing catastrophic forgetting through representative exemplars replay and adaptive parameter regularization. REPEAT selects informative and diverse samples for retraining and dynamically adjusts regularization based on dataset similarity. Evaluated on code summarization, vulnerability detection, and clone detection tasks, REPEAT outperforms baseline methods, demonstrating its effectiveness in preserving learned knowledge while adapting to new data.</x:t>
  </x:si>
  <x:si>
    <x:t xml:space="preserve">代码智能模型的持续学习</x:t>
  </x:si>
  <x:si>
    <x:t xml:space="preserve">Code Summarization: CodeSearchNet (CSN-PC，按项目划分的多语言数据集)
Vulnerability Detection: Big-Vul-PC（基于CVE数据库的C/C++漏洞数据集）
Clone Detection: POJ dataset（C语言代码克隆数据集）</x:t>
  </x:si>
  <x:si>
    <x:t xml:space="preserve">代码摘要: BLEU-4、ROUGE-L、METEOR
REPEAT比FT（Fine-Tuning）提升1.22（BLEU-4）和0.89（ROUGE-L）。
漏洞检测: F1、Precision、Recall
REPEAT比FT提升5.61（F1）。
克隆检测: F1
REPEAT比FT提升1.72（F1）。</x:t>
  </x:si>
  <x:si>
    <x:t xml:space="preserve">未提及，但指出代码智能模型在实际场景中需持续更新以适应新增代码库（如GitHub每年大量新项目），REPEAT的方法具有潜在工业应用价值。</x:t>
  </x:si>
  <x:si>
    <x:t xml:space="preserve">Detecting JVM JIT Compiler Bugs via Exploring Two-Dimensional Input Spaces</x:t>
  </x:si>
  <x:si>
    <x:t xml:space="preserve">该论文提出了一种名为JOpFuzzer的新型JVM测试方法，专注于检测JIT编译器中的bug。通过探索种子文件和优化配置的二维输入空间，并结合代码特征与优化选项的关联性，JOpFuzzer能够高效触发JIT编译器的优化错误。实验表明，JOpFuzzer在代码覆盖率上优于现有技术，并成功检测出41个OpenJDK中的bug，其中25个已被开发者确认或修复。</x:t>
  </x:si>
  <x:si>
    <x:t xml:space="preserve">The paper introduces JOpFuzzer, a novel JVM testing approach designed to detect bugs in JIT compilers. By exploring two-dimensional input spaces—mutating seed files and optimizing configurations—and leveraging correlations between code features and optimization options, JOpFuzzer effectively triggers optimization-related bugs. Evaluations show that JOpFuzzer outperforms state-of-the-art tools in code coverage and has detected 41 bugs in OpenJDK, with 25 confirmed or fixed by developers.</x:t>
  </x:si>
  <x:si>
    <x:t xml:space="preserve">JVM JIT编译器的bug检测技术</x:t>
  </x:si>
  <x:si>
    <x:t xml:space="preserve">论文使用OpenJDK的多个版本（如OpenJDK8、OpenJDK11、OpenJDK17）作为测试目标，并基于其回归测试集和JavaFuzzer生成的初始种子池进行实验。</x:t>
  </x:si>
  <x:si>
    <x:t xml:space="preserve">代码覆盖率：JOpFuzzer在OpenJDK11和OpenJDK17上的行覆盖率分别达到56.2%和57.5%，比最佳基线（JavaTailor）分别提高了20.3%和21.6%。
函数覆盖率：分别达到47.6%和47.9%，比基线提高16.7%和16.5%。
Bug检测数量：共检测出41个bug，其中25个被确认或修复。</x:t>
  </x:si>
  <x:si>
    <x:t xml:space="preserve">论文提及JOpFuzzer在OpenJDK的实际应用，检测到的bug已提交并得到开发者确认或修复（如JDK-8284879）。此外，OpenJDK作为广泛使用的工业级JVM实现，其测试结果直接体现了工具在产业界的实用价值。</x:t>
  </x:si>
  <x:si>
    <x:t xml:space="preserve">JITfuzz: Coverage-guided Fuzzing for JVM Just-in-Time Compilers</x:t>
  </x:si>
  <x:si>
    <x:t xml:space="preserve">本文提出了一种名为JITfuzz的覆盖引导模糊测试框架，专门用于检测JVM即时编译器（JIT）中的错误。JITfuzz通过优化激活变异器和控制流丰富变异器，触发JIT的典型优化技术（如函数内联和简化），并动态调度变异器以最大化代码覆盖率。实验结果表明，JITfuzz在边缘覆盖率上优于现有技术27.9%（基于变异的模糊器）和18.6%（基于生成的模糊器），并成功检测到36个未知错误（其中23个为JIT错误）。</x:t>
  </x:si>
  <x:si>
    <x:t xml:space="preserve">This paper presents JITfuzz, a coverage-guided fuzzing framework designed to detect bugs in JVM Just-in-Time (JIT) compilers. JITfuzz employs optimization-activating mutators to trigger JIT optimizations (e.g., function inlining) and control-flow-enriching mutators to diversify program flows, along with a mutator scheduler to maximize coverage. Experiments show that JITfuzz outperforms state-of-the-art mutation-based and generation-based fuzzers by 27.9% and 18.6% in edge coverage, respectively, and detects 36 previously unknown bugs (including 23 JIT bugs).</x:t>
  </x:si>
  <x:si>
    <x:t xml:space="preserve">JVM即时编译器（JIT）的自动化测试技术</x:t>
  </x:si>
  <x:si>
    <x:t xml:space="preserve">论文构建了一个包含16个真实项目的基准测试集，其中包括：
6个来自先前JVM模糊测试工作的项目（如avrora、eclipse）。
10个GitHub上流行的开源Java项目（如hutool、mybatis-3、fastjson）。</x:t>
  </x:si>
  <x:si>
    <x:t xml:space="preserve">指标：边缘覆盖率（Edge Coverage）。
效果：
JITfuzz平均覆盖34,939条边缘，比基于变异的模糊器（Classming）高27.9%，比基于生成的模糊器（JavaTailor）高18.6%。
检测到36个未知错误（27个被开发者确认，16个已修复），其中23个为JIT错误（18个确认，7个修复）。</x:t>
  </x:si>
  <x:si>
    <x:t xml:space="preserve">论文提及了在商业JVM（如OpenJDK、OpenJ9、OracleJDK）中检测到的实际错误案例，例如：
OpenJDK的C2编译器因未验证不可达基本块导致段错误（JDK-8283441）。
OpenJ9的JIT优化器在热优化级别崩溃（GitHub Issue #15764）。
这些案例展示了JITfuzz在产业界JVM实现中的实际应用价值。</x:t>
  </x:si>
  <x:si>
    <x:t xml:space="preserve">Validating SMT Solvers via Skeleton Enumeration Empowered by Historical Bug-Triggering Inputs</x:t>
  </x:si>
  <x:si>
    <x:t xml:space="preserve">该论文提出了一种名为HistFuzz的新方法，用于验证SMT（可满足性模理论）求解器的可靠性。通过分析历史触发错误的公式，提取其核心结构（骨架）和原子公式，并利用关联规则指导生成新的测试用例。实验表明，HistFuzz在Z3和cvc5求解器上发现了111个新错误，其中108个已被开发者修复，且在代码覆盖率和错误检测能力上优于现有工具。</x:t>
  </x:si>
  <x:si>
    <x:t xml:space="preserve">The paper proposes a novel approach called HistFuzz to validate SMT solvers by leveraging historical bug-triggering formulas. It extracts skeletons (core structures) and atomic formulas from these inputs and uses association rules to guide the generation of new test cases. Experiments show that HistFuzz detected 111 new bugs in Z3 and cvc5, with 108 confirmed fixes, and outperformed state-of-the-art tools in code coverage and bug detection effectiveness.</x:t>
  </x:si>
  <x:si>
    <x:t xml:space="preserve">验证SMT求解器的可靠性和鲁棒性</x:t>
  </x:si>
  <x:si>
    <x:t xml:space="preserve">SMT-LIB官方基准测试集（SMT-LIB Benchmarks）
从Z3和cvc5的Bug跟踪系统中收集的2,898个历史错误触发公式</x:t>
  </x:si>
  <x:si>
    <x:t xml:space="preserve">错误检测数量：发现111个新错误（108个已修复）。
代码覆盖率：在Z3和cvc5上分别提升7.3%和2.9%的代码行覆盖率（显著优于其他工具）。
关联规则有效性：从错误触发公式中提取的规则与正常公式规则重叠率低于4%，验证了其独特性。</x:t>
  </x:si>
  <x:si>
    <x:t xml:space="preserve">论文提及了在Z3和cvc5（工业级SMT求解器）中的实际应用，开发者已修复大部分报告的错误。此外，部分测试用例被纳入Z3的回归测试套件（如GitHub Pull Request #47）。</x:t>
  </x:si>
  <x:si>
    <x:t xml:space="preserve">Regression Fuzzing for Deep Learning Systems</x:t>
  </x:si>
  <x:si>
    <x:t xml:space="preserve">论文提出了一种名为DRFuzz的回归模糊测试技术，用于检测深度学习系统在版本迭代过程中可能引入的回归错误。DRFuzz通过生成多样化的测试输入，并结合生成对抗网络（GAN）保证输入的高保真度，从而有效发现不同版本间的预测差异。实验表明，DRFuzz在四种回归场景中显著优于现有技术，平均检测到的回归错误数量提升了1,177%和539%。</x:t>
  </x:si>
  <x:si>
    <x:t xml:space="preserve">The paper introduces DRFuzz, a novel regression fuzzing technique designed to detect regression faults in evolving deep learning (DL) systems. DRFuzz generates diverse test inputs that trigger regression faults while ensuring high fidelity through GAN-based methods. It employs a heuristic-based approach to amplify prediction differences between model versions and incorporates seed maintenance strategies for fault diversity. Evaluated across four regression scenarios, DRFuzz outperforms state-of-the-art techniques by 1,177% and 539% in fault detection.</x:t>
  </x:si>
  <x:si>
    <x:t xml:space="preserve">深度学习系统的回归测试</x:t>
  </x:si>
  <x:si>
    <x:t xml:space="preserve">论文使用了以下数据集和模型组合作为实验对象：
LeNet-5 on MNIST
VGG16 on CIFAR10
AlexNet on Fashion-MNIST
ResNet18 on SVHN</x:t>
  </x:si>
  <x:si>
    <x:t xml:space="preserve">指标：
检测到的回归错误触发输入数量（#RFI）
检测到的回归错误数量（#RF）
初始种子覆盖率（#Seed）
检测到的一般错误数量（#GF）
效果：
DRFuzz在#RF上平均比DiffChaser提升1,177%，比DeepHunter提升539%。
在初始种子覆盖率上，DRFuzz分别提升638%和320%。
通过DRFuzz生成的输入进行微调，平均修复了82.9%的回归错误。</x:t>
  </x:si>
  <x:si>
    <x:t xml:space="preserve">未提及，但提及了产业界的实际案例，如苹果Face-ID在iOS 14.5版本更新后支持戴口罩识别（改进案例），以及三星Galaxy S10 5G版本更新后因回归错误导致用户无法通过面部解锁（问题案例）。这些案例说明了回归错误对产业界的影响和DRFuzz的应用价值。</x:t>
  </x:si>
  <x:si>
    <x:t xml:space="preserve">Operand-Variation-Oriented Differential Analysis for Fuzzing Binding Calls in PDF Readers</x:t>
  </x:si>
  <x:si>
    <x:t xml:space="preserve">该论文提出了一种基于操作数变化的差分分析方法，用于自动推断PDF阅读器中绑定调用（binding calls）的参数类型，以指导模糊测试（fuzzing）。通过分析执行轨迹中的操作数变化模式，论文的方法能够高精度地推断参数类型，并利用这些信息生成更有效的测试用例。实验表明，该方法在代码覆盖率和漏洞发现方面显著优于随机测试和基于文档的方法，并在Adobe Reader和Foxit Reader中发现了38个未知漏洞。</x:t>
  </x:si>
  <x:si>
    <x:t xml:space="preserve">The paper proposes an operand-variation-oriented differential analysis approach to automatically infer parameter types of binding calls in PDF readers for guiding fuzzing. By extracting execution features from traces and identifying type indicators, the method achieves high accuracy in type reasoning. The inferred types are used to generate effective test cases, improving code coverage and vulnerability discovery. Evaluations on Adobe Reader and Foxit Reader demonstrated the method's effectiveness, uncovering 38 previously unknown vulnerabilities.</x:t>
  </x:si>
  <x:si>
    <x:t xml:space="preserve">自动推断PDF阅读器中绑定调用的参数类型，并利用这些信息改进模糊测试的效果</x:t>
  </x:si>
  <x:si>
    <x:t xml:space="preserve">Adobe Reader v2021.011.20039
Foxit Reader v11.2.1.53537</x:t>
  </x:si>
  <x:si>
    <x:t xml:space="preserve">量化指标：
类型推理的准确率（Precision和Recall）
代码覆盖率（Instruction Coverage）
漏洞发现数量
效果：
类型推理的准确率：99% Precision和96% Recall。
代码覆盖率：比随机测试提高40%（Adobe Reader）和35%（Foxit Reader）。
发现38个未知漏洞，其中26个获得CVE编号。</x:t>
  </x:si>
  <x:si>
    <x:t xml:space="preserve">在Adobe Reader和Foxit Reader中发现了38个未知漏洞，部分漏洞已获得CVE编号并得到厂商确认和修复。</x:t>
  </x:si>
  <x:si>
    <x:t xml:space="preserve">The untold story of code refactoring customizations in practice</x:t>
  </x:si>
  <x:si>
    <x:t xml:space="preserve">该研究探讨了开发者在实际项目中如何定制化代码重构操作，发现现有IDE工具的标准重构功能无法满足实际需求。通过分析13个Java开源项目的1,162次重构操作（包含超过10万次代码修改），研究者识别出42种常见的重构定制模式，例如在“移动方法”（Move Method）中80.77%的实例包含非标准修改。调查显示，92.7%的开发者认为IDE应增强对定制化重构的支持。研究揭示了当前工具的12项关键局限性，并提出了改进建议，如支持灵活选择异常处理方法等。</x:t>
  </x:si>
  <x:si>
    <x:t xml:space="preserve">The paper investigates how developers customize code refactoring in practice, revealing a misalignment between standard IDE refactoring tools and real-world needs. By analyzing 1,162 refactorings (with over 100k code modifications) from 13 Java projects, the study identifies 42 recurring customization patterns, e.g., 80.77% of Move Method instances involve non-standard modifications. A survey with 40 developers confirms the importance of these patterns, with 92.7% advocating for better IDE support. The study outlines 12 limitations of current tools (e.g., inflexible exception handling) and suggests actionable improvements, such as stepwise refactoring configurations.</x:t>
  </x:si>
  <x:si>
    <x:t xml:space="preserve">代码重构的定制化实践及其工具支持</x:t>
  </x:si>
  <x:si>
    <x:t xml:space="preserve">论文分析了13个Java开源项目，包括：
Elasticsearch-hadoop, Hystrix, Fresco, Tomcat, Netty等。
这些项目覆盖不同领域（如数据搜索、Android开发、应用服务器），且均来自GitHub高星仓库。</x:t>
  </x:si>
  <x:si>
    <x:t xml:space="preserve">量化指标：
重构实例数量（1,162次）及关联修改数（&gt;100k）。
各重构类型的定制化频率（如80.77%的Move Method含非标准修改）。
开发者调查中的支持率（如92.7%认为需工具改进）。
效果：
实证结果验证了重构定制化的普遍性，并具体化工具局限（如12项未支持的功能）。</x:t>
  </x:si>
  <x:si>
    <x:t xml:space="preserve">未提及，但论文提及了产业界案例，如：
Apache Tomcat和Netty等开源项目中的实际重构提交（如改进异常处理、简化接口实现）。
开发者调查中反馈的IDE工具（Eclipse、IntelliJ、NetBeans）在实际使用中的不足。
但未涉及商业闭源项目的具体案例。</x:t>
  </x:si>
  <x:si>
    <x:t xml:space="preserve">Data Quality for Software Vulnerability Datasets</x:t>
  </x:si>
  <x:si>
    <x:t xml:space="preserve">该论文系统研究了软件漏洞数据集的质量问题，分析了四个主流数据集（Big-Vul、Devign、D2A、Juliet）在准确性、唯一性、一致性、完整性和时效性五个维度的表现。研究发现，这些数据集普遍存在标签错误（20%-71%）、重复数据（17%-99%）和不一致标签（0%-47%）等问题，这些问题显著影响了基于机器学习的漏洞检测模型的性能。例如，标签错误导致模型精度下降29%-80%，数据重复导致评估性能虚高。论文呼吁社区重视数据质量，并提出了改进方向。</x:t>
  </x:si>
  <x:si>
    <x:t xml:space="preserve">This paper systematically investigates data quality issues in software vulnerability datasets, analyzing five inherent attributes (accuracy, uniqueness, consistency, completeness, currentness) across four state-of-the-art datasets (Big-Vul, Devign, D2A, Juliet). The study reveals widespread problems: 20%-71% inaccurate vulnerability labels, 17%-99% duplicated data points, and 0%-47% inconsistent labels. These issues significantly degrade the performance of machine learning-based vulnerability prediction models—e.g., label inaccuracy reduces precision by 29%-80%, while duplication inflates benchmark results. The authors advocate for improved data quality practices and propose mitigation strategies.</x:t>
  </x:si>
  <x:si>
    <x:t xml:space="preserve">软件漏洞数据集的质量评估及其对机器学习模型的影响</x:t>
  </x:si>
  <x:si>
    <x:t xml:space="preserve">论文分析了四个数据集：
Big-Vul：基于CVE补丁的真实漏洞数据。
Devign：从GitHub提交中提取并手动验证的漏洞数据。
D2A：通过静态分析工具生成的漏洞标签数据。
Juliet：合成的漏洞测试用例数据集。</x:t>
  </x:si>
  <x:si>
    <x:t xml:space="preserve">指标：
准确性（Accuracy）：标签正确性（手动验证）。
唯一性（Uniqueness）：代码克隆检测（Type-3克隆）。
一致性（Consistency）：相同代码的标签冲突。
完整性（Completeness）：代码片段缺失比例。
时效性（Currentness）：Jensen-Shannon散度衡量时间分布。
模型性能指标：召回率（Recall）、精确率（Precision）、马修斯相关系数（MCC）。
效果：
标签错误导致模型精度下降29%-80%（MCC显著降低）。
数据重复移除后，MCC下降最高达82%（如D2A数据集）。
不一致标签修复后，模型性能提升（如D2A的MCC从0升至可预测水平）。</x:t>
  </x:si>
  <x:si>
    <x:t xml:space="preserve">未提及，但指出数据质量问题会阻碍漏洞预测模型的工业落地（如高误报率增加人工审核成本），并呼吁行业关注数据质量以提升模型可靠性。</x:t>
  </x:si>
  <x:si>
    <x:t xml:space="preserve">Do code refactorings influence the merge effort?</x:t>
  </x:si>
  <x:si>
    <x:t xml:space="preserve">该研究探讨了代码重构对合并操作的影响，分析了在并行开发中，重构操作是否会增加合并的难度和成本。通过数据挖掘技术（关联规则提取），作者从28个开源项目的40,248次合并提交中提取模式，发现重构的存在和数量会显著增加合并的复杂性和工作量。研究还指出，并行重构（即两个分支同时进行重构）会进一步加剧这一问题。研究结果可为开发团队和工具开发者提供优化重构和合并策略的参考。</x:t>
  </x:si>
  <x:si>
    <x:t xml:space="preserve">The paper investigates the impact of code refactorings on merge effort in collaborative software development. Using association rule mining, the authors analyze 40,248 merge commits from 28 popular open-source Java projects. The results show that refactorings increase the likelihood and intensity of merge effort, especially when performed in parallel across branches. The study provides insights for developers and tool builders to mitigate merge challenges through improved refactoring practices and merge strategies.</x:t>
  </x:si>
  <x:si>
    <x:t xml:space="preserve">代码重构对合并操作的影响</x:t>
  </x:si>
  <x:si>
    <x:t xml:space="preserve">论文使用的benchmark是28个开源Java项目（如Netty、Jenkins等），这些项目均来自GitHub，具有较高的活跃度和成熟度（至少5,000星、5,000次提交、10名以上贡献者）。</x:t>
  </x:si>
  <x:si>
    <x:t xml:space="preserve">量化指标：
Merge Effort：通过代码变更量（code churn）衡量，即合并时新增或删除的代码行数。
Lift值：关联规则中的提升度，用于量化重构与合并努力之间的关系强度。
效果：
重构的存在使合并工作量增加24%（Lift=1.24）。
并行重构使合并工作量增加114%（Lift=2.14）。
大量重构（≥100次）使合并工作量增加232%（Lift=3.32）。</x:t>
  </x:si>
  <x:si>
    <x:t xml:space="preserve">未提及，但提出了对开发团队和工具开发者的建议，例如避免并行重构、采用基于主干的开发（trunk-based development）等，以降低合并成本。</x:t>
  </x:si>
  <x:si>
    <x:t xml:space="preserve">A Comprehensive Study of Real-World Bugs in Machine Learning Model Optimization</x:t>
  </x:si>
  <x:si>
    <x:t xml:space="preserve">本文首次对机器学习模型优化过程中的缺陷（MOBs）进行了系统性研究。作者从TensorFlow和PyTorch中收集了371个真实缺陷，分析了这些缺陷的症状、根本原因、生命周期以及检测难点。研究发现，MOBs主要表现为崩溃、输出损坏、准确性下降和性能不佳，其根本原因包括类型错误、形状错误、缺少支持的数据类型或操作以及元数据转换错误。此外，论文还揭示了MOBs检测的挑战，如混合编程语言、多样化平台和复杂输入约束。研究结果为开发者和研究人员提供了关于MOBs的深入见解，并为未来检测和修复技术提供了基础。</x:t>
  </x:si>
  <x:si>
    <x:t xml:space="preserve">This paper presents the first comprehensive study of bugs in machine learning model optimization (MOBs). The authors collected 371 real-world MOBs from TensorFlow and PyTorch, analyzing their symptoms, root causes, life cycles, and detection challenges. The study reveals that MOBs primarily manifest as crashes, output corruption, accuracy degradation, and poor performance, with root causes including wrong types, unexpected shapes, missing support for data types/operations, and metadata errors. The paper also identifies key obstacles in detecting MOBs, such as hybrid programming languages, diversified platforms, and complex input constraints. The findings provide insights for developers and researchers, laying the groundwork for future detection and mitigation techniques.</x:t>
  </x:si>
  <x:si>
    <x:t xml:space="preserve">机器学习模型优化过程中的缺陷</x:t>
  </x:si>
  <x:si>
    <x:t xml:space="preserve">论文使用了从TensorFlow和PyTorch中收集的371个真实缺陷作为研究数据集。这些缺陷覆盖了从2019年5月到2022年8月期间的所有优化器版本。</x:t>
  </x:si>
  <x:si>
    <x:t xml:space="preserve">量化指标：
缺陷症状分布（崩溃、输出损坏、准确性下降、性能不佳）。
缺陷生命周期（引入时间、检测时间、修复时间）。
根本原因分类（类型错误、形状错误、缺少支持的数据类型或操作、元数据错误等）。
效果：
崩溃是最常见的症状（PyTorch中61.3%，TensorFlow中65.7%）。
大多数缺陷在代码库中存在较长时间（&gt;90天）才被检测到。
根本原因中，缺少支持的操作（RC4）和类型错误（RC1）占比最高。</x:t>
  </x:si>
  <x:si>
    <x:t xml:space="preserve">未提及，但论文中提及了TensorFlow和PyTorch作为产业界广泛使用的机器学习框架，并分析了其优化模块中的缺陷。此外，研究结果对开发者和用户具有实际指导意义，例如帮助开发者更高效地检测和修复优化过程中的缺陷，提升模型部署的可靠性。</x:t>
  </x:si>
  <x:si>
    <x:t xml:space="preserve">Evaluating the Impact of Experimental Assumptions in Automated Fault Localization</x:t>
  </x:si>
  <x:si>
    <x:t xml:space="preserve">该论文研究了自动化故障定位（AFL）技术中常见的三种实验假设对调试效果和开发者生产力的影响。这三种假设包括：完美错误理解（PBU）、使用修复位置替代根本原因（Fix Location）、假设单一故障位置（Single Fault Location）。通过大规模实证研究（352个错误、46个C程序、19种AFL技术和76名专业开发者），论文发现这些假设会高估AFL技术的有效性（最高38%），低估APR工具的效果（2倍差异），并导致开发者生产力下降。多数开发者（83%）认为这些假设不切实际，更倾向于无假设的调试诊断。研究呼吁在评估调试工具时避免这些假设，以更真实地反映其实际效果。</x:t>
  </x:si>
  <x:si>
    <x:t xml:space="preserve">This paper investigates the impact of three common experimental assumptions in Automated Fault Localization (AFL) on debugging effectiveness and developer productivity: Perfect Bug Understanding (PBU), using fix locations as root cause proxies, and assuming single fault locations. Through controlled experiments involving 352 bugs, 46 C programs, 19 AFL techniques, and 76 professional developers, the study reveals that these assumptions inflate AFL effectiveness by up to 38%, mask APR tool performance (2X difference), and hinder developer productivity. Most developers (83%) found assumptions unrealistic and preferred diagnoses without them. The findings advocate conservative evaluations of debuggers by eliminating these assumptions.</x:t>
  </x:si>
  <x:si>
    <x:t xml:space="preserve">评估自动化故障定位（AFL）中的实验假设对技术有效性和开发者生产力的影响</x:t>
  </x:si>
  <x:si>
    <x:t xml:space="preserve">论文使用了以下四个C语言程序的错误基准：
CoreBench：真实回归错误。
Siemens SIR：植入错误的经典程序集。
IntroClass：学生作业中的错误。
Codeflaws：编程竞赛中的错误。</x:t>
  </x:si>
  <x:si>
    <x:t xml:space="preserve">AFL有效性指标：基于排名的相对浪费工作量（1 - 需检查的语句比例）。
结果：假设使AFL技术有效性被高估（平均13%，最高38%）。
APR有效性指标：修复生成数（#repairs）、程序运行次数（#Runs）、时间（Time）。
结果：无假设时修复数增加125%，但耗时增加3倍。
开发者偏好：83%开发者认为无假设的诊断更实用，偏好度高出4倍。</x:t>
  </x:si>
  <x:si>
    <x:t xml:space="preserve">未提及，但通过76名专业开发者的用户研究（来自Amazon Mturk、LinkedIn等平台）验证了假设对实际开发效率的影响，表明研究结论对工业实践具有直接参考价值。</x:t>
  </x:si>
  <x:si>
    <x:t xml:space="preserve">Locating Framework-specific Crashing Faults with Compact and Explainable Candidate Set</x:t>
  </x:si>
  <x:si>
    <x:t xml:space="preserve">论文提出了一种基于代码分离的框架特定崩溃故障定位方法，通过静态分析框架代码中的异常抛出点，构建异常抛出摘要（Exception-thrown Summary, ETS），描述异常触发的关键变量和API。该方法弱依赖于调用图（CG）分析，无需先验知识，能够生成紧凑且可解释的候选故障方法集合。在Android框架崩溃定位场景中，工具CrashTracker的平均倒数排名（MRR）达到0.91，优于现有工具Anchor，且平均每个崩溃仅需检查6.35个候选方法。</x:t>
  </x:si>
  <x:si>
    <x:t xml:space="preserve">The paper proposes a code-separation-based approach for locating framework-specific crashing faults. By statically analyzing exception-thrown points in framework code, it constructs Exception-thrown Summaries (ETS) to capture key variables and APIs related to exception triggering. This method minimally relies on call graph tracing and requires no prior knowledge, generating a compact and explainable set of buggy method candidates. Evaluated on Android framework crashes, the tool CrashTracker achieves an MRR of 0.91, outperforming the state-of-the-art tool Anchor, while reporting only 6.35 candidates per crash on average.</x:t>
  </x:si>
  <x:si>
    <x:t xml:space="preserve">框架特定崩溃故障的定位</x:t>
  </x:si>
  <x:si>
    <x:t xml:space="preserve">论文使用了以下数据集：
Android框架代码：10个版本的Android框架（2.3至12.0），包含76,247个异常抛出点。
崩溃报告数据集：
D500（来自ReCBench的500个Android应用崩溃）。
D69（来自Fan et al.的69个崩溃）。
D11（11个第三方SDK的崩溃，如facebook-android-sdk和google-map）。
总计580个框架特定崩溃实例。</x:t>
  </x:si>
  <x:si>
    <x:t xml:space="preserve">主要指标：
MRR（Mean Reciprocal Rank）：0.91（越高越好）。
R@N（Top-N召回率）：
R@1：86.2%（500/580）。
R@5：96.9%（562/580）。
R@10：97.8%（567/580）。
候选集大小：平均6.35个候选方法/崩溃。
对比实验：
优于Anchor工具（R@1提升7.4%，R@5提升11.5%，R@10提升12.6%）。</x:t>
  </x:si>
  <x:si>
    <x:t xml:space="preserve">论文提及了产业界的实际应用：
案例：Android应用cgco的崩溃问题（表I），通过CrashTracker定位到未出现在堆栈中的故障方法clearPreparedStmts()。
工具支持：CrashTracker已开源，提供用户友好的报告（如代码与非代码级故障原因）。
第三方SDK验证：在facebook-android-sdk和google-map的11个崩溃中成功定位故障。</x:t>
  </x:si>
  <x:si>
    <x:t xml:space="preserve">PExReport: Automatic Creation of Pruned Executable Cross-Project Failure Reports</x:t>
  </x:si>
  <x:si>
    <x:t xml:space="preserve">论文《PExReport: Automatic Creation of Pruned Executable Cross-Project Failure Reports》提出了一种自动化工具PExReport，用于生成精简且可执行的跨项目故障报告。该工具通过分析构建过程和运行时依赖，提取必要的源代码、依赖项和构建配置，生成一个独立的、可重现故障的项目环境。实验表明，PExReport能够成功重现92.93%的测试故障，并平均减少72.97%的冗余代码和依赖项，显著提升了故障报告的效率和可读性。</x:t>
  </x:si>
  <x:si>
    <x:t xml:space="preserve">The paper "PExReport: Automatic Creation of Pruned Executable Cross-Project Failure Reports" introduces PExReport, a framework designed to automatically generate concise and executable reports for cross-project failures (CPFs). By analyzing build processes and runtime dependencies, PExReport extracts essential source code, dependencies, and build configurations to create a standalone project that reproduces the failure. Evaluations on 198 CPFs demonstrated a 92.93% reproduction rate and an average reduction of 72.97% in redundant code and dependencies, significantly improving report quality and debugging efficiency.</x:t>
  </x:si>
  <x:si>
    <x:t xml:space="preserve">跨项目故障（CPF）的自动化报告生成</x:t>
  </x:si>
  <x:si>
    <x:t xml:space="preserve">论文使用的Benchmark是基于Sensor项目的数据集，包含74个开源Java项目的198个跨项目故障（CPFs）。这些故障是通过更改依赖版本触发的语义冲突，并经过筛选以确保可重现性和独立性。</x:t>
  </x:si>
  <x:si>
    <x:t xml:space="preserve">量化指标：
故障重现率：成功重现的故障比例。
代码和依赖项精简率：包括内部类、源代码类、构建配置和资源文件的减少比例。
效果：
故障重现率：92.93%（184/198）。
平均精简率：
源代码类：55.37%。
内部类：75.94%。
源代码+内部类：72.97%。
构建配置：82.96%。
资源文件：74.18%。</x:t>
  </x:si>
  <x:si>
    <x:t xml:space="preserve">未提及，但提到其工具设计原则（如兼容Maven和Java生态系统）旨在支持实际开发场景。</x:t>
  </x:si>
  <x:si>
    <x:t xml:space="preserve">RAT: A Refactoring-Aware Traceability Model for Bug Localization</x:t>
  </x:si>
  <x:si>
    <x:t xml:space="preserve">该论文提出了一种名为RAT（Refactoring-Aware Traceability Model）的代码重构感知的追踪模型，用于改进缺陷定位的准确性。传统基于信息检索（IR）的缺陷定位技术忽略了代码重构（如类重命名、包移动等）对代码历史的影响，导致历史信息断裂。RAT通过分析代码重构操作，重建代码的完整历史，从而提升缺陷定位技术的效果。实验在11个开源项目上进行，结果显示RAT显著提高了SimiScore、TraceScore和BugCache等技术的性能，尤其是在重构频繁的项目中效果更明显。</x:t>
  </x:si>
  <x:si>
    <x:t xml:space="preserve">The paper proposes RAT (Refactoring-Aware Traceability Model), a model designed to improve bug localization by addressing the impact of code refactoring on code history. Traditional IR-based bug localization techniques often fail to account for refactorings (e.g., class renaming, package moving), which fragment code history. RAT reconstructs code history by analyzing refactoring operations, enabling more accurate bug localization. Evaluations on 11 open-source projects demonstrate significant improvements in techniques like SimiScore, TraceScore, and BugCache, particularly in heavily refactored projects.</x:t>
  </x:si>
  <x:si>
    <x:t xml:space="preserve">代码重构感知的缺陷定位</x:t>
  </x:si>
  <x:si>
    <x:t xml:space="preserve">论文使用了11个开源项目的数据集，包含8,494个缺陷报告和6,029个需求。具体项目包括Derby、Drools、Hornetq、Izpack、Keycloak、Log4j2、Railo、Seam2、Teiid、Weld和Wildfly。</x:t>
  </x:si>
  <x:si>
    <x:t xml:space="preserve">指标：
MAP (Mean Average Precision)：平均精度均值。
MRR (Mean Reciprocal Rank)：平均倒数排名。
Top@k (Hit@k)：前k名中至少包含一个正确文件的缺陷报告比例。
效果：
SimiScore的MAP提升28.5%，MRR提升20%。
TraceScore（一年历史）的MAP提升9%，MRR提升8%。
TraceScore（完整历史）的MAP提升20%，MRR提升19%。
BugCache在部分项目中的MAP提升20%-37%，Top@1提升最高达233%。</x:t>
  </x:si>
  <x:si>
    <x:t xml:space="preserve">未提及，但提到了Google的BugCache在实际项目中的应用（如通过缓存机制预测缺陷高发文件）</x:t>
  </x:si>
  <x:si>
    <x:t xml:space="preserve">How Do We Read Formal Claims? Eye-Tracking and the Cognition of Proofs about Algorithms</x:t>
  </x:si>
  <x:si>
    <x:t xml:space="preserve">这篇论文探讨了学生在理解形式化声明（如算法证明）时的认知策略，通过眼动追踪技术研究了不同准备水平的学生在形式化任务中的表现。研究发现，学生的先前准备程度并不能有效预测其任务表现，而高表现学生更倾向于频繁切换注意力，且在归纳证明和递归算法上表现更好。论文建议改进理论课程的教学设计，以更好地培养学生对形式化方法的理解和应用能力。</x:t>
  </x:si>
  <x:si>
    <x:t xml:space="preserve">This paper investigates how students comprehend formal claims (e.g., algorithmic proofs) using eye-tracking technology. It examines the problem-solving strategies of students with varying levels of preparation and finds that prior coursework does not predict task performance. Higher-performing students exhibit more attention-switching behaviors and excel in inductive proofs and recursive algorithms. The study suggests pedagogical interventions to enhance formal reasoning skills in undergraduate education.</x:t>
  </x:si>
  <x:si>
    <x:t xml:space="preserve">形式化声明的认知理解</x:t>
  </x:si>
  <x:si>
    <x:t xml:space="preserve">论文使用了以下benchmark：
来自本科教材的7种算法及其形式化证明（如二分查找、归并排序、汉诺塔问题等）。
学生的任务表现数据（如响应准确率和响应时间）。</x:t>
  </x:si>
  <x:si>
    <x:t xml:space="preserve">量化指标：
响应准确率（Response Accuracy）：衡量学生选择正确答案的比例。
响应时间（Response Time）：学生完成任务所需的时间。
注视时间（Fixation Time）：学生在不同兴趣区域（AOIs）的注视时长。
注意力切换次数（Attention Switching）：学生在不同AOIs之间切换的频率。
回归率（Regression Rate）：学生回读文本或图形的频率。
效果：
高表现学生在归纳证明和递归算法上显著优于低表现学生（p=0.01和p=0.006）。
高表现学生表现出更多的注意力切换行为（p=0.002）。
学生的先前准备程度与任务表现无显著相关性（p=0.96）。</x:t>
  </x:si>
  <x:si>
    <x:t xml:space="preserve">未提及，但论文中提及了形式化方法在高可信软件工程（high-assurance software engineering）中的应用，例如微软在遗留代码中使用断言（assertions）的案例。此外，研究结果对产业界培训新员工具有启示意义，建议不依赖课程数量作为员工准备的衡量标准。</x:t>
  </x:si>
  <x:si>
    <x:t xml:space="preserve">神经科学与编程认知</x:t>
  </x:si>
  <x:si>
    <x:t xml:space="preserve">Which of My Assumptions are Unnecessary for Realizability and Why Should I Care?</x:t>
  </x:si>
  <x:si>
    <x:t xml:space="preserve">该论文研究了反应式系统合成中规约的冗余假设问题。作者提出了一种自动化方法，通过检测并移除对可实现性（Realizability）不必要的假设，生成核心规约（Core Specification）。实验表明，冗余假设在现有规约中普遍存在（91%的案例中存在至少一个冗余假设），移除这些假设不仅能缩短合成时间，还能生成更通用、内存效率更高的控制器。研究在Spectra工具中实现，并基于多个基准集（如SYNTECH和专家编写的参数化规约）验证了其有效性。</x:t>
  </x:si>
  <x:si>
    <x:t xml:space="preserve">The paper addresses the problem of unnecessary assumptions in specifications for reactive system synthesis. The authors propose an automated approach to identify and remove assumptions that are redundant for realizability, transforming the original specification into a minimal "core specification." Their evaluation shows that such redundant assumptions are highly prevalent (91% of benchmarks contain at least one), and their removal improves synthesis time, controller generality, and memory efficiency. The work is implemented in the Spectra synthesis environment and validated on benchmarks including SYNTECH student projects and expert-written parametric specifications.</x:t>
  </x:si>
  <x:si>
    <x:t xml:space="preserve">规约优化</x:t>
  </x:si>
  <x:si>
    <x:t xml:space="preserve">SYNTECH Benchmarks：包含本科生编写的249个规约（如机器人避障、交通灯系统）。
专家编写的参数化规约：
AMBA（总线协议，不同Master数量）。
GENBUF（缓冲区协议，不同Sender数量）。
LIFT（电梯控制，不同楼层数）。</x:t>
  </x:si>
  <x:si>
    <x:t xml:space="preserve">冗余假设普遍性：91%的规约含至少一个冗余假设，70%的规约中过半假设冗余（表I）。
合成时间：核心规约的合成时间平均减少至原时间的19%（对耗时&gt;100秒的规约，表II）。
控制器性能：
可达状态空间扩大（部分案例增加，部分减少）。
内存占用减少（BDD节点数减少30%，表III）。
分析效率：核心规约的可实现性检查、可满足性分析等速度提升数个数量级（表IV-VI）。</x:t>
  </x:si>
  <x:si>
    <x:t xml:space="preserve">未提及，但引用了多个实际场景（如自主机器人、智能相机网络）作为形式化规约和合成的潜在应用领域。实验主要基于学术基准（如学生项目和文献中的参数化规约）。</x:t>
  </x:si>
  <x:si>
    <x:t xml:space="preserve">UpCy: Safely Updating Outdated Dependencies</x:t>
  </x:si>
  <x:si>
    <x:t xml:space="preserve">论文《UPCY: Safely Updating Outdated Dependencies》提出了一种名为UPCY的工具，旨在帮助开发者安全地更新过时或存在漏洞的依赖库。现有工具（如Dependabot）通常仅提供单一依赖的简单更新建议，而忽略了与其他依赖库的兼容性问题，可能导致项目编译或运行时错误。UPCY通过构建依赖图并应用最小割算法（min-(s,t)-cut），在Maven Central的图数据库中寻找兼容性最优的更新路径。实验表明，UPCY在41.1%的情况下能比传统方法生成更少兼容性问题的更新建议，其中70.1%的更新完全无兼容性问题。</x:t>
  </x:si>
  <x:si>
    <x:t xml:space="preserve">The paper UPCY: Safely Updating Outdated Dependencies introduces a tool named UPCY to assist developers in safely updating outdated or vulnerable dependencies. Existing tools (e.g., Dependabot) often suggest naïve updates for single dependencies without ensuring compatibility with other libraries, potentially causing compilation or runtime failures. UPCY leverages a dependency graph and the min-(s,t)-cut algorithm on a Neo4j graph database of Maven Central to identify update paths with minimal incompatibilities. Evaluations show that UPCY generates updates with fewer incompatibilities in 41.1% of cases compared to naïve approaches, with 70.1% of these updates having zero incompatibilities.</x:t>
  </x:si>
  <x:si>
    <x:t xml:space="preserve">依赖库的安全更新</x:t>
  </x:si>
  <x:si>
    <x:t xml:space="preserve">论文使用了一个包含1,325个Maven模块的开源Java项目数据集，这些项目来自GitHub，由Hejderup等人整理，覆盖5,558个不同依赖库的29,698次更新。</x:t>
  </x:si>
  <x:si>
    <x:t xml:space="preserve">量化指标：
更新成功率（编译/测试通过率）；
兼容性违反数量（二进制、源码、语义不兼容）；
最小割复杂度（需更新的库数量）。
效果：
传统方法（naïve update）在28.07%的模块中导致编译或测试失败；
UPCY在41.1%的失败案例中生成更优更新（平均减少不兼容性）；
70.1%的UPCY建议完全无兼容性问题；
平均需更新1.63个库以实现兼容性。</x:t>
  </x:si>
  <x:si>
    <x:t xml:space="preserve">未提及，但提到工具适用于实际开发场景（如修复Log4Shell漏洞时的快速依赖更新），并强调其与Maven/Gradle生态的兼容性。</x:t>
  </x:si>
  <x:si>
    <x:t xml:space="preserve">APICAD: Augmenting API Misuse Detection Through Specifications From Code And Documents</x:t>
  </x:si>
  <x:si>
    <x:t xml:space="preserve">该论文提出了APICAD工具，通过结合从代码和文档中提取的API使用规范，检测C/C++程序中的API误用问题。传统方法依赖代码库中的高频使用模式或人工编写的规则，存在代码库质量依赖和文本不规则性的限制。APICAD利用频率统计和自然语言处理技术，分别从代码和文档中提取规范，并通过逻辑组合增强检测能力。实验表明，APICAD在检测多种API误用类型上优于现有工具，并在真实项目中发现了153个新漏洞，其中145个被确认。</x:t>
  </x:si>
  <x:si>
    <x:t xml:space="preserve">The paper introduces APICAD, a static analysis tool for detecting API misuse bugs in C/C++ programs by combining specifications mined from code and documents. Traditional approaches rely on majority usage patterns in codebases or manually written rules, which are limited by codebase quality and text irregularity. APICAD employs frequency-based mining for code analysis and NLP-assisted techniques for document analysis, then integrates both specifications to improve detection. Experiments show APICAD outperforms existing tools in detecting diverse API misuse types and identifies 153 new bugs in real-world projects, with 145 confirmed.</x:t>
  </x:si>
  <x:si>
    <x:t xml:space="preserve">API误用检测</x:t>
  </x:si>
  <x:si>
    <x:t xml:space="preserve">论文使用了以下Benchmark：
APIMU4C：包含手工构造的2172个API误用漏洞（Single-File-Case）和来自真实项目的100个漏洞（Project-Case）。
真实项目：Curl、Httpd、OpenSSL和Linux内核。</x:t>
  </x:si>
  <x:si>
    <x:t xml:space="preserve">指标：精确度（Precision）、召回率（Recall）。
效果：
在APIMU4C的Single-File-Case中，APICAD的召回率为66%，精确度为43.14%，优于APISan（召回率提升48%，精确度提升30.37%）。
在真实项目中，APICAD报告了153个新漏洞，其中145个被确认，126个已修复。</x:t>
  </x:si>
  <x:si>
    <x:t xml:space="preserve">论文提及了在以下产业界项目中的应用：
Curl、Httpd、OpenSSL和Linux内核：APICAD在这些项目中发现了153个新漏洞，并被开发者确认和修复。</x:t>
  </x:si>
  <x:si>
    <x:t xml:space="preserve">Compatibility Issue Detection for Android Apps Based on Path-Sensitive Semantic Analysis</x:t>
  </x:si>
  <x:si>
    <x:t xml:space="preserve">该论文提出了一种名为PSDroid的自动化工具，用于检测Android应用中的API兼容性问题。由于Android系统的碎片化问题，API的频繁更新可能导致应用在不同版本上出现兼容性问题。PSDroid通过路径敏感的语义分析，总结了四种API使用检查模式，并构建了更精确的API生命周期数据库。实验表明，PSDroid在减少误报（FP）和漏报（FN）方面优于现有工具，并在实际应用中得到了开发者的验证和修复。</x:t>
  </x:si>
  <x:si>
    <x:t xml:space="preserve">The paper introduces PSDroid, an automated tool for detecting API compatibility issues in Android apps. Due to Android's fragmentation, frequent API updates can lead to compatibility problems. PSDroid employs path-sensitive semantic analysis, identifies four API usage check patterns, and constructs a refined API lifetime database. Experiments show that PSDroid outperforms existing tools in reducing false positives (FP) and false negatives (FN), with 18 out of 30 reported issues confirmed and fixed by developers.</x:t>
  </x:si>
  <x:si>
    <x:t xml:space="preserve">Android应用中API兼容性问题的自动化检测与修复</x:t>
  </x:si>
  <x:si>
    <x:t xml:space="preserve">自建的真实数据集（12个涵盖不同类型兼容性问题的应用）。
AndroidCompass数据集（645个真实应用）。
与其他工具（如FicFinder、CID、IctAPIFinder等）的对比实验。</x:t>
  </x:si>
  <x:si>
    <x:t xml:space="preserve">精确度（Precision）：PSDroid达到100%，而CID和IctAPIFinder为62.5%。
召回率（Recall）：PSDroid达到100%，CID和IctAPIFinder为62.5%。
误报减少：PSDroid减少了CID的96.6%和IctAPIFinder的71.4%误报。
漏报减少：PSDroid检测到22.1%仅由其发现的问题。</x:t>
  </x:si>
  <x:si>
    <x:t xml:space="preserve">向开发者报告了30个兼容性问题，其中18个被确认或修复。</x:t>
  </x:si>
  <x:si>
    <x:t xml:space="preserve">OSSFP: Precise and Scalable C/C++ Third-Party Library Detection using Fingerprinting Functions</x:t>
  </x:si>
  <x:si>
    <x:t xml:space="preserve">该论文提出了一种名为OSSFP的框架，用于精确、高效地检测C/C++项目中的第三方库（TPL）。通过分析代码函数并筛选核心函数生成唯一指纹，OSSFP显著减少了噪声干扰，提高了检测的准确性和速度。实验表明，OSSFP在23,427个C/C++仓库上实现了90.34%的精确率和90.84%的召回率，优于现有工具CENTRIS，且平均检测时间仅为0.12秒/项目。该工具已在工业界应用，帮助开发者管理TPL的安全风险。</x:t>
  </x:si>
  <x:si>
    <x:t xml:space="preserve">The paper introduces OSSFP, a framework for precise and scalable detection of third-party libraries (TPLs) in C/C++ projects. By filtering out clone, supporting, and common functions and retaining only core functions to generate unique fingerprints, OSSFP reduces noise and improves detection accuracy. Evaluated on 23,427 repositories, OSSFP achieved 90.34% precision and 90.84% recall, outperforming the state-of-the-art tool CENTRIS. It also demonstrated high efficiency, with an average detection time of 0.12 seconds per project. OSSFP has been adopted in industry for managing TPL-related security risks.</x:t>
  </x:si>
  <x:si>
    <x:t xml:space="preserve">基于指纹函数的C/C++第三方库精确检测方法</x:t>
  </x:si>
  <x:si>
    <x:t xml:space="preserve">论文构建了一个包含23,427个C/C++ GitHub仓库的数据集（含585,683个版本和900亿行代码），并手动验证了100个项目中的896个TPL用例作为基准测试集。</x:t>
  </x:si>
  <x:si>
    <x:t xml:space="preserve">精确率（Precision）: 90.34%（比CENTRIS高3.71%）。
召回率（Recall）: 90.84%（比CENTRIS高35.31%）。
效率: 平均0.12秒/项目（比CENTRIS快22倍）。
特征规模: 仅保留1.06%的核心函数，减少98.94%的搜索空间。</x:t>
  </x:si>
  <x:si>
    <x:t xml:space="preserve">论文提到OSSFP已通过工业界合作者集成到商业工具中（https://scanitsi.io），用于检测C/C++项目的TPL使用情况。</x:t>
  </x:si>
  <x:si>
    <x:t xml:space="preserve">SmartMark: Software Watermarking Scheme for Smart Contracts</x:t>
  </x:si>
  <x:si>
    <x:t xml:space="preserve">这篇论文提出了一种名为SmartMark的新型软件水印方案，专门用于保护区块链智能合约的版权。智能合约因其公开性和可复制性，容易被滥用或抄袭。SmartMark通过分析智能合约的运行时字节码，构建控制流图（CFG），并从中随机选取字节作为水印嵌入。该方案无需修改运行时字节码，避免了额外的执行成本（gas费用），同时保证了水印的隐蔽性和鲁棒性。实验评估表明，SmartMark在27,824个独特的智能合约上有效嵌入和验证水印，且能抵抗多种攻击。</x:t>
  </x:si>
  <x:si>
    <x:t xml:space="preserve">This paper introduces SmartMark, a novel software watermarking scheme designed to protect the intellectual property rights of smart contracts on blockchain platforms like Ethereum. SmartMark embeds watermarks by strategically selecting bytes from the runtime bytecode's control flow graph (CFG) without altering the original functionality or incurring additional gas costs. The scheme ensures imperceptibility, credibility, and resilience against attacks. Evaluated on 27,824 unique smart contracts, SmartMark demonstrates effectiveness in watermark embedding and verification while maintaining low performance overhead.</x:t>
  </x:si>
  <x:si>
    <x:t xml:space="preserve">智能合约的软件水印技术</x:t>
  </x:si>
  <x:si>
    <x:t xml:space="preserve">论文使用的benchmark是从以太坊主网收集的27,824个独特的智能合约字节码，覆盖了2015年7月至2022年6月期间的合约数据。这些合约经过聚类分析（DBSCAN）以确保多样性。</x:t>
  </x:si>
  <x:si>
    <x:t xml:space="preserve">量化指标：
唯一性（Credibility）：水印在99.995%的合约中具有唯一性（L=10, N=1）。
鲁棒性（Resiliency）：在多种代码变换攻击下，水印验证成功率超过98.9%。
效率（Efficiency）：平均嵌入时间为11,088毫秒，验证时间为17,258毫秒。
成本（Cost）：仅增加一次性部署成本（约48,540–53,100 gas，约4.27–4.67美元）。
效果：SmartMark在保持低开销的同时，实现了高鲁棒性和隐蔽性，能有效抵抗攻击。</x:t>
  </x:si>
  <x:si>
    <x:t xml:space="preserve">未提及，但提到智能合约抄袭的产业界案例，例如Fomo3D（一个流行的去中心化应用）被多个抄袭者复制，导致原开发者损失约30%的市场份额（89,565.32 ETH）。SmartMark可为类似场景提供版权保护技术支撑。其他具体产业应用未详细提及。</x:t>
  </x:si>
  <x:si>
    <x:t xml:space="preserve">Turn the Rudder: A Beacon of Reentrancy Detection for Smart Contracts on Ethereum</x:t>
  </x:si>
  <x:si>
    <x:t xml:space="preserve">该论文对以太坊智能合约中的重入漏洞检测工具进行了大规模实证研究。作者收集了230,548个已验证的智能合约，并使用五种知名或最新的检测工具（如Mythril和Sailfish）进行分析。通过手动检查工具报告的21,212个存在重入漏洞的合约，发现其中仅有34个为真正存在漏洞，其余99.8%为误报。研究还分析了误报的八种原因，并发现现有工具仅能检测与call.value()相关的重入漏洞，而无法识别实际攻击中的复杂模式。基于研究结果，作者建议未来研究应转向检测新的重入模式。</x:t>
  </x:si>
  <x:si>
    <x:t xml:space="preserve">This paper conducts a large-scale empirical study on the capability of reentrancy detection tools for Ethereum smart contracts. The authors analyze 230,548 verified contracts using five well-known or recent tools (e.g., Mythril and Sailfish). Manual examination of 21,212 reported reentrant contracts reveals only 34 true positives, with a 99.8% false positive rate. The study identifies eight causes of false positives and shows that existing tools only detect reentrancy related to call.value(), missing more complex patterns in real-world attacks. The findings suggest a need for future research to focus on detecting new reentrancy patterns.</x:t>
  </x:si>
  <x:si>
    <x:t xml:space="preserve">智能合约重入漏洞检测工具的评估与性能分析</x:t>
  </x:si>
  <x:si>
    <x:t xml:space="preserve">论文使用的benchmark是作者从Etherscan收集的230,548个已验证的智能合约，经过去重后得到139,424个合约作为实验数据集。</x:t>
  </x:si>
  <x:si>
    <x:t xml:space="preserve">量化指标：
精确度（Precision）：工具报告的正确重入漏洞占所有报告漏洞的比例。
分析范围（Analysis Scope）：工具支持的Solidity版本覆盖率。
误报原因分类：总结八类导致误报的原因。
效果：
工具的精确度极低，最高为Smartian的31.8%，其余工具更低。
现有工具仅能检测与call.value()相关的重入漏洞，且58.8%的这类漏洞可通过Remix IDE直接警告。
工具无法检测实际攻击中的复杂重入模式。</x:t>
  </x:si>
  <x:si>
    <x:t xml:space="preserve">未提及，但论文中提及了以下产业界相关内容：
Mythril：被Consensys打包为商业产品。
Remix：以太坊官方IDE，能够检测部分重入漏洞并提供警告。
真实攻击案例：论文分析了过去两年中8个真实的重入攻击案例（如Fei Protocol攻击），发现现有工具均未能检测到这些案例中的漏洞。</x:t>
  </x:si>
  <x:si>
    <x:t xml:space="preserve">BSHUNTER: Detecting and Tracing Defects of Bitcoin Scripts</x:t>
  </x:si>
  <x:si>
    <x:t xml:space="preserve">该论文首次系统性地研究了比特币脚本中的缺陷，定义了六种典型缺陷（如未绑定交易ID、简单密钥、无用签名等），并提出了一种基于符号执行和历史脚本的检测方法。作者开发了工具BSHUNTER，分析了从2009年到2022年的所有比特币交易，发现383,544个有缺陷的脚本，涉及3,115.43 BTC（约6000万美元）。此外，论文还通过追踪实际交易验证了缺陷的利用情况，发现大部分可被攻击者利用的脚本已被实际利用。研究结果对提升比特币脚本的安全性和可靠性具有重要意义。</x:t>
  </x:si>
  <x:si>
    <x:t xml:space="preserve">This paper presents the first systematic study on defects in Bitcoin scripts, defining six typical defects (e.g., unbinded-txid, simple-key, useless-sig) and proposing a detection method based on symbolic execution and historical script analysis. The authors developed BSHUNTER, a tool that analyzed all Bitcoin transactions from 2009 to 2022, identifying 383,544 defective scripts locking 3,115.43 BTC (approx. $60 million). The study also traces real-world exploitation of these defects, revealing that most attacker-spendable scripts have been exploited. The findings highlight significant security risks and provide insights for improving Bitcoin script reliability.</x:t>
  </x:si>
  <x:si>
    <x:t xml:space="preserve">比特币脚本中的缺陷检测与追踪</x:t>
  </x:si>
  <x:si>
    <x:t xml:space="preserve">论文使用了从2009年10月到2022年8月的所有比特币交易数据（共749,000个区块，2,005,704,690个输出脚本）作为benchmark。</x:t>
  </x:si>
  <x:si>
    <x:t xml:space="preserve">量化指标：
检测到的缺陷脚本数量（383,544个）。
涉及的总比特币金额（3,115.43 BTC）。
被利用的脚本数量（84,130个）。
与基于地址的方法相比的改进（检测数量增加43%，金额增加592%）。
效果：
论文提出的方法显著提升了缺陷检测的覆盖率和准确性，尤其是在非标准脚本中发现了大量未被传统方法检测到的缺陷。</x:t>
  </x:si>
  <x:si>
    <x:t xml:space="preserve">未提及，但论文中提到了实际比特币网络中的案例，例如：
一个未绑定交易ID的脚本被攻击者利用，导致1 BTC被盗。
简单密钥缺陷的脚本（如私钥为“1”）被攻击者枚举并窃取资金。
此外，论文的工具和数据集已公开（https://UnsafeBTC.com），可供产业界用于检测和预防类似缺陷。</x:t>
  </x:si>
  <x:si>
    <x:t xml:space="preserve">Do I Belong? Modeling Sense of Virtual Community Among Linux Kernel Contributors</x:t>
  </x:si>
  <x:si>
    <x:t xml:space="preserve">本研究探讨了开源软件（OSS）开发者虚拟社区归属感（Sense of Virtual Community, SVC）的形成机制。通过构建理论模型并基于Linux Kernel社区的225名开发者调查数据，研究发现内在动机（如社交和享乐动机）正向影响SVC，而外部因素（如权威文化环境和薪酬）会削弱这种归属感。研究还揭示了性别少数群体和英语熟练度对SVC的影响，为开源社区如何吸引和保留开发者提供了实践建议。</x:t>
  </x:si>
  <x:si>
    <x:t xml:space="preserve">This study investigates the development of a Sense of Virtual Community (SVC) among Open Source Software (OSS) contributors. By developing a theoretical model and analyzing survey data from 225 Linux Kernel developers, the research shows that intrinsic motivations (e.g., social and hedonic motives) positively correlate with SVC, while extrinsic factors (e.g., authoritative culture and payment) weaken it. The study also highlights the impact of gender minorities and English confidence on SVC, offering insights for sustaining OSS communities.</x:t>
  </x:si>
  <x:si>
    <x:t xml:space="preserve">开源软件开发者虚拟社区归属感（SVC）的形成机制及其与动机、文化背景和薪酬等因素的关系。</x:t>
  </x:si>
  <x:si>
    <x:t xml:space="preserve">论文未使用传统意义上的benchmark，但以Linux Kernel社区作为实证研究的案例，并基于Hofstede的文化维度理论（Power Distance）和心理学理论（如Cognitive Evaluation Theory）构建模型。</x:t>
  </x:si>
  <x:si>
    <x:t xml:space="preserve">量化指标：
结构方程模型（PLS-SEM）的路径系数（Path Coefficients）和显著性（p-values）。
平均方差提取（AVE）和复合信度（CR）用于验证测量模型。
决定系数（R²）和预测相关性（Q²）评估模型解释力。
效果：
内在动机（社交和享乐）对SVC有显著正向影响（H1、H2支持）。
薪酬和权威文化削弱SVC（H4a、H5b支持）。
模型R²为0.4，SRMR为0.06，显示中等解释力和良好拟合。</x:t>
  </x:si>
  <x:si>
    <x:t xml:space="preserve">未提及，但论文以Linux Kernel社区作为产业界案例，分析了其开发者的动机和归属感。研究结果建议开源社区通过优化沟通、减少毒性行为、制定行为准则（如代码规范）来提升开发者归属感，从而增强社区可持续性。</x:t>
  </x:si>
  <x:si>
    <x:t xml:space="preserve">Comparison and Evaluation of Clone Detection Techniques with Different Code Representations</x:t>
  </x:si>
  <x:si>
    <x:t xml:space="preserve">本文对基于不同代码表示（文本、令牌、树、图）的克隆检测技术进行了全面的实证研究。研究发现，令牌和树表示在检测简单克隆时表现更好，而图表示在复杂克隆检测中更有效。通过分析开源项目中的克隆分布，作者发现大多数克隆属于简单类型，因此提出了一种轻量级的令牌和树表示组合方法，并开发了工具TACC。实验表明，TACC在检测效果和可扩展性上优于现有工具，能够在3小时48分钟内完成100MLOC的大规模克隆检测。</x:t>
  </x:si>
  <x:si>
    <x:t xml:space="preserve">This paper presents a comprehensive empirical study comparing clone detection techniques based on different code representations (text, token, tree, and graph). The study finds that token and tree representations perform better for simple clones, while graph representation excels for complex clones. By analyzing real-world open-source projects, the authors observe that most clones are simple, leading to the development of TACC, a lightweight tool combining token and tree-based methods. Experiments show that TACC outperforms state-of-the-art tools in effectiveness and scalability, detecting large-scale clones (100MLOC) in 3 hours and 48 minutes.</x:t>
  </x:si>
  <x:si>
    <x:t xml:space="preserve">代码克隆检测技术的比较与评估</x:t>
  </x:si>
  <x:si>
    <x:t xml:space="preserve">论文使用了以下benchmark：
BigCloneBench：一个广泛使用的Java函数级克隆检测基准数据集。
IJaDataset：包含230万Java文件的开源代码仓库，用于分析真实世界克隆分布。
Google Code Jam (GCJ)：用于初步评估学习型克隆检测工具的数据集（但未在主要实验中使用）。</x:t>
  </x:si>
  <x:si>
    <x:t xml:space="preserve">召回率（Recall）：TACC在BigCloneBench上对Type-1、Type-2和VST3克隆的召回率达到100%，对ST3和MT3克隆的召回率分别为94%和55%，显著优于其他工具。
精确率（Precision）：通过人工验证，TACC的精确率为95%。
可扩展性（Scalability）：TACC在100MLOC代码上的检测时间为3小时48分钟，优于大多数对比工具（如SourcererCC需12小时27分钟）。</x:t>
  </x:si>
  <x:si>
    <x:t xml:space="preserve">未提及，但强调其工具TACC适用于大规模开源项目的克隆检测，如对4,500个开源项目的分析（1.4M文件，150MLOC）。</x:t>
  </x:si>
  <x:si>
    <x:t xml:space="preserve">Learning Graph-based Code Representations for Source-level Functional Similarity Detection</x:t>
  </x:si>
  <x:si>
    <x:t xml:space="preserve">本文提出了一种名为Tailor的方法，通过图神经网络（GNN）学习基于图的代码表示，用于检测功能相似的代码片段。Tailor将代码表示为代码属性图（CPG），结合抽象语法树（AST）、控制流图（CFG）和数据流图（DFG），并设计了一种定制的CPG神经网络（CPGNN）来传播和聚合节点信息。实验表明，Tailor在代码克隆检测和源代码分类任务中优于现有方法，F1-score分别达到99.9%和98.3%。</x:t>
  </x:si>
  <x:si>
    <x:t xml:space="preserve">This paper presents Tailor, a graph-neural-network-based approach for detecting functionally similar code fragments. Tailor represents code as Code Property Graphs (CPGs), integrating ASTs, CFGs, and DFGs, and employs a tailored CPG Neural Network (CPGNN) to propagate and aggregate node embeddings. Experiments on public benchmarks show that Tailor outperforms state-of-the-art methods, achieving 99.9% F1-score in code clone detection and 98.3% accuracy in source code classification.</x:t>
  </x:si>
  <x:si>
    <x:t xml:space="preserve">基于图神经网络的代码功能相似性检测</x:t>
  </x:si>
  <x:si>
    <x:t xml:space="preserve">OJClone：包含52,000个C程序，用于代码克隆检测和源代码分类。
BigCloneBench (BCB)：包含Java程序的代码克隆对，用于检测不同类型克隆（如Type-1至Type-4）。</x:t>
  </x:si>
  <x:si>
    <x:t xml:space="preserve">代码克隆检测：
F1-score：99.9%（OJClone）、99.8%（BCB）。
AUC：1.0（OJClone）、&gt;0.999（BCB各克隆类型）。
源代码分类：
Accuracy：98.3%（OJClone）。
Macro-F1：98.3%。</x:t>
  </x:si>
  <x:si>
    <x:t xml:space="preserve">未提及，但指出代码功能相似性检测可用于代码维护、漏洞发现等实际场景。</x:t>
  </x:si>
  <x:si>
    <x:t xml:space="preserve">The Smelly Eight: An Empirical Study on the Prevalence of Code Smells in Quantum Computing</x:t>
  </x:si>
  <x:si>
    <x:t xml:space="preserve">该论文研究了量子计算领域中的代码坏味道问题。作者定义了八种量子程序特有的代码坏味道，并通过调查35名量子开发者验证了这些坏味道的合理性。他们还开发了一个名为QSmell的工具来自动检测这些坏味道，并在15个开源量子程序中进行了实证研究。结果显示，73.33%的程序至少存在一种坏味道，其中“长电路”（Long Circuit）是最常见的坏味道。研究为量子软件的维护提供了新的视角和工具支持。</x:t>
  </x:si>
  <x:si>
    <x:t xml:space="preserve">This paper investigates code smells in quantum computing programs. The authors define eight quantum-specific code smells, validate them through a survey of 35 quantum developers, and develop a tool called QSmell to detect these smells automatically. An empirical study of 15 open-source quantum programs reveals that 73.33% contain at least one smell, with "Long Circuit" being the most prevalent. The study highlights the importance of addressing code smells to improve quantum software maintenance.</x:t>
  </x:si>
  <x:si>
    <x:t xml:space="preserve">量子程序中的代码异味</x:t>
  </x:si>
  <x:si>
    <x:t xml:space="preserve">论文使用了15个开源量子程序作为实验对象，这些程序来自Qiskit生态系统（如qiskit-machine-learning、qiskit-terra和qiskit-nature）。</x:t>
  </x:si>
  <x:si>
    <x:t xml:space="preserve">量化指标：
每种代码坏味道的检测阈值（如CG≥1、LC&lt;0.5等）。
坏味道在程序中的出现频率（如73.33%的程序至少有一种坏味道）。
工具QSmell的检测精度（100%的精确率和召回率）。
效果：
发现11/15（73.33%）的程序存在坏味道，平均每个程序有3个坏味道。
“长电路”（LC）是最常见的坏味道，出现在53.33%的程序中。</x:t>
  </x:si>
  <x:si>
    <x:t xml:space="preserve">未提及，但提到量子程序维护问题对未来的量子软件开发具有重要意义。</x:t>
  </x:si>
  <x:si>
    <x:t xml:space="preserve">量子软件工程</x:t>
  </x:si>
  <x:si>
    <x:t xml:space="preserve">Reachable Code Coverage</x:t>
  </x:si>
  <x:si>
    <x:t xml:space="preserve">本文提出了一种统计方法来估计模糊测试中的“可达覆盖率”（Reachable Coverage），即模糊测试工具能够覆盖的代码元素数量上限。传统静态分析方法因无法精确判断代码可达性而存在过估计或欠估计问题。作者借鉴生物统计学中的物种丰富度估计方法，动态评估模糊测试的有效性，并通过实验验证了Jackknife估计器在准确性和偏差方面的优越性。研究还揭示了现有模糊测试基准中覆盖率饱和的假象，并探讨了该方法在产业实践（如Google的OSS-Fuzz）中的应用潜力。</x:t>
  </x:si>
  <x:si>
    <x:t xml:space="preserve">This paper proposes a statistical approach to estimate "Reachable Coverage" in fuzzing, defined as the upper bound of code elements a fuzzer can potentially cover. Traditional static analysis methods are inaccurate due to the undecidability of code reachability. The authors adapt species richness estimators from biostatistics to dynamically measure fuzzing effectiveness, demonstrating that Jackknife estimators outperform others in accuracy and bias. The study also exposes the illusion of coverage saturation in benchmarks (e.g., FuzzBench) and discusses industrial applications (e.g., OSS-Fuzz).</x:t>
  </x:si>
  <x:si>
    <x:t xml:space="preserve">可达覆盖率的统计估计方法</x:t>
  </x:si>
  <x:si>
    <x:t xml:space="preserve">FuzzBench：包含32个真实世界的开源程序和11种模糊测试工具（如AFL++），实验耗时116.9 CPU年。
Siemens程序套件（来自SIR）：5个小型C程序（如tcas、replace），用于验证估计器在已知真实覆盖率下的性能。
Fuzz-Introspector（OSS-Fuzz静态分析工具）和SVF框架（静态值流分析工具）作为对比基线。</x:t>
  </x:si>
  <x:si>
    <x:t xml:space="preserve">指标：
可达覆盖率（
S
S）：模糊测试能覆盖的最大代码块（basic blocks）数量。
估计器偏差（Bias）和方差（Variance）：衡量估计准确性。
效果：
Jackknife估计器（JK1/JK2）偏差最小（±3%内），优于其他估计器（如Chao2、ICE）。
静态分析工具（如SVF）存在显著过估计（如tcas中多出3个不可达块）。</x:t>
  </x:si>
  <x:si>
    <x:t xml:space="preserve">未提及，产业案例：OSS-Fuzz：使用Fuzz-Introspector静态分析工具评估650+开源项目的模糊测试集成质量，但存在过/欠估计问题。
ClusterFuzz：通过FuzzBench筛选高效模糊测试工具，优先用于Google的持续测试平台。</x:t>
  </x:si>
  <x:si>
    <x:t xml:space="preserve">Learning Seed-Adaptive Mutation Strategies for Greybox Fuzzing</x:t>
  </x:si>
  <x:si>
    <x:t xml:space="preserve">本文提出了一种名为SeamFuzz的新型灰盒模糊测试技术，通过种子自适应的变异策略提升模糊测试的性能。传统模糊测试的变异策略通常是程序自适应的，即针对整个目标程序优化变异方法的选择概率分布，而忽略了不同种子输入的个体特性。SeamFuzz通过聚类种子输入（基于语法和语义相似性）并为每个种子簇定制变异策略，结合改进的Thompson采样算法在线学习最优策略。实验表明，SeamFuzz在路径覆盖和漏洞检测能力上均优于现有技术（如AFL++和MOpt），在14个真实程序中平均多覆盖5.6%的分支，并多发现56.4%的崩溃输入。</x:t>
  </x:si>
  <x:si>
    <x:t xml:space="preserve">This paper presents SeamFuzz, a novel greybox fuzzing technique that enhances performance through seed-adaptive mutation strategies. Unlike traditional program-adaptive approaches (e.g., MOpt), which optimize mutation strategies for the entire target program, SeamFuzz clusters seed inputs based on syntactic/semantic similarities and learns tailored mutation strategies for each cluster using a customized Thompson sampling algorithm. Experiments on 14 real-world programs show that SeamFuzz outperforms state-of-the-art fuzzers (AFL++ and MOpt), achieving 5.6% higher branch coverage and 56.4% more crash inputs on average, while detecting 27 unique bugs missed by baselines.</x:t>
  </x:si>
  <x:si>
    <x:t xml:space="preserve">灰盒模糊测试中的种子自适应变异策略优化</x:t>
  </x:si>
  <x:si>
    <x:t xml:space="preserve">实验使用了14个真实世界程序，来源包括：
FuzzBench（Google开源模糊测试基准）
MAGMA（包含已知漏洞的基准）
MOpt论文中的基准程序
具体程序如objdump、php-parser、openssl等，总代码量达680万行。</x:t>
  </x:si>
  <x:si>
    <x:t xml:space="preserve">分支覆盖率：SeamFuzz平均比AFL++和MOpt分别高5.6%和7.7%。
崩溃输入生成：比AFL++和MOpt分别多56.4%和57.1%。
漏洞检测：发现99个独特漏洞，其中27个为基线方法未检测到的。
统计显著性：在12/14程序中，p值&lt;0.05，结果显著。</x:t>
  </x:si>
  <x:si>
    <x:t xml:space="preserve">未提及，但工具已开源</x:t>
  </x:si>
  <x:si>
    <x:t xml:space="preserve">Improving Java Deserialization Gadget Chain Mining via Overriding-Guided Object Generation</x:t>
  </x:si>
  <x:si>
    <x:t xml:space="preserve">该论文提出了一种名为GCMiner的新方法，用于改进Java反序列化漏洞中的gadget chain挖掘。通过结合静态分析和动态执行，GCMiner能够更有效地识别和验证潜在的漏洞利用链。论文首先通过实证研究分析了Java反序列化漏洞的特征，发现动态绑定和多态性是攻击者利用漏洞的主要手段。基于这些发现，GCMiner通过构建反序列化感知的调用图（DA-CG）来捕获显式和隐式方法调用，并利用动态绑定生成有效的注入对象进行模糊测试。实验结果表明，GCMiner显著优于现有工具，并发现了56个独特的漏洞利用链。</x:t>
  </x:si>
  <x:si>
    <x:t xml:space="preserve">The paper introduces GCMiner, a novel approach for improving the mining of Java deserialization gadget chains. By combining static analysis and dynamic execution, GCMiner effectively identifies and verifies potential exploit chains. The study begins with an empirical analysis of Java deserialization vulnerabilities, revealing that dynamic binding and polymorphism are key techniques exploited by attackers. Based on these insights, GCMiner constructs a Deserialization-Aware Call Graph (DA-CG) to capture both explicit and implicit method calls and generates valid injection objects for fuzzing through dynamic binding. Experimental results demonstrate that GCMiner outperforms state-of-the-art tools and discovers 56 unique gadget chains.</x:t>
  </x:si>
  <x:si>
    <x:t xml:space="preserve">Java反序列化漏洞中的gadget chain挖掘与验证</x:t>
  </x:si>
  <x:si>
    <x:t xml:space="preserve">论文使用的Benchmark包括：
ysoserial仓库（包含34个已知的Java反序列化payload）。
手动收集的18个流行Java应用程序中的86个已知gadget chain（其中52个是新发现的）。</x:t>
  </x:si>
  <x:si>
    <x:t xml:space="preserve">指标：
Known Gadget Chains (KGC)：已知漏洞链数量。
Reported Gadget Chains (Rep)：工具报告的漏洞链数量。
True Positives (TP)：正确识别的漏洞链数量。
Precision (P)：TP/Rep。
Recall (R)：TP/KGC。
效果：
GCMiner的Recall为70.9%（61/86），Precision为100%（无误报）。
发现了56个独特的漏洞链，优于基线工具（如Gadget Inspector和SerHybrid）。</x:t>
  </x:si>
  <x:si>
    <x:t xml:space="preserve">论文中提及了Ant Group作为合作单位，并提到计划将GCMiner应用于工业场景进行大规模案例研究。此外，论文的Benchmark包含多个实际应用（如XStream、Spring等），但未详细描述具体的产业界案例研究。</x:t>
  </x:si>
  <x:si>
    <x:t xml:space="preserve">Evaluating and Improving Hybrid Fuzzing</x:t>
  </x:si>
  <x:si>
    <x:t xml:space="preserve">本文对现有的混合模糊测试工具进行了首次全面研究，发现其性能在不同实验设置下泛化能力有限，且相对于传统覆盖引导的模糊测试工具优势不明显。基于此，作者提出了一种新型混合模糊测试框架CoFuzz，通过优化协调模式（如边缘导向调度和采样增强同步）显著提升了性能。实验表明，CoFuzz在边缘覆盖率上比现有最佳混合模糊测试工具高出16.31%，并检测到37个未知漏洞（含8个新CVE）。</x:t>
  </x:si>
  <x:si>
    <x:t xml:space="preserve">This paper conducts the first extensive study on state-of-the-art hybrid fuzzers, revealing that their performance may not generalize well across different experimental setups and their advantages over conventional coverage-guided fuzzers are limited. Inspired by these findings, the authors propose CoFuzz, a hybrid fuzzing framework that enhances coordination modes via edge-oriented scheduling and sampling-augmenting synchronization. Evaluations show that CoFuzz outperforms the best existing hybrid fuzzer by 16.31% in edge coverage and detects 37 previously unknown bugs (including 8 new CVEs).</x:t>
  </x:si>
  <x:si>
    <x:t xml:space="preserve">混合模糊测试</x:t>
  </x:si>
  <x:si>
    <x:t xml:space="preserve">基准程序：15个真实世界开源项目（如libjpeg、tcpdump等，见表II）。
数据集：LAVA-M数据集（含base64、md5sum等4个程序）。</x:t>
  </x:si>
  <x:si>
    <x:t xml:space="preserve">边缘覆盖率（Edge Coverage）：
CoFuzz比最佳现有混合模糊测试工具（QSYM）提高16.31%。
比传统模糊测试工具AFL提高32.44%。
唯一崩溃数（Unique Crashes）：
CoFuzz检测到的崩溃数量是其他混合模糊测试工具的约2倍（456次）。
漏洞检测：发现37个未知漏洞（30个确认，8个CVE，20个已修复）。</x:t>
  </x:si>
  <x:si>
    <x:t xml:space="preserve">未提及，但所有实验基于真实世界开源项目（如libjpeg、tcpdump）和广泛使用的LAVA-M数据集，验证了技术的实用性。部分检测到的漏洞已被开发者确认并修复（如20个已修复漏洞），间接体现了产业价值。</x:t>
  </x:si>
  <x:si>
    <x:t xml:space="preserve">47</x:t>
  </x:si>
  <x:si>
    <x:t xml:space="preserve">Robustification of Behavioral Designs against Environmental Deviations</x:t>
  </x:si>
  <x:si>
    <x:t xml:space="preserve">该论文提出了一种称为“行为鲁棒化”（behavioral robustification）的技术，用于在系统设计阶段提升软件对环境中潜在偏差的鲁棒性。通过将系统及其环境建模为带标签的转移系统（LTS），并结合用户指定的环境偏差，该方法生成满足关键需求的新设计。研究将鲁棒化问题转化为多目标优化问题，目标是最大化保留原始功能的同时最小化修改成本。论文通过电子投票机、放射治疗系统等案例验证了方法的有效性。</x:t>
  </x:si>
  <x:si>
    <x:t xml:space="preserve">The paper introduces a technique called behavioral robustification to systematically enhance the robustness of software designs against environmental deviations. Given models of a system and its environment as labeled transition systems (LTS) and a set of deviations, the method generates a redesigned system that satisfies desired properties even under deviations. The problem is formulated as a multi-objective optimization, balancing functionality preservation and change cost. Case studies on electronic voting machines and safety-critical interfaces demonstrate the approach’s feasibility.</x:t>
  </x:si>
  <x:si>
    <x:t xml:space="preserve">行为设计的鲁棒化</x:t>
  </x:si>
  <x:si>
    <x:t xml:space="preserve">论文使用三个案例作为基准：
电子投票系统（iVotronic）：防止恶意选举官员篡改投票。
放射治疗系统：避免因操作员错误导致辐射过量。
输液泵系统：处理电源故障等环境偏差。</x:t>
  </x:si>
  <x:si>
    <x:t xml:space="preserve">指标：
共同行为保留率（Common Behavior）：保留原始设计中的关键行为场景（如投票系统中的“选择-返回”操作）。
修改成本（Cost of Change）：控制或观察新增事件的开销（如添加身份扫描传感器的成本）。
效果：
在电子投票案例中，生成了16种Pareto最优解，其中一种方案通过观察选举官员进出事件，以中等成本防止篡改。
SmartPareto算法通过启发式剪枝将合成调用次数从2576次（NaivePareto）减少到195次，提速约7倍（表II）。</x:t>
  </x:si>
  <x:si>
    <x:t xml:space="preserve">未提及，但提及产业界案例：
电子投票机：基于2010年美国肯塔基州选举中实际发生的投票欺诈问题（官方篡改未确认的选票）。
放射治疗系统：参考Therac-25放疗机事故（因操作顺序错误导致患者过量辐射）。
输液泵系统：处理护士误操作（如意外拔掉电源）导致的医疗风险。
应用价值：论文方法可直接用于安全关键系统（如医疗设备、投票机）的设计改进，提升其对人为错误或恶意行为的容错能力。</x:t>
  </x:si>
  <x:si>
    <x:t xml:space="preserve">A Qualitative Study on the Implementation Design Decisions of Developers</x:t>
  </x:si>
  <x:si>
    <x:t xml:space="preserve">本研究探讨了开发者在编写代码时如何做出实现设计决策（Implementation Design Decisions）。通过混合方法（问卷调查和半结构化访谈），研究者收集了46份调查回复和14次访谈数据，分析了开发者决策的类型、考虑因素、流程及所需的专业知识。研究发现，实现设计决策并非仅由高层设计自然衍生，而是需要持续评估和调整高层设计（如需求和架构）。此外，尽管开发者的决策流程具有共性，但具体过程因人而异。研究结果对软件工程的研究、教育及实践具有启示意义，例如如何培养开发者做出更优的决策。</x:t>
  </x:si>
  <x:si>
    <x:t xml:space="preserve">This study investigates how developers make implementation design decisions when writing code. Using a mixed-methods approach (surveys and semi-structured interviews), the researchers collected data from 46 survey responses and 14 interviews to analyze the types of decisions, considerations, processes, and expertise involved. The findings reveal that implementation design decisions require continuous evaluation of higher-level designs (e.g., requirements and architecture) rather than being a straightforward outcome of top-down design. While developers share a general decision-making structure, individual processes vary. The results offer implications for research, education, and practice, such as improving how developers are taught to make effective decisions.</x:t>
  </x:si>
  <x:si>
    <x:t xml:space="preserve">实现设计决策</x:t>
  </x:si>
  <x:si>
    <x:t xml:space="preserve">论文未使用量化benchmark，而是通过定性分析（如编码和主题归纳）对调查和访谈数据进行分析。</x:t>
  </x:si>
  <x:si>
    <x:t xml:space="preserve">论文未使用量化指标，因其采用定性研究方法。主要成果包括对决策类型（8类）、考虑因素（25类）、行动类别（7类）和专业知识的分类归纳。</x:t>
  </x:si>
  <x:si>
    <x:t xml:space="preserve">未提及，但讨论了研究结果对实践的意义，例如帮助开发者优化决策流程和减少技术债务。</x:t>
  </x:si>
  <x:si>
    <x:t xml:space="preserve">BFTDetector: Automatic Detection of Business Flow Tampering for Digital Content Service</x:t>
  </x:si>
  <x:si>
    <x:t xml:space="preserve">该论文提出了一种自动化检测数字内容服务中业务流篡改（BFT）漏洞的方法。通过动态执行跟踪和差分分析，系统能够识别关键业务逻辑中的漏洞点，并生成测试输入以验证漏洞。实验评估表明，该方法在352个真实网站中发现了315个漏洞，误报率和漏报率分别为0.49%和1.44%。</x:t>
  </x:si>
  <x:si>
    <x:t xml:space="preserve">The paper presents an automated approach to detect Business Flow Tampering (BFT) vulnerabilities in digital content services. By leveraging dynamic execution tracing and differential analysis, the system identifies critical points in business logic and generates test inputs to validate vulnerabilities. Evaluation on 352 real-world websites revealed 315 flaws, with false-positive and false-negative rates of 0.49% and 1.44%, respectively.</x:t>
  </x:si>
  <x:si>
    <x:t xml:space="preserve">自动化检测数字内容服务中的业务流篡改漏洞</x:t>
  </x:si>
  <x:si>
    <x:t xml:space="preserve">论文使用Alexa Top 500中的352个数字内容服务网站作为评估数据集，包括TIME、Fortune、Forbes等知名网站。</x:t>
  </x:si>
  <x:si>
    <x:t xml:space="preserve">量化指标：
漏洞检测数量（315个）
误报率（0.49%）
漏报率（1.44%）
搜索空间缩减效率（从平均12,148个函数缩减至123个关键点，效率为1.02%）
效果：
在真实网站中高效检测漏洞，误报和漏报率极低，显著优于现有工具JSFlowTamper（仅检测到32.38%的漏洞）。</x:t>
  </x:si>
  <x:si>
    <x:t xml:space="preserve">未提及，但论文提及了多个产业界案例，包括：
TIME.com：检测到绕过订阅软付费墙的漏洞。
Bookmate.com：发现绕过章节限制的漏洞。
LA Times：广告反屏蔽逻辑的篡改漏洞。
此外，论文还讨论了服务器端代码随机化作为实际 mitigation 方案的应用。</x:t>
  </x:si>
  <x:si>
    <x:t xml:space="preserve">FedSlice: Protecting Federated Learning Models from Malicious Participants with Model Slicing</x:t>
  </x:si>
  <x:si>
    <x:t xml:space="preserve">论文《FedSlice: Protecting Federated Learning Models from Malicious Participants with Model Slicing》提出了一种名为FedSlice的新方法，旨在保护联邦学习模型免受恶意参与者的攻击。通过将服务器端模型分割成多个切片并分发给不同参与者，FedSlice有效减少了模型泄露和攻击成功率。实验表明，FedSlice在防御自由骑士攻击、对抗攻击、成员推理攻击和梯度泄露攻击方面表现优异，同时仅引入较低的准确率损失和计算开销。</x:t>
  </x:si>
  <x:si>
    <x:t xml:space="preserve">The paper FedSlice: Protecting Federated Learning Models from Malicious Participants with Model Slicing introduces FedSlice, a novel approach to safeguard federated learning models against malicious participants. By slicing the server-side model into multiple segments and distributing them to participants, FedSlice mitigates model leakage and attack success rates. Evaluations demonstrate its effectiveness against free-rider attacks, adversarial attacks, membership inference attacks, and gradient leakage attacks, with minimal accuracy loss and computational overhead.</x:t>
  </x:si>
  <x:si>
    <x:t xml:space="preserve">联邦学习模型的安全性</x:t>
  </x:si>
  <x:si>
    <x:t xml:space="preserve">论文使用了以下Benchmark和数据集：
FedML：一个广泛使用的联邦学习开源库和基准。
LEAF：包含FEMNIST、Celeba和Shakespeare等数据集，专为联邦学习评估设计。
其他数据集：EMNIST、CIFAR10、CIFAR100，用于计算机视觉和自然语言处理任务。</x:t>
  </x:si>
  <x:si>
    <x:t xml:space="preserve">论文使用了以下量化指标，并取得了显著效果：
模型泄露率：从100%降至43.45%。
对抗攻击成功率：从100%降至11.66%。
成员推理攻击准确率：从71.91%降至51.58%（接近随机猜测水平）。
梯度泄露攻击的MSE：从0.00013增至1.52（接近白噪声水平）。
计算开销：仅增加约14%，远低于TEE（36倍）和加密方法（1000倍）。
准确率损失：小于2%。</x:t>
  </x:si>
  <x:si>
    <x:t xml:space="preserve">未提及，但论文中提及了联邦学习在产业界的应用，例如：
谷歌助手：通过联邦学习改进语音识别模型（引用自SlashGear）。
医疗研究：谷歌通过 crowdsourcing 数据（引用自Android Police）。
此外，论文提到FedSlice适用于需要保护模型知识产权和隐私的商业场景，如大型公司利用私有数据训练模型。</x:t>
  </x:si>
  <x:si>
    <x:t xml:space="preserve">PTPDroid: Detecting Violated User Privacy Disclosures to Third-Parties of Android Apps</x:t>
  </x:si>
  <x:si>
    <x:t xml:space="preserve">论文《PTPDroid: Detecting Violated User Privacy Disclosures to Third-Parties of Android Apps》提出了一种名为PTPDroid的工具，用于检测Android应用中隐私政策与实际代码行为之间的不一致性，特别是针对第三方实体收集用户隐私数据的情况。通过结合静态分析和自然语言处理技术，PTPDroid能够识别隐私政策中的模糊声明、遗漏声明和错误声明。实验表明，PTPDroid在真实应用中的检测效果优于现有工具，并且通过对1000个流行应用的分析，发现第三方隐私泄露问题在实践中普遍存在。</x:t>
  </x:si>
  <x:si>
    <x:t xml:space="preserve">The paper "PTPDroid: Detecting Violated User Privacy Disclosures to Third-Parties of Android Apps" introduces PTPDroid, a tool designed to detect inconsistencies between privacy policies and actual code behavior in Android apps, particularly focusing on third-party collection of user privacy data. By combining static analysis and natural language processing, PTPDroid identifies vague, omitted, and incorrect disclosures in privacy policies. Experiments demonstrate its superiority over state-of-the-art tools, and an empirical study on 1,000 popular apps reveals widespread issues with third-party privacy violations.</x:t>
  </x:si>
  <x:si>
    <x:t xml:space="preserve">Android应用中隐私政策与代码行为的一致性检测</x:t>
  </x:si>
  <x:si>
    <x:t xml:space="preserve">24个流行商业Android应用（隐私政策明确声明第三方数据流，作为基准测试集）。
48个随机选择的流行应用（用于与PoliCheck工具对比）。
1000个从Google Play下载的商业应用（用于实证研究）。</x:t>
  </x:si>
  <x:si>
    <x:t xml:space="preserve">静态分析：平均精确率87.9%，召回率60.3%（排除混淆代码后提升至76.5%），F1分数68.9%（排除混淆代码后提升至79.6%）。
隐私政策分析：F1分数100%。
效率：平均每个应用分析时间约12分钟（静态分析9.5分钟，隐私政策分析2.5分钟）。
实证结果：在1000个应用中，仅3.8%的应用明确声明了第三方数据收集，19%的应用存在遗漏或错误声明。</x:t>
  </x:si>
  <x:si>
    <x:t xml:space="preserve">论文提及了部分应用（如SHEIN、Life360、iHeartRadio等）的隐私政策分析结果，并尝试联系厂商验证发现的问题。部分厂商已根据反馈修正了隐私政策。此外，论文还提到了GDPR和CCPA等法规对隐私披露的要求，强调了工具在合规性检查中的潜在应用价值。</x:t>
  </x:si>
  <x:si>
    <x:t xml:space="preserve">AdHere: Automated Detection and Repair of Intrusive Ads</x:t>
  </x:si>
  <x:si>
    <x:t xml:space="preserve">该论文提出了一种名为ADHERE的技术，用于自动检测和修复不符合“更好广告标准”（Better Ads Standards）的侵入性广告。ADHERE通过结合静态和动态分析，解析网页的DOM树并监控动态广告行为，能够识别桌面和移动平台上的多种违规广告类型。实验结果表明，ADHERE在Alexa Top 100万网站中检测到了更多违规广告，并显著提高了召回率和准确性。该技术为开发者提供了实时修复建议，帮助改善用户体验并避免广告被浏览器屏蔽。</x:t>
  </x:si>
  <x:si>
    <x:t xml:space="preserve">The paper introduces ADHERE, a technique for automated detection and repair of intrusive ads that violate the Better Ads Standards. ADHERE employs a combination of static and dynamic analysis to parse web pages, monitor ad behaviors, and identify violations across desktop and mobile platforms. Evaluated on the Alexa Top 1 Million Websites, ADHERE detected more violations than existing tools, improving recall by 16.6% and accuracy by 4.2%. It also provides actionable repair suggestions to developers, enhancing ad compliance and user experience.</x:t>
  </x:si>
  <x:si>
    <x:t xml:space="preserve">自动化检测和修复不符合“更好广告标准”的侵入性广告</x:t>
  </x:si>
  <x:si>
    <x:t xml:space="preserve">论文使用的benchmark是Alexa Top 1 Million Websites。</x:t>
  </x:si>
  <x:si>
    <x:t xml:space="preserve">量化指标：召回率（Recall）、准确率（Accuracy）、精确率（Precision）、F1-score。
效果：
ADHERE检测到了5,540个移动网站和4,601个桌面网站上的违规广告，比Google的检测工具多发现了4,656个移动网站和3,911个桌面网站。
召回率提高了16.6%，准确率提高了4.2%。
在特定广告类型（如弹出广告、大型粘性广告）上的召回率达到80%以上。</x:t>
  </x:si>
  <x:si>
    <x:t xml:space="preserve">论文中提到了Google Ad Experience Report作为产业界的对比工具，并指出其局限性（如覆盖率低、缺乏修复支持）。ADHERE通过自动化检测和修复建议，弥补了这些不足，并在实际网站（如getsongbpm.com）上验证了修复效果。此外，论文还提到Google Chrome会根据检测结果屏蔽违规网站的广告，进一步体现了产业界的应用场景。</x:t>
  </x:si>
  <x:si>
    <x:t xml:space="preserve">Bad Snakes: Understanding and Improving Python Package Index Malware Scanning</x:t>
  </x:si>
  <x:si>
    <x:t xml:space="preserve">该论文探讨了Python包索引（PyPI）中的恶意软件检测问题。通过访谈PyPI管理员和安全研究人员，作者发现现有自动化恶意软件检测工具因高误报率（15%-97%）难以满足实际需求。相反，PyPI依赖外部安全研究人员手动报告恶意软件的社会技术系统更有效。论文还提出了改进建议，包括降低误报率、优化工具设计以及加强研究者与管理员协作。</x:t>
  </x:si>
  <x:si>
    <x:t xml:space="preserve">The paper investigates malware detection in the Python Package Index (PyPI). Through interviews with PyPI administrators and security researchers, the authors found that existing automated malware detection tools are impractical due to high false positive rates (15%-97%). Instead, PyPI relies on a socio-technical system where external researchers manually report malware. The study benchmarks tools like PyPI malware checks and Bandit4Mal, highlighting their limitations, and provides recommendations for improving detection capabilities and collaboration.</x:t>
  </x:si>
  <x:si>
    <x:t xml:space="preserve">开源软件供应链中的恶意软件检测</x:t>
  </x:si>
  <x:si>
    <x:t xml:space="preserve">恶意数据集：168个恶意Python包（来自Backstabber's Knife Collection和MalOSS数据集）。
良性数据集：
1,430个高下载量/高依赖的流行包。
986个随机PyPI包。</x:t>
  </x:si>
  <x:si>
    <x:t xml:space="preserve">指标：
真阳性率（TPR）：检测恶意包的比例。
假阳性率（FPR）：误报良性包的比例。
效果：
工具在仅检测setup.py时TPR为50.6%-66.7%，FPR为14.9%-79.5%。
检测所有文件时TPR升至85%-90.5%，但FPR高达67.8%-96.6%。
调整阈值后仍无法满足管理员要求的FPR &lt;0.1%。</x:t>
  </x:si>
  <x:si>
    <x:t xml:space="preserve">未提及，但PyPI实际采用的社会技术系统（如Checkmarx、Sonatype等公司扫描并报告恶意包）。
案例：2022年PyPI团队移除了12,000多个恶意项目，主要依赖外部研究者的报告（如Phylum发现W4SP窃取程序攻击）。</x:t>
  </x:si>
  <x:si>
    <x:t xml:space="preserve">FedDebug: Systematic Debugging for Federated Learning Applications</x:t>
  </x:si>
  <x:si>
    <x:t xml:space="preserve">论文《FedDebug: Systematic Debugging for Federated Learning Applications》提出了一种名为FedDebug的系统化调试框架，用于解决联邦学习中的调试难题。联邦学习允许客户端在本地训练模型并共享至中央聚合器以构建全局模型，但由于无法访问客户端数据且训练过程具有协作性，传统调试方法难以适用。FedDebug通过记录和重放技术实现实时交互式调试，并利用差分测试和神经元激活分析自动定位导致全局模型性能下降的故障客户端。实验表明，FedDebug在单故障和多故障场景下的定位准确率分别达到100%和90.3%，且运行时开销仅为训练时间的1.2%。</x:t>
  </x:si>
  <x:si>
    <x:t xml:space="preserve">The paper FedDebug: Systematic Debugging for Federated Learning Applications introduces FedDebug, a systematic debugging framework designed for federated learning (FL) applications. FL enables clients to train models locally and share them with a central aggregator to build a global model, but its privacy-preserving and collaborative nature complicates debugging. FedDebug addresses this by leveraging record-and-replay techniques for interactive debugging and employing differential testing with neuron activations to automatically identify faulty clients without requiring test data or labels. Evaluations show FedDebug achieves 100% accuracy in single-fault scenarios and 90.3% in multi-fault scenarios, with only a 1.2% runtime overhead.</x:t>
  </x:si>
  <x:si>
    <x:t xml:space="preserve">联邦学习中的系统化调试与故障定位</x:t>
  </x:si>
  <x:si>
    <x:t xml:space="preserve">论文使用了以下Benchmark：
数据集：CIFAR-10和FEMNIST（来自FL LEAF Benchmark）。
模型架构：ResNet、VGG和DenseNet。
FL框架：IBMFL。
实验配置：共68种FL配置，涵盖IID和非IID数据分布、不同客户端数量（10-400）及噪声标签注入的故障场景。</x:t>
  </x:si>
  <x:si>
    <x:t xml:space="preserve">故障定位准确率：单故障100%，多故障90.3%。
运行时开销：占训练时间的1.2%。
调试时间：仅占一轮训练时间的2.1%。
扩展性：在400客户端场景下仍保持75%的定位准确率。</x:t>
  </x:si>
  <x:si>
    <x:t xml:space="preserve">未提及，论文提及了联邦学习在医疗影像诊断（如胸部X光分析）中的应用案例（见Motivating Scenario部分），但未涉及具体产业界的合作或详细案例研究。</x:t>
  </x:si>
  <x:si>
    <x:t xml:space="preserve">Practical and Efficient Model Extraction of Sentiment Analysis APIs</x:t>
  </x:si>
  <x:si>
    <x:t xml:space="preserve">该论文提出了一种名为PEEP的框架，用于从情感分析API中高效且实用地提取功能等效的本地模型。PEEP利用公开的跨领域语料库和一种新颖的查询策略构建代理训练数据，并通过贪心搜索算法确定提取模型的合适架构。实验表明，PEEP在模拟和真实商业API中均能显著优于现有基准方法，提取的模型与目标API的预测一致性超过87.9%。研究还探讨了可能的防御措施，并指出仅返回标签预测并非有效防御手段。</x:t>
  </x:si>
  <x:si>
    <x:t xml:space="preserve">The paper proposes PEEP, a framework for practical and efficient model extraction from sentiment analysis APIs. PEEP employs out-of-domain public corpora and a novel query strategy to construct proxy training data, along with a greedy search algorithm to determine the extracted model's architecture. Experiments demonstrate that PEEP outperforms state-of-the-art baselines, achieving over 87.9% agreement with commercial APIs under a budget of $1. The study also evaluates potential defenses, confirming that returning only label predictions is ineffective.</x:t>
  </x:si>
  <x:si>
    <x:t xml:space="preserve">模型提取攻击</x:t>
  </x:si>
  <x:si>
    <x:t xml:space="preserve">模拟实验：使用MR、SST2和GitHub数据集，目标模型为基于BERT和XLNet的情感分析模型。
真实API实验：针对Google Cloud和Microsoft Azure的情感分析API，代理测试集为Yelp Reviews数据集。
基准方法：与Krishna et al. (2020)的随机文本方法和Pal et al. (2020)的不确定性采样方法对比。</x:t>
  </x:si>
  <x:si>
    <x:t xml:space="preserve">量化指标：
Agreement（一致性）：提取模型与目标模型预测标签的一致性（公式1）。
Efficiency（效率）：在查询预算（0.2K-1K次）下的平均一致性。
Search Time（搜索时间）：贪心搜索算法的运行时间。
效果：
在模拟实验中，PEEP的一致性比基准方法高28.5%（如MR-BERT达87.1% vs. 56.4%）。
在商业API中，一致性达90.1%（Google）和87.9%（Microsoft）。
贪心搜索比网格搜索快1.2倍（2.6小时 vs. 3.1小时）。</x:t>
  </x:si>
  <x:si>
    <x:t xml:space="preserve">论文提及了在产业界的应用，包括对Google Cloud Natural Language API和Microsoft Azure Cognitive Services Language API的模型提取实验，成功提取了高一致性的本地模型（一致性&gt;87.9%），验证了PEEP在真实商业场景中的有效性。</x:t>
  </x:si>
  <x:si>
    <x:t xml:space="preserve">CrossCodeBench: Benchmarking Cross-Task Generalization of Source Code Models</x:t>
  </x:si>
  <x:si>
    <x:t xml:space="preserve">该论文提出了一个名为CrossCodeBench的大规模基准测试，旨在评估源代码模型在跨任务泛化中的表现。研究收集了216个代码相关任务，并为每个任务标注了元信息（如任务描述、定义和示例），以支持多种跨任务学习方法（如少样本学习、任务指令学习等）。通过实验，论文展示了模型在不同任务分割下的表现，并分析了数据规模、模型规模等因素对跨任务泛化的影响。研究结果表明，跨任务学习方法能够显著提升模型在未见任务上的表现，但仍需进一步优化分类任务的输出约束问题。</x:t>
  </x:si>
  <x:si>
    <x:t xml:space="preserve">The paper introduces CrossCodeBench, a large-scale benchmark designed to evaluate the cross-task generalization capabilities of source code models. It encompasses 216 diverse code-related tasks, each annotated with meta-information (e.g., task descriptions, definitions, and examples) to support various cross-task learning methods, such as few-shot learning and instruction-based learning. Preliminary experiments demonstrate that models can achieve improved performance on unseen tasks through these methods, though challenges remain in constraining outputs for classification tasks. The study also explores the impact of data and model scaling on generalization performance.</x:t>
  </x:si>
  <x:si>
    <x:t xml:space="preserve">源代码模型的跨任务泛化能力</x:t>
  </x:si>
  <x:si>
    <x:t xml:space="preserve">论文提出的CrossCodeBench，包含216个代码相关任务，覆盖28个类别、7种任务类型和18种编程语言。</x:t>
  </x:si>
  <x:si>
    <x:t xml:space="preserve">指标：
分类任务：Exact Match (EM)
其他任务：BLEU (B.) 和 ROUGE-L (R.L)
效果：
监督微调的CodeT5模型表现最优（作为理论上限）。
跨任务学习方法（如2/0-instruct）在多数任务中接近监督模型性能，但在分类任务中表现较差（因输出约束不足）。
模型规模和数据规模的增加均能提升性能，但存在边际效益递减现象。</x:t>
  </x:si>
  <x:si>
    <x:t xml:space="preserve">未提及，但提到了一些大规模预训练模型（如GitHub Copilot、Codex和AlphaCode）在代码生成、程序修复等任务中的潜力。</x:t>
  </x:si>
  <x:si>
    <x:t xml:space="preserve">ECSTATIC: An Extensible Framework for Testing and Debugging Configurable Static Analysis</x:t>
  </x:si>
  <x:si>
    <x:t xml:space="preserve">这篇论文提出了一个名为ECSTATIC的可扩展框架，用于自动化测试和调试可配置的静态分析工具。静态分析工具通常具有多种配置选项，但测试和调试这些配置的正确性需要大量手动工作。ECSTATIC通过利用配置选项之间的偏序关系（partial order relations）来自动化测试过程，并检测违反预期行为的配置。此外，框架还提供了一种基于Delta Debugging的调试方法，能够将触发错误的输入程序简化，帮助开发者定位问题。实验表明，ECSTATIC在四种流行的静态分析工具（SOOT、WALA、DOOP和FlowDroid）中检测到了74个偏序错误，部分错误已被开发者确认并修复。</x:t>
  </x:si>
  <x:si>
    <x:t xml:space="preserve">This paper presents ECSTATIC, an extensible framework for automated testing and debugging of configurable static analysis tools. Static analyzers often come with multiple configuration options, but ensuring their correctness requires significant manual effort. ECSTATIC leverages partial order relations between configurations to automate testing and detect violations of expected behavior. It also introduces a violation-aware delta debugger to reduce input programs and assist in debugging. The framework was evaluated on four popular static analysis tools (SOOT, WALA, DOOP, and FlowDroid), detecting 74 partial order bugs, some of which were confirmed and fixed by developers.</x:t>
  </x:si>
  <x:si>
    <x:t xml:space="preserve">自动化测试和调试可配置的静态分析工具</x:t>
  </x:si>
  <x:si>
    <x:t xml:space="preserve">Java程序：CATS、DaCapo
Android程序：DroidBench、FossDroid</x:t>
  </x:si>
  <x:si>
    <x:t xml:space="preserve">检测错误数量：在四种工具中检测到74个偏序错误。
输入程序简化率：Delta Debugging平均将输入程序大小减少50%（最大减少99%）。
随机测试效果：随机测试阶段发现了10个新的偏序错误。</x:t>
  </x:si>
  <x:si>
    <x:t xml:space="preserve">论文提到部分检测到的错误已报告给工具开发者，其中FlowDroid的三个错误被确认并修复，WALA的错误正在讨论中。具体案例包括FlowDroid的codeelimination选项逻辑错误和WALA的反射建模问题。</x:t>
  </x:si>
  <x:si>
    <x:t xml:space="preserve">Responsibility in Context: On Applicability of Slicing in Semantic Regression Analysis</x:t>
  </x:si>
  <x:si>
    <x:t xml:space="preserve">该论文研究了程序切片技术在回归故障分析中的适用性，发现现有切片方法生成的切片仍然较大，开发者难以高效分析。为此，作者提出了一种名为INPRESS的新方法，通过识别并总结切片中与信息传播相关的代码块，进一步缩小切片规模。实验表明，INPRESS能将切片平均减少76%，显著提升了调试效率。研究基于Defects4J和自建的LibRench基准，验证了方法的有效性。</x:t>
  </x:si>
  <x:si>
    <x:t xml:space="preserve">This paper investigates the applicability of program slicing techniques in troubleshooting regression failures. While slicing helps reduce the code scope for inspection, the authors find that existing approaches still produce large slices. To address this, they propose INPRESS, a novel approach that minimizes slices by summarizing propagation-related code blocks while preserving contextual information. Evaluated on Defects4J and LibRench benchmarks, INPRESS reduces slice sizes by 76% on average, significantly improving debugging efficiency.</x:t>
  </x:si>
  <x:si>
    <x:t xml:space="preserve">程序切片技术在回归故障分析中的优化</x:t>
  </x:si>
  <x:si>
    <x:t xml:space="preserve">论文使用了两个Benchmark：
Defects4J：包含395个Java项目的回归故障。
LibRench：作者自建的8个大型开源库-客户端项目对，模拟真实的库升级故障场景。</x:t>
  </x:si>
  <x:si>
    <x:t xml:space="preserve">指标：切片大小（执行语句数量）、缩减率（%Reduct.）、处理时间（分钟）。
效果：
原始双切片平均包含2007个语句，INPRESS将其缩减至207个语句，平均缩减率76%。
最大缩减率达97.89%（LibRench #L4）。
处理时间从双切片的306.38分钟降至INPRESS的4.88分钟（所有案例平均）。</x:t>
  </x:si>
  <x:si>
    <x:t xml:space="preserve">未提及，但论文中提及了产业界的Case Study，例如：
开发者因升级com.fasterxml.jackson库花费超过10天调试（来自GitHub Issue）。
另一个团队为解决测试失败耗时20多天（引用自开源项目讨论）。
这些案例说明了库升级故障在实际开发中的高时间成本，凸显了INPRESS的潜在工业价值。</x:t>
  </x:si>
  <x:si>
    <x:t xml:space="preserve">Does the Stream API Benefit from Special Debugging Facilities? A Controlled Experiment on Loops and Streams with Specific Debuggers</x:t>
  </x:si>
  <x:si>
    <x:t xml:space="preserve">本文研究了Java的Stream API与传统循环在调试效率上的差异，重点关注专用流调试器（stream debugger）与逐步调试器（stepwise debugger）的效果。通过一项包含20名工业级Java开发者的对照实验，研究发现流调试器在多数情况下显著提升了调试效率（效率提升约204%），但在已知故障对象的情况下逐步调试器表现更优。论文揭示了调试工具的选择需结合具体情境，并强调了工具支持对API使用效果的重要性。</x:t>
  </x:si>
  <x:si>
    <x:t xml:space="preserve">This paper investigates the debugging efficiency of Java's Stream API compared to traditional loops, focusing on the performance of dedicated stream debuggers versus stepwise debuggers. Through a controlled experiment with 20 professional Java developers, the study demonstrates that stream debuggers significantly improve debugging speed (204% faster on average). However, when the failing object is known upfront, stepwise debuggers outperform stream debuggers (72% faster). The findings highlight that the choice of debugging tools depends on contextual factors, emphasizing the need for tailored tool support in API usage.</x:t>
  </x:si>
  <x:si>
    <x:t xml:space="preserve">比较Stream API与循环在调试效率上的差异，并评估专用流调试器与逐步调试器的实际效果。</x:t>
  </x:si>
  <x:si>
    <x:t xml:space="preserve">论文未使用标准Benchmark，而是通过生成的代码和人工设计的调试任务进行实验。具体包括：
生成包含40个对象的集合和30个过滤条件的代码。
设计两类任务：已知故障对象和未知故障对象的调试场景。</x:t>
  </x:si>
  <x:si>
    <x:t xml:space="preserve">主要指标：调试任务完成时间（solution time）。
效果：
流调试器整体效率提升204%
已知故障对象时，逐步调试器效率更高
统计显著性：p &lt; 0.001，效应量高达0.899（流调试器主效应）和0.928（交互效应）。</x:t>
  </x:si>
  <x:si>
    <x:t xml:space="preserve">未提及，但论文提及了一个保险公司的实际案例：在保险政策计算中，开发者需调试包含50多个过滤条件的代码。最初使用循环，后考虑迁移到Stream API，但因调试需求引发了对两种调试工具效率的讨论。这一案例直接推动了本研究的实验设计。</x:t>
  </x:si>
  <x:si>
    <x:t xml:space="preserve">Fonte: Finding Bug Inducing Commits from Failures</x:t>
  </x:si>
  <x:si>
    <x:t xml:space="preserve">论文提出了一种名为Fonte的技术，用于自动识别Bug Inducing Commit (BIC)。Fonte结合了故障定位（Fault Localisation, FL）和BIC识别技术，通过分析测试覆盖率和代码修改历史，仅需测试覆盖率信息即可高效、准确地定位引入错误的提交。相比传统方法（如二分查找或基于信息检索的技术），Fonte在130个真实Bug的实验中表现更优，MRR（平均倒数排名）提升至少39%。此外，Fonte还提出了一种加权二分查找方法，进一步降低了BIC识别的成本。论文还展示了Fonte在工业级大型项目（如SAP HANA）中的应用效果。</x:t>
  </x:si>
  <x:si>
    <x:t xml:space="preserve">The paper introduces Fonte, a technique for automatically identifying Bug Inducing Commits (BICs). Fonte integrates Fault Localisation (FL) with BIC identification, leveraging test coverage and commit history to efficiently and accurately pinpoint bug-introducing commits. Unlike traditional methods (e.g., bisection or IR-based approaches), Fonte requires only test coverage information and significantly outperforms state-of-the-art techniques, achieving at least 39% higher MRR on a benchmark of 130 real-world bugs. The paper also proposes a weighted bisection method to further reduce BIC identification costs and demonstrates Fonte's applicability in large-scale industrial projects like SAP HANA.</x:t>
  </x:si>
  <x:si>
    <x:t xml:space="preserve">Bug Inducing Commit (BIC)的自动化识别技术</x:t>
  </x:si>
  <x:si>
    <x:t xml:space="preserve">论文使用了以下Benchmark：
Defects4J v2.0.0：包含835个真实Java开源项目Bug的数据集。
手动标注的BIC数据集：补充了63个Defects4J中的Bug，与已有数据集合并后共130个Bug。
SAP HANA工业案例：包含23个批量测试失败的实例，用于验证Fonte在大型工业项目中的效果。</x:t>
  </x:si>
  <x:si>
    <x:t xml:space="preserve">主要指标：
MRR (Mean Reciprocal Rank)：Fonte达到0.528，比随机基线高242%，比IR-based方法（如Bug2Commit）高39%。
Accuracy@n：在Top 1和Top 5的准确率分别为36%和75%。
加权二分查找效果：
相比标准二分查找，减少了98%案例的搜索成本，平均节省7.2次迭代。
工业应用效果：
在SAP HANA中，87%的案例中BIC排名前5，平均减少32%的BIC检查成本。</x:t>
  </x:si>
  <x:si>
    <x:t xml:space="preserve">论文提及了Fonte在SAP HANA（一个超过1000万行C++/C代码的大型商业软件）中的应用。在批量测试场景中，Fonte成功将BIC定位在Top 5的提交中（87%的案例），并通过加权二分查找平均减少32%的迭代成本，验证了其在工业环境中的实用性。</x:t>
  </x:si>
  <x:si>
    <x:t xml:space="preserve">RepresentThemAll: A Universal Learning Representation of Bug Reports</x:t>
  </x:si>
  <x:si>
    <x:t xml:space="preserve">本文提出了一种名为RepresentThemAll的通用学习方法，用于学习缺陷报告的通用表示，以支持多种下游任务（如重复缺陷报告检测、缺陷报告摘要生成、缺陷优先级和严重性预测）。通过结合动态掩码语言模型和对比学习目标，该方法在预训练阶段学习缺陷报告的上下文信息，并通过微调适配不同任务。实验表明，RepresentThemAll在四项任务上均优于现有基线方法，显著降低了构建多任务维护系统的复杂性和成本。</x:t>
  </x:si>
  <x:si>
    <x:t xml:space="preserve">This paper proposes RepresentThemAll, a universal learning approach for bug report representation, designed to handle multiple downstream tasks in software maintenance (e.g., duplicate bug report detection, summarization, priority/severity prediction). By pre-training with a dynamic masked language model and a novel contrastive learning objective ("find yourself"), the model captures contextual knowledge of bug reports. Fine-tuning experiments on four tasks demonstrate state-of-the-art performance, addressing challenges like complexity, cost, and compatibility in multi-task systems.</x:t>
  </x:si>
  <x:si>
    <x:t xml:space="preserve">缺陷报告的通用表示学习</x:t>
  </x:si>
  <x:si>
    <x:t xml:space="preserve">数据集：
自建数据集：275,639条缺陷报告（来自Mozilla、Eclipse、Netbeans、GCC）。
公开数据集：Open Office数据集（用于重复缺陷报告检测实验）。
基线模型：
分类任务：Siamese、DWEN、DC-CNN、PPMGCN等。
生成任务：DeepSum、BugSum、Transformer等。
预训练模型对比：BERT、RoBERTa、CodeBERT、seBERT。</x:t>
  </x:si>
  <x:si>
    <x:t xml:space="preserve">分类任务（如重复检测、优先级/严重性预测）：
指标：准确率（Accuracy）、F1-score（加权平均）、精确率（Precision）、召回率（Recall）。
效果：RepresentThemAll在F1-score上比最佳基线提升2.73%–89.07%（如P4优先级预测提升89.07%）。
生成任务（如缺陷报告摘要）：
指标：ROUGE-L、复合BLEU（composite BLEU）。
效果：ROUGE-L提升8.47–21.59点，BLEU提升4.06–6.40点。</x:t>
  </x:si>
  <x:si>
    <x:t xml:space="preserve">Demystifying Exploitable Bugs in Smart Contracts</x:t>
  </x:si>
  <x:si>
    <x:t xml:space="preserve">该论文系统研究了2021-2022年间516个真实智能合约漏洞，分析了现有工具无法检测的漏洞类型及其根本原因、分布、审计难度和修复策略。研究发现，超过80%的可利用漏洞无法被现有工具检测到（称为MUBs），并将其分为7类。论文还通过实际审计验证了研究成果，发现了15个零日漏洞，避免了潜在的经济损失。研究为智能合约安全测试提供了新的视角和方法。</x:t>
  </x:si>
  <x:si>
    <x:t xml:space="preserve">The paper systematically investigates 516 real-world smart contract vulnerabilities from 2021-2022, focusing on exploitable bugs undetectable by existing tools (termed MUBs). It categorizes these bugs into seven types, analyzes their root causes, distributions, auditing difficulties, and repair strategies. The study reveals that over 80% of exploitable bugs are MUBs, highlighting gaps in current detection tools. The findings are validated through real-world audits, leading to the discovery of 15 critical zero-day vulnerabilities, potentially preventing significant financial losses. The work provides insights for improving smart contract security testing.</x:t>
  </x:si>
  <x:si>
    <x:t xml:space="preserve">智能合约中的可利用漏洞</x:t>
  </x:si>
  <x:si>
    <x:t xml:space="preserve">论文使用了两个数据集：
Code4rena竞赛数据：462个高风险的智能合约漏洞（来自113个竞赛）。
真实漏洞报告：54个实际被利用的漏洞（来自2022年1月至6月的公开报告）。</x:t>
  </x:si>
  <x:si>
    <x:t xml:space="preserve">工具覆盖率：现有工具仅能检测20%的漏洞（MABs），80%为MUBs。
审计难度：52.46%的MABs和54.29%的MUBs仅被单个审计员发现，表明大多数漏洞难以检测。
实际应用效果：通过研究成果指导审计，发现了15个零日漏洞，获得102,660美元奖金，保护了约2252万美元资金。</x:t>
  </x:si>
  <x:si>
    <x:t xml:space="preserve">通过研究成果指导审计，发现了15个零日漏洞，获得102,660美元奖金，保护了约2252万美元资金</x:t>
  </x:si>
  <x:si>
    <x:t xml:space="preserve">1.7k</x:t>
  </x:si>
  <x:si>
    <x:t xml:space="preserve">Understanding and Detecting On-the-Fly Configuration Bugs</x:t>
  </x:si>
  <x:si>
    <x:t xml:space="preserve">该论文研究了运行时动态配置更新引发的配置错误（OCBugs），首次对75个真实世界的OCBug进行了深入分析，总结了其症状、根因和触发条件。基于研究发现，作者提出了自动化测试框架Parachute，通过变异现有测试用例并结合差分分析来检测OCBugs。实验表明，Parachute能检测75%的已知OCBugs，并发现了13个未知错误，其中11个已被开发者确认或修复。</x:t>
  </x:si>
  <x:si>
    <x:t xml:space="preserve">The paper investigates On-the-Fly Configuration Bugs (OCBugs) caused by dynamic configuration updates in software systems. Through an empirical study of 75 real-world OCBugs, the authors categorize their symptoms, root causes, and triggering conditions. Based on these findings, they design Parachute, an automated testing framework that mutates existing test cases and employs differential analysis to detect OCBugs. Evaluations show Parachute detects 75% of known OCBugs and reports 13 unknown bugs, with 11 confirmed or fixed by developers.</x:t>
  </x:si>
  <x:si>
    <x:t xml:space="preserve">运行时动态配置更新的错误检测</x:t>
  </x:si>
  <x:si>
    <x:t xml:space="preserve">论文使用的Benchmark包括5个广泛使用的开源系统（MySQL、PostgreSQL、Redis、Nginx、Squid）中的75个真实OCBugs，以及额外在MariaDB和Httpd中复现的18个错误。</x:t>
  </x:si>
  <x:si>
    <x:t xml:space="preserve">检测率（Recall）：Parachute检测了75%的已知OCBugs（42/56），而基线工具Staccato仅检测27%（15/56）。
精确率（Precision）：在未知错误检测中，Parachute报告了13个真实错误和2个误报，精确率为87%（13/15）。
效率：每个目标选项测试20小时，实验总耗时1个月（21台虚拟机并行）。</x:t>
  </x:si>
  <x:si>
    <x:t xml:space="preserve">报告了13个未知错误，其中11个被开发者确认或修复（如MariaDB #29076）</x:t>
  </x:si>
  <x:si>
    <x:t xml:space="preserve">Explaining Software Bugs Leveraging Code Structures in Neural Machine Translation</x:t>
  </x:si>
  <x:si>
    <x:t xml:space="preserve">这篇论文提出了一种名为Bugsplainer的基于Transformer的生成模型，用于自动生成软件缺陷的自然语言解释。Bugsplainer通过学习大量bug修复提交（bug-fix commits）中的代码结构和缺陷模式，能够生成准确、简洁且有用的缺陷解释。论文通过自动评估指标（如BLEU分数、语义相似度和精确匹配）和开发者研究验证了Bugsplainer的有效性，结果显示其生成的解释在准确性和实用性上优于现有基线方法。</x:t>
  </x:si>
  <x:si>
    <x:t xml:space="preserve">The paper introduces Bugsplainer, a transformer-based generative model designed to automatically generate natural language explanations for software bugs by leveraging code structures and buggy patterns from bug-fix commits. Bugsplainer addresses the challenges of understanding code structures and detecting buggy patterns, outperforming baseline methods in metrics like BLEU score, semantic similarity, and exact match. A developer study further confirms that Bugsplainer's explanations are more accurate, precise, concise, and useful compared to existing approaches.</x:t>
  </x:si>
  <x:si>
    <x:t xml:space="preserve">自动生成软件缺陷的自然语言解释</x:t>
  </x:si>
  <x:si>
    <x:t xml:space="preserve">论文使用的benchmark是一个包含约150K个bug修复提交（bug-fix commits）的数据集，这些提交来自GitHub上的Python项目，并经过过滤以确保质量。</x:t>
  </x:si>
  <x:si>
    <x:t xml:space="preserve">BLEU分数：Bugsplainer得分为33.15（随机分割）和34.53（去除CodeSearchNet重叠数据），属于“可理解”到“良好”水平。
语义相似度（Semantic Similarity）：平均为55.76%，表明生成的解释与开发者提供的参考解释有较高的语义重叠。
精确匹配（Exact Match）：22.37%的生成解释与参考解释完全一致。
在开发者研究中，Bugsplainer的解释在准确性、精确性、简洁性和实用性上均优于基线方法。</x:t>
  </x:si>
  <x:si>
    <x:t xml:space="preserve">未提及，但论文中提及了开发者研究，涉及20名来自不同国家的开发者，他们评估了Bugsplainer生成的解释在实际开发中的实用性。此外，论文还提到了一些静态分析工具（如FindBugs、pyflakes）在产业界的局限性，但未具体描述Bugsplainer在产业界的实际应用案例</x:t>
  </x:si>
  <x:si>
    <x:t xml:space="preserve">Is It Enough to Recommend Tasks to Newcomers? Understanding Mentoring on Good First Issues</x:t>
  </x:si>
  <x:si>
    <x:t xml:space="preserve">该论文研究了开源软件项目中新手通过“Good First Issues”（GFIs）机制参与贡献时，导师（专家）的参与对其成功贡献和留存的影响。通过分析48,402个GFIs的数据，研究发现约70%的GFIs有专家参与，且专家参与能显著提高新手首次贡献的成功率，但对新手留存的影响较为复杂。论文还识别了四种导师结构、14种新手挑战和18种专家指导内容，为优化开源社区的导师机制提供了实践建议。</x:t>
  </x:si>
  <x:si>
    <x:t xml:space="preserve">The paper investigates the role of mentoring in onboarding newcomers to Open Source Software (OSS) projects through "Good First Issues" (GFIs). By analyzing 48,402 GFIs, the study finds that ~70% of GFIs involve expert participation, which positively correlates with newcomers' initial contribution success but shows a nuanced relationship with retention. The research identifies four mentorship structures, 14 newcomer challenges, and 18 expert mentoring strategies, offering practical insights for improving OSS community mentoring processes.</x:t>
  </x:si>
  <x:si>
    <x:t xml:space="preserve">开源软件项目中新手引导的导师机制</x:t>
  </x:si>
  <x:si>
    <x:t xml:space="preserve">论文使用的数据来自GitHub的GHTorrent数据库，包含964个仓库的48,402个已关闭的GFIs及其286,371条评论。具体项目统计信息见表I（如项目年龄、贡献者数量、提交次数等）。</x:t>
  </x:si>
  <x:si>
    <x:t xml:space="preserve">专家参与程度：70%的GFIs有专家参与，中位响应时间为8.5小时（RQ1）。
导师结构：四种结构（集中式、分散式、协作式、分布式），协作式占比最高（36%）（RQ2）。
模型效果：
新手贡献成功模型（McFadden’s R²=0.29）：专家参与（expert_involvement）显著正向影响（Est. = 0.71）。
新手留存模型（R²=0.05）：专家参与负相关，但新手评论数（#newcomer_comment）和项目流行度（#star）是关键因素（RQ4）。</x:t>
  </x:si>
  <x:si>
    <x:t xml:space="preserve">未提及，但其结论可直接指导开源社区（如GitHub项目）优化新手引导流程，例如通过自动化工具缩短响应时间、设计协作式导师结构等。</x:t>
  </x:si>
  <x:si>
    <x:t xml:space="preserve">From Organizations to Individuals: Psychoactive Substance Use By Professional Programmers</x:t>
  </x:si>
  <x:si>
    <x:t xml:space="preserve">该论文首次对专业程序员在工作中使用精神活性物质的现象进行了定性研究，通过访谈26名程序员，探讨了物质使用的动机、对生产力的影响、社交文化效应以及组织政策的影响。研究发现，程序员使用这些物质主要是为了缓解心理健康问题（如ADHD）或提升编程能力（如创造力或专注力）。研究还揭示了物质使用在远程工作中的增加趋势，以及当前组织反药物政策的模糊性和无效性。论文为软件开发中的物质使用现象提供了多层次的见解，并提出了改进政策和文化的建议。</x:t>
  </x:si>
  <x:si>
    <x:t xml:space="preserve">This paper presents the first qualitative investigation into psychoactive substance use among professional programmers. Through hour-long interviews with 26 developers, the study explores individual motivations (e.g., mental health management, productivity enhancement), social impacts (e.g., stigma, remote work), and organizational policy implications (e.g., ineffective drug policies, hiring/retention effects). Findings highlight the prevalence of stimulants for focus, cannabis for creativity, and the need for policy reforms to address cultural and productivity-related challenges in software engineering.</x:t>
  </x:si>
  <x:si>
    <x:t xml:space="preserve">专业程序员在工作中使用精神活性物质的个人经历、社会文化影响及组织政策</x:t>
  </x:si>
  <x:si>
    <x:t xml:space="preserve">论文未使用传统benchmark，而是基于定性分析方法（如主题分析）对26名程序员的访谈数据进行编码和归纳，提取了170多个共享概念。</x:t>
  </x:si>
  <x:si>
    <x:t xml:space="preserve">量化指标：
物质使用频率（如59%的受访者在过去一年中使用过精神活性物质工作）。
物质与任务关联性（如21名受访者认为兴奋剂提升调试效率）。
效果：揭示了物质使用与任务类型（如兴奋剂用于调试、大麻用于头脑风暴）的显著相关性，以及政策对招聘/留任的潜在负面影响（16/26受访者认为政策会影响职业选择）。</x:t>
  </x:si>
  <x:si>
    <x:t xml:space="preserve">未提及，但论文提及了产业界的案例观察，如：
FAANG公司中兴奋剂的非正式共享文化（如同事提供Modafinil以提升专注力）。
初创企业在办公室活动中对酒精的宽松政策（如团队活动中普遍饮酒）。
但未涉及具体的产业界应用或大规模案例研究。</x:t>
  </x:si>
  <x:si>
    <x:t xml:space="preserve">On the Self-Governance and Episodic Changes in Apache Incubator Projects: An Empirical Study</x:t>
  </x:si>
  <x:si>
    <x:t xml:space="preserve">本研究通过分析262个Apache孵化器项目的社会技术结构和制度性讨论，探讨了开源软件项目的可持续性与自我治理之间的关系。研究发现，可持续项目能够更高效地将制度性规则转化为实践，并且制度性讨论与社会技术结构的阶段性变化之间存在双向关联。研究还揭示了不同角色（如贡献者、提交者和导师）在阶段性变化中的抵抗行为差异，并提出了提升项目可持续性的实践建议。</x:t>
  </x:si>
  <x:si>
    <x:t xml:space="preserve">This study investigates the relationship between self-governance and socio-technical structure in Apache Incubator projects through an empirical analysis of 262 projects. It identifies episodic changes in socio-technical networks and institutional statements (IS), revealing that sustainable projects adapt more efficiently to governance rules. The research highlights bidirectional influences between institutional discussions and socio-technical changes, and examines resistance patterns among developers during these changes. The findings offer practical insights for improving OSS project sustainability.</x:t>
  </x:si>
  <x:si>
    <x:t xml:space="preserve">开源软件（OSS）项目的可持续性与自我治理</x:t>
  </x:si>
  <x:si>
    <x:t xml:space="preserve">论文使用了Apache软件基金会（ASF）孵化器项目作为benchmark，包括205个毕业项目（可持续）和57个退役项目（不可持续），涵盖了社会技术网络数据和制度性讨论的邮件记录。</x:t>
  </x:si>
  <x:si>
    <x:t xml:space="preserve">量化指标：
社会技术网络指标：节点数量、平均聚类系数、组件数量、加权平均度、图密度等。
制度性指标：响应延迟、参与度、负面情绪。
情感分析：使用BERTweet模型对制度性讨论进行情感分类（正面/负面）。
效果：
可持续项目在阶段性变化中表现出更高的制度性讨论频率和更短的响应延迟。
提交者在阶段性变化中负面情绪显著增加，而导师在变化后表现出更高的负面情绪。
情感分析显示，正面讨论更可能引发后续的社会技术结构改进。</x:t>
  </x:si>
  <x:si>
    <x:t xml:space="preserve">未提及，但论文中提到了两个具体的案例研究：
案例A（Calcite项目）：通过制度性讨论（如组织在线会议和发布计划）显著提升了社会网络的连通性。
案例B（Quickstep项目）：快速增长后开发者提出对设计讨论透明度的担忧，促使制度性调整以吸引更多贡献者。
这些案例展示了如何通过制度性干预改善项目的可持续性。</x:t>
  </x:si>
  <x:si>
    <x:t xml:space="preserve">Socio-Technical Anti-Patterns in Building ML-Enabled Software: Insights from Leaders on the Forefront</x:t>
  </x:si>
  <x:si>
    <x:t xml:space="preserve">该论文研究了在构建机器学习支持的软件系统时常见的社会技术性反模式（anti-patterns），这些问题主要源于组织和管理层面而非纯粹的技术问题。通过对MLOps社区66小时的视频内容进行定性分析，研究者识别出17种反模式，并将其分为三大类：组织孤岛（organizational silos）、组织内沟通问题（communication within an organization）和管理层领导真空（leadership vacuum）。论文还提出了相应的解决方案，包括技术工具的使用、团队结构调整和管理流程优化，并强调了社会技术性问题在ML项目中的重要性。</x:t>
  </x:si>
  <x:si>
    <x:t xml:space="preserve">The paper investigates socio-technical anti-patterns in building ML-enabled software systems, focusing on organizational and management challenges rather than purely technical issues. Through a qualitative analysis of 66 hours of talks from the MLOps community, the study identifies 17 anti-patterns grouped into three main areas: organizational silos, communication issues, and leadership vacuum. The authors provide recommendations to address these problems, ranging from technical solutions to organizational restructuring, and highlight the critical role of socio-technical factors in successful ML projects.</x:t>
  </x:si>
  <x:si>
    <x:t xml:space="preserve">机器学习支持的软件系统开发中的社会技术性反模式</x:t>
  </x:si>
  <x:si>
    <x:t xml:space="preserve">论文未使用传统的benchmark，而是基于对MLOps社区73个视频（总计66小时）的定性分析，采用反思性主题分析（Reflexive Thematic Analysis, RTA）方法进行研究。</x:t>
  </x:si>
  <x:si>
    <x:t xml:space="preserve">论文未使用量化指标，因为其研究方法是完全定性的。研究的主要成果是识别出17种反模式，并通过案例分析展示了这些问题的实际表现和解决方案。</x:t>
  </x:si>
  <x:si>
    <x:t xml:space="preserve">未提及，但论文中提及了多个产业界的案例，例如：
数据团队与后端团队在数据交接中的协作问题（如AP4和AP5）。
不同团队重复开发相似功能或基础设施的问题（如AP7和AP8）。
管理层与数据科学团队之间的沟通问题（如AP11）。
此外，论文还引用了来自不同公司和行业的实践者的经验，包括初创企业和成熟企业，展示了这些反模式在产业界的普遍性和实际影响。</x:t>
  </x:si>
  <x:si>
    <x:t xml:space="preserve">Moving on from the software engineers' gambit: an approach to support the defense of software effort estimates</x:t>
  </x:si>
  <x:si>
    <x:t xml:space="preserve">这篇论文探讨了软件开发中工程师在面对时间压力时如何通过谈判原则和防御策略来保护合理的软件工作量估算。作者提出了一种基于数字模拟的方法，通过“防御镜头”（defense lenses）帮助工程师学习如何在估算过程中应对压力，避免牺牲产品质量或自身生活质量。研究通过实验验证了该方法能显著提高工程师的估算防御意图和相关态度，并展示了其在工业环境中的实用性。</x:t>
  </x:si>
  <x:si>
    <x:t xml:space="preserve">The paper addresses the challenge of defending software effort estimates under pressure in software development. It introduces an approach based on negotiation principles, encapsulated in "defense lenses," delivered through a digital simulation. The study evaluates the effectiveness of this approach in improving practitioners' intentions and behaviors toward defending estimates, supported by empirical evidence from a controlled experiment with industry professionals.</x:t>
  </x:si>
  <x:si>
    <x:t xml:space="preserve">如何通过谈判原则和数字模拟支持软件工程师在面临压力时防御其工作量估算</x:t>
  </x:si>
  <x:si>
    <x:t xml:space="preserve">论文未明确提及使用特定的benchmark，而是通过对照实验（实验组与对照组）来评估干预效果。</x:t>
  </x:si>
  <x:si>
    <x:t xml:space="preserve">量化指标：基于计划行为理论（TPB）的变量，包括态度（Attitude）、主观规范（Subjective Norm）、感知行为控制（Perceived Behavioral Control）和意图（Intention），以及压力场景中的防御行为选择数量。
效果：实验组在意图（Intention）和主观规范（Subjective Norm）上表现出显著提升（中等强度证据），并在压力场景中选择更多防御行为（中位数4/5，对照组为3/5）。</x:t>
  </x:si>
  <x:si>
    <x:t xml:space="preserve">未提及，但论文提及了32家不同行业的企业（如IT服务、金融、医疗等）的参与者参与了实验，并提供了定性反馈，表明防御镜头在当前工作环境中具有实用性。具体案例未详细描述，但参与者普遍认为该方法适用于实际工作场景。</x:t>
  </x:si>
  <x:si>
    <x:t xml:space="preserve">Concrat: An Automatic C-to-Rust Lock API Translator for Concurrent Programs</x:t>
  </x:si>
  <x:si>
    <x:t xml:space="preserve">这篇论文提出了一种名为Concrat的自动化工具，用于将C语言中的锁API转换为Rust语言中的锁API，以提升并发程序的安全性。C语言的锁API缺乏静态检查机制，容易导致数据竞争等问题，而Rust的锁API通过类型系统保证了线程安全。Concrat结合静态分析和代码转换技术，自动生成锁使用摘要并重构代码。实验表明，该工具能高效处理大规模代码（66 KLOC仅需2.6秒），并在74%的真实项目中生成可编译的Rust代码，显著减少了人工移植的工作量。</x:t>
  </x:si>
  <x:si>
    <x:t xml:space="preserve">This paper introduces Concrat, an automatic tool for translating C lock APIs to Rust lock APIs in concurrent programs. C’s lock API lacks static checks, leading to data races, while Rust’s API enforces thread safety via its type system. Concrat combines static analysis to infer lock usage summaries and code transformation to replace C APIs with Rust equivalents. Evaluations show it efficiently processes 66 KLOC in 2.6 seconds and successfully translates 74% of real-world projects, reducing manual effort in migrating legacy systems to Rust.</x:t>
  </x:si>
  <x:si>
    <x:t xml:space="preserve">自动化将C语言并发程序中的锁API转换为Rust锁API</x:t>
  </x:si>
  <x:si>
    <x:t xml:space="preserve">论文选取了46个GitHub上开源的C语言并发项目，筛选条件包括：超过1,000星、非教学项目、使用pthread锁API、代码量小于500 KB，且能被C2Rust工具转换（如AirConnect、axel、lmdb等）。</x:t>
  </x:si>
  <x:si>
    <x:t xml:space="preserve">转换时间：66 KLOC代码转换耗时2.6秒，分析耗时4.3秒。
成功率：74%的项目（34/46）生成可编译代码，其中17/20通过原测试用例。
对比实验：分析速度远超Goblint（快1.1×至3923×），且生成更精确的锁摘要（4个项目仅Concrat生成可编译代码）。</x:t>
  </x:si>
  <x:si>
    <x:t xml:space="preserve">未提及，但提及RUST语言的应用，
Mozilla Servo：用Rust重写Firefox模块，利用其线程安全性改进并发渲染器。
Linux内核：计划支持Rust代码，Android和Fuchsia系统已采用Rust。</x:t>
  </x:si>
  <x:si>
    <x:t xml:space="preserve">Triggers for Reactive Synthesis Specifications</x:t>
  </x:si>
  <x:si>
    <x:t xml:space="preserve">该论文提出了一种在反应式合成规范中引入触发器（triggers）的方法，以解决传统线性时序逻辑（LTL）表达复杂时序属性的困难。通过基于符号有限自动机（SFA）的编码和新的非同时语义（non-simultaneous semantics），论文实现了触发器到GR(1)片段的高效转换，并证明了其表达能力和最优性。研究通过学生项目中的300多个触发器实例验证了其实际效用，并展示了其在机器人控制等场景中的应用。</x:t>
  </x:si>
  <x:si>
    <x:t xml:space="preserve">The paper introduces triggers into reactive synthesis specifications to address the challenges of expressing complex temporal properties using basic LTL operators. By leveraging symbolic finite automata (SFA) and a novel non-simultaneous semantics, the authors propose an efficient encoding of triggers into the GR(1) fragment, ensuring minimal auxiliary variables. The approach is validated through over 300 triggers written by students in a project class, demonstrating its practicality in scenarios like robotic patrolling and obstacle evasion. The work also proves the optimality of the encoding and highlights triggers' expressiveness in capturing properties beyond LTL.</x:t>
  </x:si>
  <x:si>
    <x:t xml:space="preserve">在反应式合成规范中引入触发器</x:t>
  </x:si>
  <x:si>
    <x:t xml:space="preserve">论文使用了学生项目中的30个规范（包含285个触发器实例）作为实际案例，并参考了经典的“障碍规避”（Obstacle Evasion）网格世界场景作为基准示例。</x:t>
  </x:si>
  <x:si>
    <x:t xml:space="preserve">指标：
每个触发器引入的辅助变量数量（平均2.3个，标准差1.12，最多5个）。
可满足性检查时间（平均116秒，中位数45秒）。
即时合成时间（平均32秒，中位数19秒）。
效果：
编码的辅助变量数量被证明是最优的（Theorem 1），且83%的规范能在10分钟内完成可满足性检查。</x:t>
  </x:si>
  <x:si>
    <x:t xml:space="preserve">未提及，但提到PSL（Property Specification Language）触发器在工业形式化验证工具中的广泛应用（如IEEE标准），并暗示其方法可能适用于类似场景（如设备驱动、智能相机网络等）。</x:t>
  </x:si>
  <x:si>
    <x:t xml:space="preserve">Using Reactive Synthesis: An End-to-End Exploratory Case Study</x:t>
  </x:si>
  <x:si>
    <x:t xml:space="preserve">这篇论文通过一个学期长的大学工作坊案例研究，探索了反应式合成技术在软件开发中的应用。研究团队使用Spectra工具集，让学生从编写形式化规约到执行合成的控制器，收集了超过500个规约版本和2500条Slack消息。研究发现，反应式合成在特定任务中具有明显优势，但存在不可实现性（unrealizability）、非良好分离（non-well-separation）等问题。基于分析，论文提出了改进语言设计、工具支持和方法论的行动建议，以提升反应式合成在软件工程中的实用性。</x:t>
  </x:si>
  <x:si>
    <x:t xml:space="preserve">This paper presents an exploratory case study on the use of reactive synthesis in software development through a semester-long university workshop. Participants used the Spectra toolset to write formal specifications, synthesize reactive controllers, and execute them. The study collected over 500 specification versions and 2500 Slack messages. Results highlight the benefits of reactive synthesis for certain tasks but also reveal challenges like unrealizability and non-well-separation. The paper proposes action items in language design, tooling, and methodology to enhance the practicality of reactive synthesis for software engineers.</x:t>
  </x:si>
  <x:si>
    <x:t xml:space="preserve">反应式合成技术在软件开发中的应用</x:t>
  </x:si>
  <x:si>
    <x:t xml:space="preserve">论文未使用传统的Benchmark，而是基于四个实际任务进行评估：
Simple Robot（简单机器人）
Patrolling Robot（巡逻机器人）
Cleaning Robot（清洁机器人）
Junction Traffic Lights（交通信号灯控制）</x:t>
  </x:si>
  <x:si>
    <x:t xml:space="preserve">规约数量：收集了599个规约版本，涉及88个不同的规约。
不可实现性问题：12%的提交规约是不可实现的。
工具使用频率：参与者频繁使用分析工具（如不可实现性核心计算），但计算时间较长（部分超过30分钟）。
语言特性使用：表格I展示了高级语言特性（如计数器、模式）的使用情况，表明这些特性在抽象复杂性方面发挥了作用。</x:t>
  </x:si>
  <x:si>
    <x:t xml:space="preserve">未提及，但提到反应式合成在工业界的实际应用非常有限，并希望通过改进工具和方法论推动其更广泛的应用。</x:t>
  </x:si>
  <x:si>
    <x:t xml:space="preserve">Syntax and Domain Aware Model for Unsupervised Program Translation</x:t>
  </x:si>
  <x:si>
    <x:t xml:space="preserve">该论文提出了一种名为SDA-Trans的模型，用于无监督的程序翻译。该模型通过结合语法结构和领域知识，增强了跨语言迁移能力。SDA-Trans在较小的单语代码语料库上进行训练，支持Python、Java和C++之间的函数级翻译。实验结果表明，SDA-Trans在翻译任务中表现优异，尤其是在未训练过的语言（如C++）翻译中表现突出。</x:t>
  </x:si>
  <x:si>
    <x:t xml:space="preserve">The paper introduces SDA-Trans, a syntax and domain-aware model for unsupervised program translation. By leveraging syntax structure and domain knowledge, the model enhances cross-lingual transfer capabilities. Trained on a smaller-scale monolingual corpus of Python and Java, SDA-Trans achieves impressive results in translating functions between Python, Java, and C++, even for unseen languages like C++. The model outperforms large-scale pre-trained baselines, demonstrating its efficiency and effectiveness.</x:t>
  </x:si>
  <x:si>
    <x:t xml:space="preserve">无监督的程序翻译</x:t>
  </x:si>
  <x:si>
    <x:t xml:space="preserve">论文使用了以下benchmark：
训练数据：CodeSearchNet中的Python和Java单语代码片段（165k Java方法和251k Python方法）。
评估数据：从GeeksforGeeks收集的并行函数数据集，包含Python、Java和C++的代码片段及其单元测试。</x:t>
  </x:si>
  <x:si>
    <x:t xml:space="preserve">论文使用了以下量化指标：
BLEU-4：衡量生成代码与参考代码的n-gram重叠率。
Exact Match Accuracy (EM Acc)：完全匹配参考代码的比例。
Computational Accuracy：通过单元测试验证生成代码的语义正确性。
效果：
SDA-Trans在Python-Java翻译任务中与大规模预训练模型（如TransCoder）表现相当，部分任务（如Python→Java）在EM Acc上更优。
在未训练过的C++翻译任务中，SDA-Trans显著优于其他模型，尤其在Java↔C++任务中表现突出。</x:t>
  </x:si>
  <x:si>
    <x:t xml:space="preserve">未提及，但提到了澳大利亚联邦银行（Commonwealth Bank）将平台从COBOL迁移到Java的案例，耗时5年，花费7.5亿美元，说明了手动代码迁移的高成本和耗时。论文提出的SDA-Trans旨在解决此类问题，但未提及具体的产业界应用或case study。</x:t>
  </x:si>
  <x:si>
    <x:t xml:space="preserve">Improving API Knowledge Discovery with ML: A Case Study of Comparable API Methods</x:t>
  </x:si>
  <x:si>
    <x:t xml:space="preserve">该论文研究了如何利用机器学习技术从Stack Overflow的问答中自动识别可比较的API方法对及其比较描述，以帮助开发者更好地理解API设计空间。作者首先构建了一个包含手工标注的TensorFlow API方法比较数据集的工具原型，并通过用户研究验证了其有效性。随后，他们开发了名为SOREL的深度学习工具，能够从大量未标注的Stack Overflow帖子中提取新的可比较API方法对，精确率和召回率分别达到71%和55%。研究结果表明，提供可比较的API方法信息能显著提升开发者对API的理解和选择能力。</x:t>
  </x:si>
  <x:si>
    <x:t xml:space="preserve">This paper explores the use of machine learning to automatically identify pairs of comparable API methods and their comparative descriptions from Stack Overflow posts, aiming to assist developers in understanding API design spaces. The authors first developed a prototype tool based on a hand-annotated dataset of TensorFlow API methods, validated through a user study. They then introduced SOREL, a deep-learning-based tool, which extracts novel comparable API pairs from unseen Stack Overflow content with 71% precision and 55% recall. The study demonstrates that providing such comparative information significantly enhances developers' awareness and decision-making regarding API usage.</x:t>
  </x:si>
  <x:si>
    <x:t xml:space="preserve">利用机器学习技术改进API知识发现</x:t>
  </x:si>
  <x:si>
    <x:t xml:space="preserve">论文构建了一个手工标注的TensorFlow API方法比较数据集，包含198个Stack Overflow答案、266对可比较的API方法以及737条支持比较的句子</x:t>
  </x:si>
  <x:si>
    <x:t xml:space="preserve">关系提取（RE）：精确率71%，召回率55%，F1分数67.3%（见Section VI-D和Table II）。
支持证据预测（SEP）：精确率75.5%，召回率47.8%，F1分数67.6%（见Table II）。
用户研究结果：使用工具后，开发者对可比较API方法的认知（awareness）和差异理解（understanding）显著提升（odds ratio分别为20倍和14倍）。</x:t>
  </x:si>
  <x:si>
    <x:t xml:space="preserve">未提及，但讨论了工具对API文档编写者的潜在价值（如通过提取的功能关联改进官方文档）。用户研究中的参与者包括部分来自企业的开发者（如ML工程师和研究科学家）。</x:t>
  </x:si>
  <x:si>
    <x:t xml:space="preserve">Diver: Oracle-Guided SMT Solver Testing with Unrestricted Random Mutations</x:t>
  </x:si>
  <x:si>
    <x:t xml:space="preserve">该论文提出了一种名为DIVER的新技术，用于高效发现SMT求解器中的关键错误。SMT求解器在程序验证、符号执行等应用中扮演重要角色，但其复杂性导致错误频发。现有测试方法（如差分测试和基于预定义规则的变异测试）存在局限性，无法覆盖求解器的独特功能或生成多样化的测试用例。DIVER通过结合无限制随机变异和模型引导的约束分析，生成满足特定条件的变异公式，从而发现现有方法难以检测的错误。实验表明，DIVER在CVC5、Z3和dReal等主流SMT求解器中发现了25个新错误，其中21个被开发者确认为关键错误。</x:t>
  </x:si>
  <x:si>
    <x:t xml:space="preserve">The paper presents DIVER, a novel technique for effectively finding critical bugs in SMT solvers. SMT solvers are foundational in applications like program verification and symbolic execution, but their complexity makes them prone to bugs. Existing testing approaches, such as differential testing and oracle-guided methods, have limitations in validating unique solver features or generating diverse test cases. DIVER addresses these shortcomings by performing unrestricted random mutations guided by satisfiability-preserving constraints derived from seed formulas and their models. Experiments show that DIVER detected 25 new bugs in state-of-the-art SMT solvers (CVC5, Z3, and dReal), with 21 confirmed as critical by developers, demonstrating its superiority over existing tools.</x:t>
  </x:si>
  <x:si>
    <x:t xml:space="preserve">SMT求解器的自动化测试技术</x:t>
  </x:si>
  <x:si>
    <x:t xml:space="preserve">论文使用了来自SMT-LIB基准测试集的可满足公式，覆盖以下逻辑理论：
QF_IDL, QF_LIA, QF_NIA, QF_RDL, QF_LRA, QF_NRA
QF_LIRA, QF_NIRA, QF_S, QF_SLIA</x:t>
  </x:si>
  <x:si>
    <x:t xml:space="preserve">关键指标：发现的错误数量（25个新错误，其中21个被确认，17个为关键错误）。
对比实验：与5种现有工具（Storm、AutoString、Fusion、TypeFuzz、OpFuzz）相比，DIVER发现的72%错误（18/25）未被其他工具检测到。
效率提升：加权采样使DIVER生成的可满足变异公式数量是均匀采样的1.6倍。</x:t>
  </x:si>
  <x:si>
    <x:t xml:space="preserve">论文提及了在CVC5、Z3和dReal等工业级SMT求解器中的应用案例。例如，DIVER发现的错误被CVC5开发者修复并加入回归测试套件，其中一些错误涉及底层逻辑问题（如“unsound lemma”），对求解器的可靠性有显著影响。</x:t>
  </x:si>
  <x:si>
    <x:t xml:space="preserve">An Empirical Study of Deep Learning Models for Vulnerability Detection</x:t>
  </x:si>
  <x:si>
    <x:t xml:space="preserve">该论文对深度学习模型在漏洞检测中的应用进行了实证研究。作者调查并复现了9种先进的深度学习模型，并在Devign和MSR两个广泛使用的漏洞检测数据集上进行了实验。研究围绕模型能力、训练数据和模型解释三个方面提出了6个研究问题（RQ1-RQ6），通过实验揭示了模型预测结果的不一致性、不同漏洞类型的检测难度、代码特征对模型性能的影响等关键发现。结果表明，现有模型在不同运行中存在显著差异，且模型间预测一致性较低。此外，论文还探讨了训练数据规模和项目组成对模型性能的影响，并分析了模型依赖的代码特征。研究为改进深度学习漏洞检测模型的鲁棒性和实际应用提供了重要指导。</x:t>
  </x:si>
  <x:si>
    <x:t xml:space="preserve">This paper presents an empirical study of deep learning models for vulnerability detection. The authors surveyed and reproduced nine state-of-the-art models, evaluating them on two widely used datasets (Devign and MSR). Through six research questions (RQ1-RQ6), the study investigates model capabilities, training data, and model interpretation. Key findings include high variability in predictions across different runs and low agreement among models, differences in detection difficulty for specific vulnerability types, and the impact of code features on model performance. The paper also examines how training data size and project composition affect results and analyzes the features models prioritize for predictions. The work provides insights for improving model robustness and practical deployment.</x:t>
  </x:si>
  <x:si>
    <x:t xml:space="preserve">基于深度学习的漏洞检测模型的实证分析</x:t>
  </x:si>
  <x:si>
    <x:t xml:space="preserve">论文使用了两个主要数据集：
Devign：包含27,318个平衡的漏洞和非漏洞样本。
MSR：包含188,636个不平衡样本（10,900个漏洞样本和177,736个非漏洞样本），并标注了漏洞类型（CWE）。</x:t>
  </x:si>
  <x:si>
    <x:t xml:space="preserve">指标：准确率（Accuracy）、精确率（Precision）、召回率（Recall）、F1分数（F1）。
效果：
复现的模型在原始数据集上的结果与论文报告基本一致（差异&lt;2%）。例如，LineVul在MSR上达到F1=92%，优于其他模型。
模型间预测一致性低（仅7%测试数据被所有模型一致预测）。
特定漏洞类型（如缓冲区溢出）的检测效果优于其他类型（如资源错误）。</x:t>
  </x:si>
  <x:si>
    <x:t xml:space="preserve">未提及，但论文提及产业界对深度学习漏洞检测工具的兴趣，例如IBM、Google和亚马逊等公司已投入资源开发相关工具和数据集（如IBM的D2A数据集）。但未提供具体的产业界案例研究。</x:t>
  </x:si>
  <x:si>
    <x:t xml:space="preserve">MorphQ: Metamorphic Testing of the Qiskit Quantum Computing Platform</x:t>
  </x:si>
  <x:si>
    <x:t xml:space="preserve">这篇论文提出了MorphQ，首个针对量子计算平台的蜕变测试方法。MorphQ通过程序生成器创建大量有效的量子程序，并利用量子特有的蜕变关系生成衍生程序，以检测量子计算平台（如Qiskit）中的错误。实验表明，MorphQ在48小时内生成了8360个程序对，发现了13个真实错误，其中9个已被开发者确认。该方法解决了量子程序稀缺和预期行为难以验证的挑战，提升了量子计算平台的可靠性。</x:t>
  </x:si>
  <x:si>
    <x:t xml:space="preserve">This paper presents MorphQ, the first metamorphic testing approach for quantum computing platforms. It addresses two key challenges: the scarcity of quantum programs (C1) and the oracle problem (C2). MorphQ generates diverse, valid quantum programs and applies quantum-specific metamorphic transformations to create follow-up programs for testing. Evaluated on Qiskit, MorphQ detected 13 bugs (9 confirmed) within 48 hours, demonstrating its effectiveness in improving the reliability of quantum computing platforms.</x:t>
  </x:si>
  <x:si>
    <x:t xml:space="preserve">量子计算平台的自动化测试</x:t>
  </x:si>
  <x:si>
    <x:t xml:space="preserve">论文使用Qiskit作为测试对象，并与其前作QDiff进行了对比实验。此外，通过手动检查生成的程序对来验证发现的错误。</x:t>
  </x:si>
  <x:si>
    <x:t xml:space="preserve">量化指标：
生成的程序对数（8,360对）。
崩溃差异（23.2%的衍生程序引发崩溃）。
分布差异（0.7%的程序对显示统计显著差异）。
发现的真实错误数（13个，其中9个已确认）。
代码覆盖率（MorphQ覆盖8.1%，高于QDiff的6.1%）。
效果：
在48小时内高效生成大量有效程序。
检测到多个未被QDiff发现的错误。
覆盖更多Qiskit代码路径。</x:t>
  </x:si>
  <x:si>
    <x:t xml:space="preserve">论文中提到了在Qiskit（IBM开发的量子计算平台）中的实际应用，发现了13个真实错误，部分已被开发者修复。但未提及其他产业界的应用或案例研究。</x:t>
  </x:si>
  <x:si>
    <x:t xml:space="preserve">Large Language Models are Few-shot Testers: Exploring LLM-based General Bug Reproduction</x:t>
  </x:si>
  <x:si>
    <x:t xml:space="preserve">该论文提出了一种名为Libro的框架，利用大型语言模型（LLMs）从缺陷报告中自动生成复现缺陷的测试用例。通过分析开源项目，作者发现28%的测试用例是为了修复缺陷而添加的，因此自动化生成此类测试对开发者具有重要意义。Libro通过提示工程、测试生成和后处理步骤，能够为33%的缺陷生成有效的复现测试，并在多个基准数据集上验证了其效果。</x:t>
  </x:si>
  <x:si>
    <x:t xml:space="preserve">The paper introduces Libro, a framework that leverages Large Language Models (LLMs) to automatically generate bug-reproducing test cases from bug reports. The authors highlight that 28% of test cases in open-source projects are added to address reported bugs, emphasizing the importance of automating this process. Libro employs prompt engineering, test generation, and post-processing to produce executable tests, achieving a 33% success rate in reproducing bugs on the Defects4J benchmark. The study demonstrates Libro's potential to enhance developer efficiency by reducing manual effort in test creation.</x:t>
  </x:si>
  <x:si>
    <x:t xml:space="preserve">基于大型语言模型的通用缺陷复现测试生成</x:t>
  </x:si>
  <x:si>
    <x:t xml:space="preserve">论文使用了以下基准数据集：
Defects4J：包含750个Java项目的真实缺陷及其报告。
GHRB (GitHub Recent Bugs)：作者自建的包含31个近期GitHub缺陷报告的数据集，用于验证模型在未训练数据上的泛化能力。</x:t>
  </x:si>
  <x:si>
    <x:t xml:space="preserve">Bug Reproduction Rate：在Defects4J上复现了251/750（33.5%）的缺陷，在GHRB上复现了10/31（32.2%）的缺陷。
Ranking Accuracy (acc@n)：在Defects4J上，acc@1为43%（148/350），acc@5为57%（199/350）。
Precision：在Defects4J上，选择阈值设为1时，精确度为63%（219/350）。
Wasted Effort (wef@n)：开发者平均需要检查2.28个非复现测试才能找到一个有效的复现测试。</x:t>
  </x:si>
  <x:si>
    <x:t xml:space="preserve">未提及，但在开源项目（如Defects4J和GitHub项目）中应用</x:t>
  </x:si>
  <x:si>
    <x:t xml:space="preserve">Automating Code-Related Tasks Through Transformers: The Impact of Pre-training</x:t>
  </x:si>
  <x:si>
    <x:t xml:space="preserve">本文研究了预训练目标对Transformer模型在自动化代码相关任务中性能的影响。通过系统文献综述（SLR）识别了软件工程中常用的预训练目标，并实验比较了通用目标（如掩码语言模型MLM）与针对特定任务设计的预训练目标（如方法名生成MNG）的效果。研究发现：(1) 预训练在微调数据较少时显著提升性能，但在数据充足时作用有限；(2) MLM目标在多数任务中表现最佳，而任务特定目标仅在与下游任务高度相似时可能带来小幅改进。实验基于Java方法级数据集，覆盖代码摘要、补全和缺陷修复三个任务。</x:t>
  </x:si>
  <x:si>
    <x:t xml:space="preserve">This paper investigates the impact of pre-training objectives on Transformer models in automating code-related tasks (e.g., code summarization, completion, bug-fixing). Through a systematic literature review (SLR), it identifies common pre-training objectives in software engineering and compares generic objectives (e.g., MLM) with task-specific ones (e.g., Method Name Generation). Key findings include: (1) Pre-training boosts performance only when fine-tuning data is scarce; (2) MLM generally outperforms specialized objectives unless the latter closely mimics the downstream task. Experiments involve Java method-level datasets, demonstrating the trade-offs between pre-training strategies.</x:t>
  </x:si>
  <x:si>
    <x:t xml:space="preserve">预训练目标对Transformer模型在代码相关任务中性能的影响</x:t>
  </x:si>
  <x:si>
    <x:t xml:space="preserve">预训练数据集：1M对Java方法及其Javadoc（来自GitHub项目）。
微调数据集：
Bug-fixing：基于SequenceR的35,578对缺陷修复数据。
Code Summarization：FunCom数据集（2.1M方法-Javadoc对）。
Code Completion：CodeSearchNet衍生的1.8M代码块补全实例。</x:t>
  </x:si>
  <x:si>
    <x:t xml:space="preserve">指标：正确预测百分比（预测输出与目标完全匹配）、BLEU-4（代码摘要）、标准化Token级Levenshtein距离（代码补全）。
效果：
小规模微调数据：预训练模型在代码摘要任务中正确率从1.94%提升至4.73%（OR=10.3），代码补全从2.37%提升至5.05%（OR=11.7）。
大规模微调数据：预训练无显著优势，甚至略逊于非预训练模型（p&lt;0.001）。
最佳预训练目标：MLM在多数任务中表现最优，仅在缺陷修复中与任务特定目标（IMF）无显著差异。</x:t>
  </x:si>
  <x:si>
    <x:t xml:space="preserve">未提及，但研究的任务（如代码补全、缺陷修复）直接关联工业级开发工具（如GitHub Copilot、IDE插件）的智能化支持。</x:t>
  </x:si>
  <x:si>
    <x:t xml:space="preserve">论文提出了一种名为SEAMFUZZ的新型模糊测试技术，通过学习种子自适应的变异策略来提升灰盒模糊测试的性能。传统的程序自适应方法仅针对目标程序优化变异策略，而忽略了不同种子输入的个体特性。SEAMFUZZ通过聚类算法将种子输入按语法和语义特征分组，并为每个种子簇定制基于Thompson采样的变异策略。实验结果表明，SEAMFUZZ在路径覆盖和漏洞发现能力上均优于现有技术（如AFL++和MOPT），平均分支覆盖率提升5.6%-7.7%，并发现了27个其他工具未检测到的独特漏洞。</x:t>
  </x:si>
  <x:si>
    <x:t xml:space="preserve">The paper introduces SEAMFUZZ, a novel greybox fuzzing technique that learns seed-adaptive mutation strategies. Unlike traditional program-adaptive approaches, SEAMFUZZ clusters seed inputs based on syntactic and semantic similarities and applies customized mutation strategies for each cluster using a variant of Thompson sampling. Experiments on 14 real-world programs demonstrate that SEAMFUZZ outperforms state-of-the-art fuzzers (AFL++ and MOPT), achieving 5.6%-7.7% higher branch coverage and detecting 27 unique bugs missed by other tools.</x:t>
  </x:si>
  <x:si>
    <x:t xml:space="preserve">种子自适应的变异策略学习</x:t>
  </x:si>
  <x:si>
    <x:t xml:space="preserve">论文从三个基准集（FuzzBench、MAGMA、MOPT）中选取了14个真实世界的程序，包括：
objdump、php-parser、proj4、libxml2、openssl等。
总代码量达680万行</x:t>
  </x:si>
  <x:si>
    <x:t xml:space="preserve">分支覆盖率：SEAMFUZZ平均比AFL++和MOPT分别提升5.6%和7.7%。
漏洞检测：发现27个其他工具未检测到的独特漏洞，生成的崩溃输入数量比AFL++和MOPT分别多56.4%和57.1%。
统计显著性：在12/14的基准程序上，p值&lt;0.05（Mann-Whitney检验）。</x:t>
  </x:si>
  <x:si>
    <x:t xml:space="preserve">未提及，但所有实验均基于真实世界的开源程序（如OpenSSL、LibXML2），工具已开源</x:t>
  </x:si>
  <x:si>
    <x:t xml:space="preserve">本研究探讨了开发者在编写代码时如何做出实现设计决策（Implementation Design Decisions）。通过混合方法（问卷调查和半结构化访谈），研究者收集了46份调查回复和14次访谈数据，分析了开发者决策的类型、考虑因素、过程和专业知识。研究发现，实现设计决策并非简单地遵循高层设计，而是需要不断与需求、架构等高层设计进行交互。此外，开发者虽然遵循一定的决策流程，但每个人的具体过程各不相同。研究结果对软件工程的研究、教育和实践提供了重要启示，例如如何教授开发者更有效地做出实现设计决策。</x:t>
  </x:si>
  <x:si>
    <x:t xml:space="preserve">This study investigates how developers make implementation design decisions while writing code. Through a mixed-methods approach (surveys and semi-structured interviews), the researchers collected 46 survey responses and conducted 14 interviews to analyze the types of decisions, considerations, processes, and expertise involved. The findings reveal that implementation design decisions require continuous interaction with higher-level design elements (e.g., requirements, architecture) rather than merely following them. Additionally, while developers share a general decision-making structure, individual processes vary. The study offers implications for research, education, and practice, such as improving how developers are taught to make implementation design decisions.</x:t>
  </x:si>
  <x:si>
    <x:t xml:space="preserve">开发者在代码实现过程中的设计决策</x:t>
  </x:si>
  <x:si>
    <x:t xml:space="preserve">论文未使用具体的benchmark，而是通过质性分析方法（如开放编码和闭合编码）对调查和访谈数据进行分析。</x:t>
  </x:si>
  <x:si>
    <x:t xml:space="preserve">论文未使用量化指标，而是通过质性研究（如编码和主题分析）总结开发者的决策模式、考虑因素和过程。因此，没有具体的量化效果数据。</x:t>
  </x:si>
  <x:si>
    <x:t xml:space="preserve">未提及，但研究结果对产业界实践具有启示意义，例如帮助开发者更好地管理技术债务和提高代码可维护性。</x:t>
  </x:si>
  <x:si>
    <x:t xml:space="preserve">Developer-Intent Driven Code Comment Generation</x:t>
  </x:si>
  <x:si>
    <x:t xml:space="preserve">该论文提出了一种名为DOME的开发者意图驱动的代码注释生成方法。传统代码注释生成方法通常仅生成代码功能的通用描述，而忽略了开发者可能具有的不同意图（如功能总结、设计原理、实现细节等）。DOME通过意图引导的选择性注意力机制，从源代码中提取与特定意图相关的信息，从而生成多样化的注释。论文还开发了一个自动化工具COIN，用于标注代码注释的意图类别。实验结果表明，DOME在多个指标上优于现有方法，并能生成更符合开发者需求的注释。</x:t>
  </x:si>
  <x:si>
    <x:t xml:space="preserve">The paper introduces DOME, a developer-intent driven code comment generation approach. Unlike traditional methods that generate generic descriptions of code functionality, DOME produces intent-aware comments by leveraging intent-guided selective attention to extract relevant information from source code. The paper also presents COIN, an automated tool for labeling comment intents. Evaluations on real-world datasets show that DOME outperforms state-of-the-art baselines in generating accurate and diverse comments aligned with developer intentions.</x:t>
  </x:si>
  <x:si>
    <x:t xml:space="preserve">开发者意图驱动的代码注释生成</x:t>
  </x:si>
  <x:si>
    <x:t xml:space="preserve">论文使用了两个真实世界的Java数据集：
Funcom：包含210万条代码-注释对，来自29K个Java项目。
TLC：包含87,136条代码-注释对，来自9K多个GitHub Java仓库。</x:t>
  </x:si>
  <x:si>
    <x:t xml:space="preserve">论文使用了以下指标评估性能：
BLEU-4：DOME在Funcom上比最佳基线提高25.66%（31.83 vs. 25.33），在TLC上提高10.06%（22.20 vs. 20.17）。
ROUGE-L：Funcom上提高16.59%（42.45 vs. 36.41），TLC上提高11.09%（36.67 vs. 33.01）。
METEOR：Funcom上提高18.38%（20.48 vs. 17.30），TLC上提高14.93%（16.47 vs. 14.33）。</x:t>
  </x:si>
  <x:si>
    <x:t xml:space="preserve">未提及，但提到DOME生成的注释能更好地满足实际开发需求，具有在实际场景中应用的潜力。</x:t>
  </x:si>
  <x:si>
    <x:t xml:space="preserve">Data Quality Matters: A Case Study of ObsoleteComment Detection</x:t>
  </x:si>
  <x:si>
    <x:t xml:space="preserve">该论文研究了数据质量对机器学习在软件工程任务中效果的影响，以即时过时注释检测为例。作者首先通过数据清理修正了现有基准数据集中的标签错误，发现仅修正0.22%的标签即可使现有方法准确率提升10.7%。进一步提出了一种对抗学习框架（AdvOC），通过同时估计数据可靠性和预测结果，将检测准确率相对提升了18.1%。论文还设计了分层编码方法，结合代码变更的多种表示形式（如编辑序列、编辑树和编辑脚本）与注释的关联性。实验表明，数据清理和对抗学习能显著提升过时注释检测的性能，且该方法具有通用性，可推广至其他基于机器学习的软件工程任务。</x:t>
  </x:si>
  <x:si>
    <x:t xml:space="preserve">This paper investigates the impact of data quality on machine learning-based software engineering tasks, focusing on just-in-time obsolete comment detection. The authors first perform data cleaning on the benchmark dataset (OCDDATA), correcting only 0.22% of labels while reducing the dataset size by 15.0%, which improves existing methods' accuracy by up to 10.7%. They then propose AdvOC, an adversarial learning framework that jointly estimates data reliability and predicts obsolete comments, achieving an 18.1% relative improvement in accuracy. A hierarchical encoding method is designed to capture code changes and their connections to comments. Experiments confirm the effectiveness of both data cleaning and adversarial learning, with potential applicability to other ML-driven SE tasks.</x:t>
  </x:si>
  <x:si>
    <x:t xml:space="preserve">数据质量对机器学习在软件工程任务中效果的影响</x:t>
  </x:si>
  <x:si>
    <x:t xml:space="preserve">论文使用的基准数据集是OCDDATA，包含从GitHub的1,496个Java仓库中提取的约4,086K条数据样本，涵盖代码变更前后的注释对及其标签（是否过时）。</x:t>
  </x:si>
  <x:si>
    <x:t xml:space="preserve">指标：Precision（精确率）、Recall（召回率）、F1-score（F1值）、AUPRC（精确率-召回率曲线下面积）。
效果：
数据清理后，现有方法（OCD和Just-In-Time）的F1-score分别提升10.7%和2.3%。
AdvOC在清理后的数据上，相比最佳基线（Just-In-Time），F1-score提升9.2%，Recall提升18.1%，AUPRC提升5.6%。
消融实验显示，对抗学习模块和编辑树表示分别贡献了8.1%和11.5%的F1-score提升。</x:t>
  </x:si>
  <x:si>
    <x:t xml:space="preserve">未提及，但讨论了潜在应用场景（如代码审查工具集成），并提到部分数据来自TikTok（字节跳动）的开发者贡献。</x:t>
  </x:si>
  <x:si>
    <x:t xml:space="preserve">Revisiting Learning-based Commit Message Generation</x:t>
  </x:si>
  <x:si>
    <x:t xml:space="preserve">该论文研究了基于学习的提交信息生成技术，发现现有方法生成的提交信息大多（约90%）属于简单模式（如“添加/删除/修复”等），远高于真实提交信息中的模式比例（约50%）。通过分析数据集、输入表示和模型组件的影响，论文指出当前技术过度依赖变更标记（如“+”“-”），而未能充分利用代码的语法和语义信息。论文提出了一种基于模式的新评估视角，并探讨了未来改进方向，如两阶段生成和更精细的代码表示方法。</x:t>
  </x:si>
  <x:si>
    <x:t xml:space="preserve">The paper investigates learning-based commit message generation techniques, revealing that most generated messages (~90%) follow simple patterns (e.g., "Add/Remove/Fix"), significantly higher than in ground truth (~50%). By analyzing datasets, input representations (e.g., change marks like "+" and "-"), and model components, the authors demonstrate that current techniques rely heavily on change marks while poorly utilizing code syntax and semantics. The study introduces pattern-based evaluation metrics and suggests future improvements, such as a two-stage generation paradigm and enhanced code representations.</x:t>
  </x:si>
  <x:si>
    <x:t xml:space="preserve">基于学习的提交信息生成技术的局限性及其改进方向</x:t>
  </x:si>
  <x:si>
    <x:t xml:space="preserve">论文使用了来自GitHub上1,000个热门Java项目的90,661个代码变更与提交信息对组成的基准数据集，排除了回滚和合并提交，并去除了非Java文件的变更和重复数据。</x:t>
  </x:si>
  <x:si>
    <x:t xml:space="preserve">NLP指标：BLEU、ROUGE-L、METEOR。
最佳模型（FIRA）在测试集上的表现：BLEU=17.48，ROUGE-L=21.19，METEOR=14.58。
模式比例（Pattern Ratio）：
生成提交信息中模式占比约90%，而真实提交信息中仅50%。
其他发现：
仅使用变更标记（“+”“-”）作为输入时，模型性能与完整输入相近（如FIRA的BLEU仅下降2.06），说明模型未充分利用代码语义。</x:t>
  </x:si>
  <x:si>
    <x:t xml:space="preserve">未提及，但指出高质量提交信息对自动化发布说明生成和缺陷引入提交识别等任务至关重要。</x:t>
  </x:si>
  <x:si>
    <x:t xml:space="preserve">Commit Message Matters: Investigating Impact and Evolution of Commit Message Quality</x:t>
  </x:si>
  <x:si>
    <x:t xml:space="preserve">该论文研究了提交信息质量对软件缺陷的影响及其随时间的变化趋势。作者发现，高质量的提交信息应包含代码变更的摘要（What）和变更动机（Why），但现有方法仅通过链接的存在判断Why信息，忽略了链接内容的质量问题。为此，作者开发了一个机器学习分类器，通过结合提交信息和链接内容来评估提交信息质量，并在32个Apache项目上进行了实证分析。结果表明，提交信息质量与软件缺陷存在显著关联，且整体质量随时间下降，但开发者却认为自己在改进。</x:t>
  </x:si>
  <x:si>
    <x:t xml:space="preserve">This paper investigates the impact of commit message quality on software defect proneness and its evolution over time. The authors argue that a good commit message should include both a summary of changes (What) and the rationale behind them (Why). They highlight that existing approaches often assume links (e.g., issue reports) provide Why information without verifying their content. To address this, they developed a machine learning classifier that evaluates commit message quality by analyzing both the message and linked content. Empirical analysis on 32 Apache projects revealed that commit message quality significantly affects defect proneness, and its overall quality declines over time, contrary to developers' self-perception of improvement.</x:t>
  </x:si>
  <x:si>
    <x:t xml:space="preserve">提交信息质量对软件缺陷的影响及其随时间的变化趋势</x:t>
  </x:si>
  <x:si>
    <x:t xml:space="preserve">论文使用了以下数据和基准：
数据集：32个Apache开源Java项目的520,306条提交记录。
对比方法：与Tian et al.提出的Bi-LSTM分类器进行对比。
工具：SZZUnleashed（缺陷引入提交检测）、RefMiner（重构提交检测）。</x:t>
  </x:si>
  <x:si>
    <x:t xml:space="preserve">指标：F1分数、精确度（Precision）、召回率（Recall）、准确率（Accuracy）。
效果：
提出的集成分类器（Bi-LSTM + Bi-GRU + XGBoost）在F1分数上比现有最佳方法提升12个百分点（Why分类）和9个百分点（Good分类）。
在Why分类任务中，F1达到0.808，精确度0.740，召回率0.890。
其他分析：
提交信息质量与缺陷引入的关联性（Cohen's D效应量较小但统计显著）。
提交信息质量随时间下降（Spearman相关系数为-0.8）。</x:t>
  </x:si>
  <x:si>
    <x:t xml:space="preserve">未提及，但研究的Apache项目（如Dubbo、JUnit等）是广泛使用的开源软件，其结论对工业界的开源项目维护具有参考价值。</x:t>
  </x:si>
  <x:si>
    <x:t xml:space="preserve">PILAR: Studying and Mitigating the Influence of Configurations on Log Parsing</x:t>
  </x:si>
  <x:si>
    <x:t xml:space="preserve">该论文研究了日志解析中配置参数对解析结果的影响，并提出了一种名为PILAR的基于熵的日志解析方法。PILAR通过分析日志中静态部分和动态部分的熵值差异，实现了对参数变化不敏感的日志解析。实验表明，PILAR在解析准确性和效率上均表现优异，且无需繁琐的参数调优，为日志分析的实际应用提供了便利。</x:t>
  </x:si>
  <x:si>
    <x:t xml:space="preserve">The paper investigates the impact of configurable parameters on log parsing results and proposes PILAR, an entropy-based log parsing approach. PILAR distinguishes static and dynamic log parts by leveraging entropy differences, achieving high accuracy and efficiency without extensive parameter tuning. Evaluations show PILAR outperforms state-of-the-art parsers in parameter insensitivity while maintaining competitive performance.</x:t>
  </x:si>
  <x:si>
    <x:t xml:space="preserve">日志解析的参数敏感性及改进方法</x:t>
  </x:si>
  <x:si>
    <x:t xml:space="preserve">论文使用了LogPai benchmark，包含16个日志数据集（如HDFS、Spark、ZooKeeper等），用于评估不同日志解析工具的性能。</x:t>
  </x:si>
  <x:si>
    <x:t xml:space="preserve">准确性（Accuracy）：PILAR平均准确率为0.85，排名第二（仅次于Drain的0.88）。
效率（Efficiency）：PILAR解析速度排名第二，仅次于Logram，比Drain快2-3倍。
参数不敏感性：PILAR在参数变化时解析结果波动最小（平均Gap值0.07，远低于其他解析器）。</x:t>
  </x:si>
  <x:si>
    <x:t xml:space="preserve">未提及，但强调了PILAR的实用性，可作为即用型工具帮助开发者在日常日志分析中减少参数调优负担。</x:t>
  </x:si>
  <x:si>
    <x:t xml:space="preserve">Did We Miss Something Important? Studying and Exploring Variable-Aware Log Abstraction</x:t>
  </x:si>
  <x:si>
    <x:t xml:space="preserve">这篇论文研究了日志抽象技术中动态变量的重要性，并提出了一种基于深度学习的变量感知日志抽象方法VALB。传统日志抽象技术会忽略动态变量中的有用信息，而作者通过实证研究和行业调查发现，动态变量记录了多种重要信息，对日志分析任务（如异常检测）具有重要价值。VALB能够识别动态变量的类别，并根据需求保留特定类别的变量值。实验表明，VALB在通用日志抽象和变量感知日志抽象任务中均优于现有技术，平均准确率分别达到96.1%和95.5%。此外，VALB的模型可以通过少量数据微调迁移到新系统，展示了其在实际应用中的潜力。</x:t>
  </x:si>
  <x:si>
    <x:t xml:space="preserve">This paper investigates the importance of dynamic variables in log abstraction and proposes VALB, a deep learning-based variable-aware log abstraction approach. Traditional log abstraction techniques overlook valuable information in dynamic variables, but through empirical studies and industry surveys, the authors found that dynamic variables record diverse information critical for tasks like anomaly detection. VALB identifies categories of dynamic variables and preserves values of specified categories based on needs. Experiments show that VALB outperforms state-of-the-art techniques in both general log abstraction (96.1% accuracy) and variable-aware log abstraction (95.5% accuracy). Additionally, VALB's models can be adapted to new systems with minimal fine-tuning, demonstrating practical applicability.</x:t>
  </x:si>
  <x:si>
    <x:t xml:space="preserve">变量感知的日志抽象</x:t>
  </x:si>
  <x:si>
    <x:t xml:space="preserve">论文使用了由LogPAI项目提供的日志数据集和基准测试（16个数据集，涵盖开源和商业系统），这些数据集广泛用于日志分析研究。</x:t>
  </x:si>
  <x:si>
    <x:t xml:space="preserve">通用日志抽象准确率：VALB平均准确率为96.1%，优于其他技术（74.5%-82.5%）。
变量感知日志抽象准确率：VALB平均准确率为95.5%。
分类性能：VALB在10类动态变量上的平均F1分数为96.3%，高于基线方法的87.1%。</x:t>
  </x:si>
  <x:si>
    <x:t xml:space="preserve">未提及，但论文中提及了在微软的问卷调查（22名工程师参与），调查结果显示开发者认为动态变量在日志分析中具有重要性，并支持变量感知日志抽象的需求。</x:t>
  </x:si>
  <x:si>
    <x:t xml:space="preserve">On the Temporal Relations between Logging and Code</x:t>
  </x:si>
  <x:si>
    <x:t xml:space="preserve">该论文首次全面研究了日志与代码之间的时序关系，提出了两种时序关系：逻辑时序关系（通过代码执行顺序推断）和语义时序关系（通过日志文本的语义推断）。研究发现两者不一致会导致日志误导开发者。基于此，论文提出了工具TempoLo，用于自动检测日志与代码之间的时序不一致问题。实验表明，TempoLo能有效检测不一致性，并在四个开源项目中得到开发者确认和修复。</x:t>
  </x:si>
  <x:si>
    <x:t xml:space="preserve">This paper presents the first comprehensive study of temporal relations between logging statements and their corresponding source code, focusing on logical temporal relations (inferred from execution order) and semantic temporal relations (inferred from logging text semantics). It identifies inconsistencies between these relations that can mislead developers. The authors propose TempoLo, a tool to automatically detect such inconsistencies. Evaluations on four open-source projects show high detection accuracy, with 13 out of 15 reported issues confirmed and fixed by developers.</x:t>
  </x:si>
  <x:si>
    <x:t xml:space="preserve">日志与代码之间的时序关系</x:t>
  </x:si>
  <x:si>
    <x:t xml:space="preserve">论文在四个开源Java项目上进行了评估：
Hadoop
Tomcat
JMeter
ActiveMQ</x:t>
  </x:si>
  <x:si>
    <x:t xml:space="preserve">检测覆盖率：在手动标注的33个不一致案例中，TempoLo检测到26个（78.8%）。
假阳性率：在未标注的326个检测结果中，假阳性为48个（14.7%）。
历史提交检测：在6个真实修复的提交中，检测到5个（83.3%）。
开发者反馈：报告的15个实例中，13个被确认并修复。</x:t>
  </x:si>
  <x:si>
    <x:t xml:space="preserve">未提及，但通过向开源项目（如Hadoop、Tomcat等）提交检测到的问题并获修复，验证了工具在实际开发中的实用性。开发者反馈表明此类问题值得修复，间接支持了产业界的潜在应用价值。</x:t>
  </x:si>
  <x:si>
    <x:t xml:space="preserve">How Do Developers' Profiles and Experiences Influence their Logging Practices? An Empirical Study of Industrial Practitioners</x:t>
  </x:si>
  <x:si>
    <x:t xml:space="preserve">该论文通过混合方法（问卷调查、半结构化访谈和代码分析）研究了开发者的个人背景和经验如何影响其日志实践。研究发现，开发者共享常见的日志意图（如故障排除和监控）和关注点（如I/O和存储开销），但日志实践主要在编码阶段进行，且仅部分满足其意图和关注点。此外，开发者的角色和工作经验显著影响其日志实践，经验丰富的开发者更倾向于在早期开发阶段考虑日志记录，并遵循日志指南。论文还提出了改进日志实践的建议，如提供培训和采用日志指南。</x:t>
  </x:si>
  <x:si>
    <x:t xml:space="preserve">This paper investigates how developers' profiles and experiences influence their logging practices through mixed methods, including questionnaire surveys, semi-structured interviews, and code analysis. The study reveals that developers share common logging intentions (e.g., troubleshooting and monitoring) and concerns (e.g., I/O and storage overheads), but logging practices are primarily conducted during the coding stage and only partially fulfill their intentions. The findings highlight that developers' roles and working experience significantly impact their logging practices, with experienced developers more likely to consider logging early in the development lifecycle and adhere to logging guidelines. The paper also provides recommendations for improving logging practices, such as training and adopting guidelines.</x:t>
  </x:si>
  <x:si>
    <x:t xml:space="preserve">开发者的个人背景（如角色、工作经验）和经验如何影响其日志实践</x:t>
  </x:si>
  <x:si>
    <x:t xml:space="preserve">论文未使用具体的benchmark，而是通过问卷调查、访谈和代码分析收集数据，研究开发者日志实践的现状及其影响因素。</x:t>
  </x:si>
  <x:si>
    <x:t xml:space="preserve">量化指标：
日志意图和关注点的分布比例（如故障排除占98.7%，I/O开销占65.3%）。
日志实践在不同开发阶段的分布（如编码阶段占81.3%）。
开发者遵循日志指南的比例（48%的大多数遵循，26%始终遵循）。
日志实践满足开发者期望的程度（46.2%基本满足，12.1%完全满足）。
效果：
研究发现，早期考虑日志实践和采用日志指南能更好地满足开发者的日志意图和关注点。此外，经验丰富的开发者（&gt;10年工作经验）在多个开发阶段考虑日志实践，其日志实践效果更优。</x:t>
  </x:si>
  <x:si>
    <x:t xml:space="preserve">未提及，但论文中提及了多个产业界的案例研究，包括：
对来自42家公司的91名开发者进行问卷调查。
对来自12家公司的20名开发者进行半结构化访谈和代码分析。
具体公司包括Microsoft（参考Fu等人的研究）、Selex ES（参考Pecchia等人的研究）以及阿里巴巴（提及了其Java编码指南）。这些案例用于验证日志实践在不同工业领域的普遍性和差异性。</x:t>
  </x:si>
  <x:si>
    <x:t xml:space="preserve">When to Say What: Learning to Find Condition-Message Inconsistencies</x:t>
  </x:si>
  <x:si>
    <x:t xml:space="preserve">该论文提出了一种名为CMI-Finder的方法，用于检测程序中条件与消息之间的不一致性。程序在触发特定条件时会输出自然语言消息（如日志或异常），但这些消息可能与实际条件逻辑不符，导致调试困难或程序行为异常。CMI-Finder基于深度学习模型，通过六种自动生成不一致训练数据的技术，训练模型识别条件与消息的矛盾。实验表明，该方法在42万行Python代码中检测到50个未知缺陷，准确率达78%，召回率为72%。</x:t>
  </x:si>
  <x:si>
    <x:t xml:space="preserve">The paper presents CMI-Finder, an approach to detect inconsistencies between program conditions and their associated natural language messages (e.g., in logs or exceptions). Such inconsistencies can mislead developers or users. CMI-Finder employs neural models trained on automatically generated inconsistent examples via six techniques, including operator mutation and language model-based message generation. Evaluated on 42M lines of Python code, it achieves 78% precision and 72% recall, uncovering 50 previously unknown bugs in open-source projects.</x:t>
  </x:si>
  <x:si>
    <x:t xml:space="preserve">条件-消息不一致性检测</x:t>
  </x:si>
  <x:si>
    <x:t xml:space="preserve">训练数据：从40K个GitHub Python项目中提取的31万条件-消息对，并生成30万不一致样本。
测试数据：
人工标注的66个真实缺陷修复案例（来自25个项目）。
7个流行开源项目（如TensorFlow、Django）的9,913个条件-消息对。</x:t>
  </x:si>
  <x:si>
    <x:t xml:space="preserve">AUC（合成数据）：Code-T5模型达0.91，优于BiLSTM（0.78）和Triplet模型（0.77）。
真实缺陷检测：
F1-score：0.75（Precision=78%，Recall=72%）。
产业应用效果：在最新开源项目中，1/3的警告为真实缺陷，发现50个未知bug（19个已确认）。</x:t>
  </x:si>
  <x:si>
    <x:t xml:space="preserve">论文提及在开源项目（如TensorFlow、Scikit-learn、Sympy）中的实际应用，发现了50个未报告缺陷（如TensorFlow中消息未覆盖完整条件逻辑），其中19个已被开发者确认修复。未提及商业闭源项目的案例。</x:t>
  </x:si>
  <x:si>
    <x:t xml:space="preserve">A Semantic-aware Parsing Approach for Log Analytics</x:t>
  </x:si>
  <x:si>
    <x:t xml:space="preserve">论文《SemParser: A Semantic Parser for Log Analytics》提出了一种基于语义的日志解析器SemParser，用于从半结构化的日志消息中提取结构化模板和参数，并挖掘日志中的显式和隐式语义信息。传统日志解析器仅关注语法特征（如词频、长度），而SemParser通过两阶段流程（语义挖掘和联合解析）识别技术概念（如“cell”）及其关联实例（如“949e1227”），并结合上下文知识库推断隐含语义。实验表明，SemParser在六个系统日志中的语义提取F1分数平均达0.985，并在异常检测和故障识别任务中分别提升性能1.2%-11.7%和8.65%。</x:t>
  </x:si>
  <x:si>
    <x:t xml:space="preserve">The paper SemParser: A Semantic Parser for Log Analytics introduces the first semantic-based log parser, SemParser, which extracts structured templates and parameters from semi-structured logs while capturing explicit and implicit semantics. Unlike syntax-based parsers, SemParser employs an end-to-end semantics miner to identify technical concepts (e.g., "cell") and their instances (e.g., "949e1227"), followed by a joint parser leveraging domain knowledge to infer inter-log relations. Evaluated on six systems, SemParser achieves an average F1 score of 0.985 in semantic mining and improves downstream tasks like anomaly detection (1.2%-11.7%) and failure identification (8.65%).</x:t>
  </x:si>
  <x:si>
    <x:t xml:space="preserve">基于语义的日志解析</x:t>
  </x:si>
  <x:si>
    <x:t xml:space="preserve">语义挖掘评估：LogHub数据集中的六个系统日志（Android、Linux、Hadoop、HDFS、OpenStack、ZooKeeper），包含12,000条日志和20,636个标注的CI对。
下游任务评估：
异常检测：HDFS数据集和F-Dataset（OpenStack故障注入日志）。
故障识别：F-Dataset中的405个故障案例（16种API错误类型）。</x:t>
  </x:si>
  <x:si>
    <x:t xml:space="preserve">语义挖掘：
指标：Precision、Recall、F1（CI对提取）。
效果：平均F1=0.985（六系统）。
异常检测：
指标：Precision、Recall、F1。
效果：在HDFS上F1提升1.2%，F-Dataset上提升11.7%。
故障识别：
指标：Recall@k（k=1,2,3）。
效果：Recall@1达0.95，优于基线8.65%。</x:t>
  </x:si>
  <x:si>
    <x:t xml:space="preserve">未提及，但实验部分使用的F-Dataset来自OpenStack云平台，模拟了真实故障场景。
论文指出指出当前工业界广泛使用的语法解析器（如Drain）存在语义缺失问题，而SemParser的语义增强能力可提升实际系统中的日志分析效率（如OpenStack故障诊断）。</x:t>
  </x:si>
  <x:si>
    <x:t xml:space="preserve">BADGE: Prioritizing UI Events with Hierarchical Multi-Armed Bandits for Automated UI Testing</x:t>
  </x:si>
  <x:si>
    <x:t xml:space="preserve">本文提出了一种名为BADGE的新方法，用于自动化UI测试中优先处理UI事件。BADGE通过结合UI事件的探索价值和探索多样性，利用分层多臂老虎机（Hierarchical Multi-Armed Bandit）模型来优化测试效果。实验结果表明，BADGE在21个流行的工业应用上显著优于现有工具，代码覆盖率提升了18%-146%，并发现了1.19-5.20倍的独特崩溃。</x:t>
  </x:si>
  <x:si>
    <x:t xml:space="preserve">This paper introduces BADGE, a novel approach for prioritizing UI events in automated UI testing. BADGE leverages a hierarchical multi-armed bandit model to balance exploration value and exploration diversity of UI events. Evaluated on 21 popular industrial apps, BADGE outperforms state-of-the-art tools with 18%-146% higher code coverage and 1.19-5.20x more unique crashes detected.</x:t>
  </x:si>
  <x:si>
    <x:t xml:space="preserve">自动化UI测试中的UI事件优先级排序</x:t>
  </x:si>
  <x:si>
    <x:t xml:space="preserve">论文使用了21个流行的工业应用（如Quizlet、AccuWeather等），这些应用来自先前研究广泛使用的基准数据集，覆盖了17个不同类别，大多数应用的安装量超过1亿次。</x:t>
  </x:si>
  <x:si>
    <x:t xml:space="preserve">量化指标：
代码覆盖率（活动覆盖率和方法覆盖率）。
独特崩溃数量（通过堆栈跟踪去重）。
效果：
方法覆盖率相对提升18%-146%。
发现的独特崩溃数量是基线工具的1.19-5.20倍。</x:t>
  </x:si>
  <x:si>
    <x:t xml:space="preserve">论文测试的21个应用均为工业级应用，提到了Fastbot（字节跳动开发的工具）和Monkey（Google开发的工具）作为产业界的实践工具，并进行了对比实验。</x:t>
  </x:si>
  <x:si>
    <x:t xml:space="preserve">Efficiency Matters: Speeding Up Automated Testing with GUI Rendering Inference</x:t>
  </x:si>
  <x:si>
    <x:t xml:space="preserve">该论文提出了一种名为AdaT的轻量级图像驱动方法，用于动态调整自动化GUI测试中的事件间隔时间（throttle）。传统测试工具使用固定间隔时间，可能导致测试效率低下（等待时间过长）或测试效果不佳（事件在部分渲染的GUI上执行）。AdaT通过深度学习模型实时推断GUI渲染状态，仅在GUI完全渲染后触发事件，从而平衡测试的效率和有效性。实验表明，AdaT在准确率、测试速度和覆盖率上均优于现有方法，并能有效触发更多崩溃缺陷。</x:t>
  </x:si>
  <x:si>
    <x:t xml:space="preserve">The paper introduces AdaT, a lightweight image-based approach to dynamically adjust the inter-event time in automated GUI testing. Traditional tools use fixed throttles, which may lead to inefficiency (long idle waits) or ineffectiveness (events on partially rendered GUIs). AdaT employs a deep learning model to infer GUI rendering states in real-time and schedules events only when GUIs are fully rendered. Evaluations show that AdaT achieves high accuracy (99.8%), improves testing speed, and enhances activity coverage by 6.96% while executing 13.24% more events on fully rendered GUIs.</x:t>
  </x:si>
  <x:si>
    <x:t xml:space="preserve">自动化GUI测试的效率优化</x:t>
  </x:si>
  <x:si>
    <x:t xml:space="preserve">数据集：基于Rico数据集构建的GUI渲染状态数据集（66,233张完全渲染和45,623张部分渲染的GUI截图）。
测试工具：Droidbot、Monkey、Ape等自动化测试工具。
缺陷基准：18个来自12个Android应用的崩溃缺陷（如ActivityDiary、AnkiDroid等）。</x:t>
  </x:si>
  <x:si>
    <x:t xml:space="preserve">模型性能：
准确率（F1-score）：99.8%（优于11种基线方法，如SIFT+SVM和传统CNN）。
推理时间：43.02毫秒/帧。
测试效果：
活动覆盖率提升6.96%。
完全渲染GUI上的事件执行量增加13.24%。
崩溃缺陷触发时间平均缩短至15.93秒（比固定throttle快20%-50%）。</x:t>
  </x:si>
  <x:si>
    <x:t xml:space="preserve">论文中提到了与Droidbot的集成（开源工具），并展示了在32款Google Play热门应用中的实验效果（如提升覆盖率、触发更多崩溃）。未提及具体企业合作案例，但强调了方法的通用性（适用于不同测试工具和平台）。</x:t>
  </x:si>
  <x:si>
    <x:t xml:space="preserve">CodaMOSA: Escaping Coverage Plateaus in Test Generation with Pre-trained Large Language Models</x:t>
  </x:si>
  <x:si>
    <x:t xml:space="preserve">该论文提出了一种名为CoDAMOSA的新方法，结合了基于搜索的软件测试（SBST）和预训练大型语言模型（如OpenAI的Codex），以解决测试生成中的覆盖率停滞问题。当SBST在生成测试用例时遇到覆盖率瓶颈时，CoDAMOSA会调用Codex生成针对低覆盖率函数的测试用例示例，从而引导SBST探索更有效的搜索空间。实验表明，CoDAMOSA在486个Python模块上显著提高了覆盖率，相比纯SBST和纯Codex基线表现更优。</x:t>
  </x:si>
  <x:si>
    <x:t xml:space="preserve">The paper introduces CoDAMOSA, a novel approach that integrates search-based software testing (SBST) with pre-trained large language models (LLMs) like OpenAI's Codex to overcome coverage plateaus in test generation. When SBST stalls, CoDAMOSA queries Codex for test cases targeting under-covered functions, which are then deserialized and mutated by SBST. Evaluated on 486 Python benchmarks, CoDAMOSA achieves significantly higher coverage compared to SBST and LLM-only baselines, demonstrating the synergy between heuristic search and LLM-generated hints.</x:t>
  </x:si>
  <x:si>
    <x:t xml:space="preserve">论文使用了来自27个开源项目的486个Python模块作为评测基准，包括flutils、black、ansible等（详见表I）。这些模块覆盖了不同规模和复杂度的代码。</x:t>
  </x:si>
  <x:si>
    <x:t xml:space="preserve">指标：代码覆盖率（行覆盖率+分支覆盖率）。
效果：
CoDAMOSA在173个基准上显著优于SBST，在279个基准上显著优于纯Codex基线。
覆盖率平均提升幅度为10%（vs SBST）和9%（vs CodexOnly），而覆盖率下降的基准仅10个（vs SBST）和4个（vs CodexOnly）。
在17%的基准上，CoDAMOSA甚至优于SBST和CodexOnly的测试用例集合（Union）。</x:t>
  </x:si>
  <x:si>
    <x:t xml:space="preserve">142</x:t>
  </x:si>
  <x:si>
    <x:t xml:space="preserve">TAINTMINI: Detecting Flow of Sensitive Data in Mini-Programs with Static Taint Analysis</x:t>
  </x:si>
  <x:si>
    <x:t xml:space="preserve">该论文提出了一种名为TaintMini的静态污点分析框架，用于检测小程序中敏感数据的流动。小程序在超级应用（如微信）中运行，能够访问用户的隐私数据（如位置、电话号码等），存在隐私泄露的风险。TaintMini通过构建通用数据流图（UDFG），解决了跨语言、跨页面和跨小程序的数据流追踪问题。作者对238,866个小程序进行了评估，发现27,184个存在敏感数据流，并识别出455个违反隐私政策的合谋攻击案例。</x:t>
  </x:si>
  <x:si>
    <x:t xml:space="preserve">The paper presents TaintMini, a static taint analysis framework designed to track sensitive data flows in mini-programs running within super apps like WeChat. Mini-programs can access privacy-sensitive data through APIs, posing risks of accidental or intentional leaks. TaintMini addresses challenges such as cross-language, cross-page, and cross-mini-program data flows by constructing a universal data flow graph (UDFG). Evaluated on 238,866 mini-programs, it detected 27,184 with sensitive data flows and identified 455 colluding mini-programs violating privacy policies.</x:t>
  </x:si>
  <x:si>
    <x:t xml:space="preserve">静态污点分析技术在小程序中的应用</x:t>
  </x:si>
  <x:si>
    <x:t xml:space="preserve">论文使用了一个包含238,866个微信小程序的真实数据集，通过相似性分析去重后得到。</x:t>
  </x:si>
  <x:si>
    <x:t xml:space="preserve">量化指标：
检测率：11.38%（27,184/238,866）的小程序包含敏感数据流。
合谋攻击检测：455个合谋小程序。
性能：平均每个小程序分析时间为3.73秒。
误报率（FP）：0%，漏报率（FN）：5%。
效果：TaintMini在检测敏感数据流和合谋攻击方面表现出高效性和准确性。</x:t>
  </x:si>
  <x:si>
    <x:t xml:space="preserve">作者对238,866个小程序进行了评估，发现27,184个存在敏感数据流，并识别出455个违反隐私政策的合谋攻击案例。</x:t>
  </x:si>
  <x:si>
    <x:t xml:space="preserve">77</x:t>
  </x:si>
  <x:si>
    <x:t xml:space="preserve">AChecker: Statically Detecting Smart Contract Access Control Vulnerabilities</x:t>
  </x:si>
  <x:si>
    <x:t xml:space="preserve">该论文提出了一种名为AChecker的静态分析方法，用于检测智能合约中的访问控制漏洞。智能合约通常涉及金融资产，但开发者在实现访问控制时往往依赖临时性判断，导致漏洞频发。AChecker通过静态数据流分析和符号执行技术，无需依赖预定义模式或交易历史，即可识别访问控制检查并区分漏洞与预期行为。实验表明，AChecker在三个真实数据集上优于八种现有工具，精确度和召回率更高，并在以太坊热门合约中检测出高精度漏洞。</x:t>
  </x:si>
  <x:si>
    <x:t xml:space="preserve">The paper introduces AChecker, a static analysis approach for detecting access control vulnerabilities in smart contracts. Since smart contracts often handle valuable assets, developers implement ad-hoc access control checks, leading to vulnerabilities. AChecker combines static data-flow analysis to infer access control checks and symbolic execution to filter false positives by distinguishing vulnerabilities from intended behaviors. Evaluated on three real-world datasets, AChecker outperformed eight existing tools in precision and recall, and flagged vulnerabilities in popular Ethereum contracts with 90% precision.</x:t>
  </x:si>
  <x:si>
    <x:t xml:space="preserve">智能合约中的访问控制漏洞检测</x:t>
  </x:si>
  <x:si>
    <x:t xml:space="preserve">CVE数据集：15个带有已知访问控制漏洞的合约。
SmartBugs-wild数据集：47,518个真实以太坊合约。
Popular-contracts数据集：3,000个高交易量以太坊合约。</x:t>
  </x:si>
  <x:si>
    <x:t xml:space="preserve">召回率（Recall）：在CVE数据集上达80%，优于其他工具（最高60%）。
精确度（Precision）：在SmartBugs-wild数据集上为88.3%，显著高于对比工具（如SPCon的81.8%）。
性能：平均分析时间约11秒/合约，超时率17%。</x:t>
  </x:si>
  <x:si>
    <x:t xml:space="preserve">AChecker在21个高频使用合约中检测出漏洞，人工验证确认90%为真实漏洞。
案例分析：
ValueDeFi平台漏洞（单行代码错误导致1000万美元损失）。
Parity Wallet漏洞（未保护函数致2.8亿美元锁定）。</x:t>
  </x:si>
  <x:si>
    <x:t xml:space="preserve">36</x:t>
  </x:si>
  <x:si>
    <x:t xml:space="preserve">Fine-grained Commit-level Vulnerability Type Prediction By CWE Tree Structure</x:t>
  </x:si>
  <x:si>
    <x:t xml:space="preserve">该论文提出了一种名为TreeVul的方法，用于将安全补丁分类为细粒度的漏洞类型（基于CWE树结构的第三层级）。通过将任务形式化为分层多标签分类（HMC）问题，TreeVul利用CWE树的结构信息作为先验知识，设计了一种层次化和链式架构的模型。实验结果表明，TreeVul在加权F1分数、宏F1分数和MCC等指标上显著优于基线方法。此外，论文还通过用户研究和案例研究验证了TreeVul在早期修复流程和NVD数据质量改进中的实际价值。</x:t>
  </x:si>
  <x:si>
    <x:t xml:space="preserve">This paper introduces TreeVul, an approach for fine-grained vulnerability type prediction of security patches using the CWE tree structure. Formulating the task as a Hierarchical Multi-label Classification (HMC) problem, TreeVul leverages the CWE hierarchy to infer paths from root to target nodes. The proposed model combines hierarchical Bi-LSTM encoders and chain classifiers to incorporate structural knowledge. Experiments on a dataset of 6,541 commits show significant improvements over baselines, with gains of 5.9% (weighted F1), 25.0% (macro F1), and 7.7% (MCC). User and case studies demonstrate its practical utility in enhancing remediation workflows and NVD metadata quality.</x:t>
  </x:si>
  <x:si>
    <x:t xml:space="preserve">基于CWE树结构的细粒度漏洞类型分类</x:t>
  </x:si>
  <x:si>
    <x:t xml:space="preserve">论文使用了一个从NVD收集的自建数据集，包含6,541个来自1,560个GitHub开源仓库的安全补丁提交，标注为CWE树第三层级的漏洞类型。</x:t>
  </x:si>
  <x:si>
    <x:t xml:space="preserve">指标：加权F1分数（Weighted F1）、宏F1分数（Macro F1）、马修斯相关系数（MCC）、路径分数（Path Fraction, PF）。
效果：TreeVul在第三层级分类任务中，加权F1为0.72（提升5.9%）、宏F1为0.50（提升25.0%）、MCC为0.70（提升7.7%），PF为0.79（平均预测正确路径节点数2.4/3）。</x:t>
  </x:si>
  <x:si>
    <x:t xml:space="preserve">未提及，但提及了用户研究：验证了TreeVul提供的细粒度漏洞类型信息能帮助开发者更高效地分析和修复漏洞。
案例研究：展示了TreeVul可用于改进NVD中CWE元数据的质量，例如将粗粒度CWE类别更新为细粒度类别（如CWE-74→CWE-126），或填补缺失的CWE标签。</x:t>
  </x:si>
  <x:si>
    <x:t xml:space="preserve">VulGen: Realistic Vulnerability Generation Via Pattern Mining and Deep Learning</x:t>
  </x:si>
  <x:si>
    <x:t xml:space="preserve">论文《VULGEN: Realistic Vulnerability Generation Via Pattern Mining and Deep Learning》提出了一种结合模式挖掘和深度学习的漏洞生成技术VULGEN。该技术通过分离“如何注入”和“何处注入”两个关键问题，利用模式挖掘提取漏洞编辑模式，并通过深度学习模型定位注入位置，从而生成高质量的漏洞样本。实验表明，VULGEN在生成漏洞样本的精确度和成功率上显著优于现有方法，并能显著提升漏洞检测器的性能。</x:t>
  </x:si>
  <x:si>
    <x:t xml:space="preserve">The paper "VULGEN: Realistic Vulnerability Generation Via Pattern Mining and Deep Learning" introduces a novel technique called VULGEN that combines pattern mining and deep learning to generate realistic vulnerability samples. By separating the concerns of "how to inject" (via deterministic pattern mining) and "where to inject" (via probabilistic deep learning localization), VULGEN effectively addresses the challenges of ambiguity in pattern-based approaches and data scarcity in pure learning-based methods. Evaluations demonstrate that VULGEN outperforms state-of-the-art baselines in precision and success rate, and its generated samples significantly improve the performance of vulnerability detectors.</x:t>
  </x:si>
  <x:si>
    <x:t xml:space="preserve">自动化生成真实漏洞样本</x:t>
  </x:si>
  <x:si>
    <x:t xml:space="preserve">论文使用了多个真实漏洞数据集进行实验，包括：
Devign
ReVeal
PatchDB
BigVul
CVEFixes
最终整合了10,783对漏洞修复样本用于训练和测试。</x:t>
  </x:si>
  <x:si>
    <x:t xml:space="preserve">精确度（Precision）：14.6%（生成的样本中与真实漏洞完全匹配的比例）。
成功率（Success Rate）：69%（生成的样本中实际存在漏洞的比例）。
改进幅度：
精确度比基线方法提升16.3%–158.2%。
成功率比基线方法提升38.0%–430.1%。
漏洞检测器性能提升：使用生成的样本训练后，漏洞检测器的F1值最高提升31.8%。</x:t>
  </x:si>
  <x:si>
    <x:t xml:space="preserve">未提及，但强调了生成样本可用于改进漏洞检测工具（如Devign和ReVeal）的训练效果，间接支持产业界需求。</x:t>
  </x:si>
  <x:si>
    <x:t xml:space="preserve">Reusing Deep Neural Network Models through Model Re-engineering</x:t>
  </x:si>
  <x:si>
    <x:t xml:space="preserve">该论文提出了一种名为SeAM的搜索式模型再工程方法，旨在通过梯度搜索技术识别并保留与目标任务相关的权重，从而优化深度神经网络（DNN）模型的复用性。传统方法复用整个模型会导致计算开销大且可能继承模型缺陷，而SeAM通过再工程生成的模型仅保留10.11%的权重，推理时间减少42.41%，分类准确率提升5.85%，同时减少57%的缺陷继承。实验基于四个CNN模型和八个数据集验证了其有效性。</x:t>
  </x:si>
  <x:si>
    <x:t xml:space="preserve">The paper proposes SeAM, a search-based model re-engineering approach that improves the reusability of deep neural network (DNN) models by retaining only task-relevant weights through gradient-guided search. Unlike traditional methods that reuse entire models, SeAM reduces inference time by 42.41%, increases classification accuracy by 5.85%, and cuts defect inheritance by 57% while retaining merely 10.11% of the original weights. Evaluations on four CNN models and eight datasets demonstrate its effectiveness.</x:t>
  </x:si>
  <x:si>
    <x:t xml:space="preserve">深度神经网络模型的复用与再工程</x:t>
  </x:si>
  <x:si>
    <x:t xml:space="preserve">模型：VGG16、ResNet20、ResNet50、ResNet18。
数据集：CIFAR-10、CIFAR-100、ImageNet、MIT Indoor Scenes、Caltech-UCSD Birds等共八个。</x:t>
  </x:si>
  <x:si>
    <x:t xml:space="preserve">权重保留率：仅保留10.11%的权重。
推理时间：减少42.41%。
分类准确率：提升5.85%。
缺陷继承率：降低57%。</x:t>
  </x:si>
  <x:si>
    <x:t xml:space="preserve">未提及，
案例分析：Google Vision API：直接复用其多分类模型会导致冗余计算（如仅需“火灾检测”却调用20,000类分类），而SeAM可裁剪无关权重，降低开销。
火灾报警系统：通过再工程模型仅保留“火灾/非火灾”分类功能，显著提升效率。</x:t>
  </x:si>
  <x:si>
    <x:t xml:space="preserve">PyEvolve: Automating Frequent Code Changes in Python ML Systems</x:t>
  </x:si>
  <x:si>
    <x:t xml:space="preserve">这篇论文提出了一种名为PyEvolve的工具，用于自动化Python机器学习系统中频繁出现的代码变更模式（CPATs）。PyEvolve通过挖掘代码变更模式、推断转换规则，并将其应用于新的目标代码位置，实现了对复杂代码变更的自动化处理。该工具特别关注数据流和控制流的关系，能够处理现有技术无法覆盖的代码变体。实验表明，PyEvolve在40,000次代码转换中达到了97%的精确率和94%的召回率，并且在开源项目中提交的181个变更中有90%被开发者接受。</x:t>
  </x:si>
  <x:si>
    <x:t xml:space="preserve">This paper introduces PyEvolve, a tool designed to automate frequent code change patterns (CPATs) in Python machine learning systems. PyEvolve mines CPATs from version histories, infers transformation rules, and applies them to new target sites while considering data-flow and control-flow relationships. The tool significantly advances the state-of-the-art by handling unseen variants of complex CPATs. Evaluations on 40,000 transformations show 97% precision and 94% recall, with 90% of PyEvolve-generated changes accepted by developers in open-source projects.</x:t>
  </x:si>
  <x:si>
    <x:t xml:space="preserve">自动化代码变更模式（CPATs）的挖掘与应用</x:t>
  </x:si>
  <x:si>
    <x:t xml:space="preserve">论文使用了以下benchmark：
从1,000个顶级Python机器学习项目中挖掘的2,500个CPATs数据集（来自作者之前的工作R-CPATMiner）。
20个知名开源项目（如TensorFlow、PyTorch、Keras、Scikit-Learn等）用于验证工具的有效性和实用性。</x:t>
  </x:si>
  <x:si>
    <x:t xml:space="preserve">量化指标：
Precision（精确率）：97%
Recall（召回率）：94%
开发者接受率：90%（163/181提交的变更被接受）
效果：
70%的代码变体是现有技术无法处理的，PyEvolve成功实现了这些转换。
在40,000次转换试验中表现出高准确性和覆盖率。</x:t>
  </x:si>
  <x:si>
    <x:t xml:space="preserve">向知名开源项目（如TensorFlow、PyTorch、Keras、Scikit-Learn等）提交了181个由PyEvolve生成的代码变更，其中163个（90%）被开发者接受。
开发者反馈表明，这些变更提高了代码的性能和质量，例如：
项目Prosodic的开发者评价变更“更清晰且更快”。
项目Transferlearning的开发者认为变更“提升了效率”。</x:t>
  </x:si>
  <x:si>
    <x:t xml:space="preserve">DeepArc: Modularizing Neural Networks for the Model Maintenance</x:t>
  </x:si>
  <x:si>
    <x:t xml:space="preserve">论文提出了一种名为DeepArc的神经网络模块化方法，旨在解决神经网络模型在维护任务中面临的挑战。传统神经网络通常以整体形式交付，缺乏模块化结构，导致维护成本高昂。DeepArc通过将神经网络分解为多个连续的语义模块，每个模块封装具有相似语义的连续层，从而支持模型压缩和性能增强等任务。实验表明，DeepArc能够提升模型压缩效率14.8%，并在修复模型时仅需训练不到20%的神经元，显著提高了训练效率。</x:t>
  </x:si>
  <x:si>
    <x:t xml:space="preserve">The paper introduces DeepArc, a novel modularization method for neural networks, addressing challenges in model maintenance tasks. Unlike traditional monolithic neural networks, DeepArc decomposes a model into consecutive semantic modules, each encapsulating layers with similar semantics. This modularization facilitates tasks like model compression and enhancement. Experiments show that DeepArc improves compression efficiency by 14.8% and reduces training efforts by focusing on localized modules, achieving faster performance while maintaining accuracy.</x:t>
  </x:si>
  <x:si>
    <x:t xml:space="preserve">神经网络的模块化方法</x:t>
  </x:si>
  <x:si>
    <x:t xml:space="preserve">论文使用了以下benchmark：
模型架构：ResNet-110、Wide-ResNet-38、VGGNet-19。
数据集：MNIST、FMNIST、CIFAR-10。</x:t>
  </x:si>
  <x:si>
    <x:t xml:space="preserve">量化指标：
模块化程度（Modularity Metrics）：衡量模型层被封装为模块的比例。
模型压缩效率：压缩率、迭代次数和模型准确率。
模型修复效率：训练时间、训练模型大小和准确率。
效果：
模块化程度：在大型模型上表现显著（如ResNet-110）。
模型压缩：提升压缩效率14.8%，压缩率提高1.7%，准确率损失仅0.25%。
模型修复：训练时间减少32.85%，仅需训练少于20%的神经元。</x:t>
  </x:si>
  <x:si>
    <x:t xml:space="preserve">Decomposing a Recurrent Neural Network into Modules for Enabling Reusability and Replacement</x:t>
  </x:si>
  <x:si>
    <x:t xml:space="preserve">本文提出了一种将循环神经网络（RNN）分解为模块的方法，以实现模型的细粒度重用和部分替换。传统的RNN模型通常是整体训练的，难以在不重新训练的情况下扩展或修复。作者通过分解RNN模型为独立模块，解决了RNN特有的技术挑战（如时间循环、门控结构和多输入输出架构），并展示了模块在多种场景下的重用和替换能力。实验表明，分解后的模块在性能损失极小的情况下（准确率平均下降0.6%，BLEU分数提升0.10%），能够有效支持新任务的构建和故障修复。</x:t>
  </x:si>
  <x:si>
    <x:t xml:space="preserve">This paper proposes a method to decompose Recurrent Neural Networks (RNNs) into modules, enabling fine-grained reuse and replacement of model components. Unlike traditional monolithic RNNs, which require retraining for modifications, the authors address unique challenges in RNNs (e.g., time loops, gated architectures, and multiple I/O modes) to create reusable modules. The approach supports Vanilla RNNs, LSTMs, and GRUs, and handles both logistic and ReLU activations. Experiments on five datasets (e.g., Math QA, Tatoeba) show minimal performance cost (accuracy: -0.6%, BLEU: +0.10%) and demonstrate successful module reuse (accuracy: -2.38%, BLEU: +4.40%) and replacement (accuracy: -7.16%, BLEU: +0.98%).</x:t>
  </x:si>
  <x:si>
    <x:t xml:space="preserve">循环神经网络（RNN）的模块化分解</x:t>
  </x:si>
  <x:si>
    <x:t xml:space="preserve">论文使用了以下五个基准数据集：
Math QA（数学问题分类）
Brown Corpus（语言学数据，词性标注）
Wiki-toxicity（毒性评论分类）
Cline OOS（意图分类）
Tatoeba（多语言翻译任务）。</x:t>
  </x:si>
  <x:si>
    <x:t xml:space="preserve">准确率（Accuracy）：分解后模型平均下降0.6%（中位数-0.24%）。
BLEU分数：语言翻译任务中平均提升0.10%（中位数+0.01%）。
模块重用：准确率平均下降2.38%，BLEU分数提升4.40%。
模块替换：准确率平均下降7.16%，BLEU分数提升0.98%。
结构相似性（Jaccard Index）：平均0.82-0.83，表明模块与原始模型差异显著。</x:t>
  </x:si>
  <x:si>
    <x:t xml:space="preserve">未提及，但论文提及了两个产业界案例：
欧洲联盟多语言翻译系统：通过模块化扩展支持新语言（如乌克兰语），避免整体模型重新训练。
修正性别偏见翻译：替换有偏见的模块（如爱沙尼亚语到英语的翻译模块）以修复模型行为。
具体案例来自欧洲语言资源协调组织（ELRC）和谷歌翻译的实际问题。</x:t>
  </x:si>
  <x:si>
    <x:t xml:space="preserve">Chronos: Time-Aware Zero-Shot Identification of Libraries from Vulnerability Reports</x:t>
  </x:si>
  <x:si>
    <x:t xml:space="preserve">论文《Chronos: Time-Aware Zero-Shot Identification of Libraries from Vulnerability Reports》提出了一种名为Chronos的零样本学习方法，用于从漏洞报告中识别相关库。传统方法依赖极端多标签学习（XML），但未考虑漏洞报告的时间顺序，导致在新库出现时性能下降。Chronos通过数据增强和时间感知调整，显著提升了识别效果，实验显示其F1分数达到0.75，比现有最佳方法提高了167.9%。该方法在软件供应链安全中具有重要应用价值。</x:t>
  </x:si>
  <x:si>
    <x:t xml:space="preserve">The paper Chronos: Time-Aware Zero-Shot Identification of Libraries from Vulnerability Reports introduces a zero-shot learning approach named Chronos to identify libraries from vulnerability reports. Traditional methods based on extreme multi-label learning (XML) ignore the chronological order of reports, leading to performance degradation when new libraries emerge. Chronos incorporates data enhancement and time-aware adjustments, achieving an average F1-score of 0.75, which is 2.7x better than state-of-the-art XML-based approaches. This method addresses practical challenges in maintaining vulnerability databases and enhances software supply chain security.</x:t>
  </x:si>
  <x:si>
    <x:t xml:space="preserve">从漏洞报告中自动化识别相关库</x:t>
  </x:si>
  <x:si>
    <x:t xml:space="preserve">论文使用的数据集包含7,665个漏洞报告和4,682个标签，来自NVD（National Vulnerability Database）和SCA（Software Composition Analysis）漏洞数据库。数据集按时间顺序划分为训练集（2014–2016年）、验证集（2017年）和测试集（2018–2019年）。</x:t>
  </x:si>
  <x:si>
    <x:t xml:space="preserve">指标：Precision@k (P@k)、Recall@k (R@k)、F1-score@k (F1@k)，其中k=1,2,3。
效果：
Chronos的平均F1为0.75，比最佳基线方法LightXML（F1=0.28）提升167.9%。
数据增强和时间感知调整分别贡献了6.7%和9.2%的性能提升。
在仅含未见标签的数据上，Chronos成功预测72.52%的未见库。</x:t>
  </x:si>
  <x:si>
    <x:t xml:space="preserve">未提及，但提到：
工具如Veracode和Snyk依赖漏洞数据库，而Chronos可自动化数据库维护流程，减少人工分析成本。
案例中提到CVE-2018-19149漏洞报告，Chronos成功识别未在描述中显式提及的库（如“evince”）。
实验对比显示，Chronos比直接匹配CPE配置的方法性能提升3倍。</x:t>
  </x:si>
  <x:si>
    <x:t xml:space="preserve">Understanding the Threats of Upstream Vulnerabilities to Downstream Projects in the Maven Ecosystem</x:t>
  </x:si>
  <x:si>
    <x:t xml:space="preserve">该论文研究了Maven生态系统中上游库漏洞对下游项目的威胁。通过收集44,450组〈CVE, 上游, 下游〉关系，并分析约5000万次下游对上游的调用，论文探讨了漏洞的可达性、路径复杂性以及下游开发者对漏洞的响应行为。研究发现，仅25.7%的漏洞库可被下游项目访问，且大多数漏洞函数（86.1%）实际未被下游调用。此外，SCA工具存在高误报率（73.3%），导致开发者可能采取不必要的升级操作。论文为改进漏洞评估工具和生态安全提供了实证依据。</x:t>
  </x:si>
  <x:si>
    <x:t xml:space="preserve">This paper investigates the threats of upstream vulnerabilities to downstream projects in the Maven ecosystem. By analyzing 44,450 〈CVE, upstream, downstream〉 instances and approximately 50 million invocations, the study examines vulnerability reachability, path constraints, and developer responses. Key findings include: only 25.7% of vulnerable libraries are reachable by downstream projects, 86.1% of vulnerable functions are never invoked, and SCA tools generate high false positives (73.3%). The work highlights the need for precise tools to assess vulnerability impacts and provides insights for ecosystem security.</x:t>
  </x:si>
  <x:si>
    <x:t xml:space="preserve">Maven生态系统中上游库漏洞对下游项目的安全威胁分析</x:t>
  </x:si>
  <x:si>
    <x:t xml:space="preserve">论文构建了一个大规模数据集，包含：
832个CVE漏洞及其1,078个补丁，涉及613个上游库。
29,952个下游项目，形成44,450组〈CVE, 上游, 下游〉关系。
约5000万次下游对上游的调用记录。
数据来源包括公开漏洞数据库（如NVD、Veracode）、GitHub提交日志和Maven中央仓库。</x:t>
  </x:si>
  <x:si>
    <x:t xml:space="preserve">可达性：仅25.7%的漏洞库可被下游访问，平均每个漏洞影响10.4%的下游项目。
路径复杂性：27.3%的可达路径需满足超过10个约束条件，39.5%的约束涉及引用类型变量。
误报率：SCA工具的误报率高达73.3%。
响应行为：86%的下游项目在漏洞披露后采取行动（如升级），平均响应时间为270天。</x:t>
  </x:si>
  <x:si>
    <x:t xml:space="preserve">未提及，但论文提及了产业界相关工具（如OWASP Dependency-Check、Snyk）的高误报问题，并通过开发者调查（109名受访者）验证了工具在实际使用中的局限性。案例包括：
Apache Log4j2漏洞（CVE-2021-44832）对下游项目的影响（如switcher-client和expense-tally-model的升级行为）。
commons-io漏洞（CVE-2021-29425）的传播路径分析（如pmd-core和openhub-core的可达性差异）。</x:t>
  </x:si>
  <x:si>
    <x:t xml:space="preserve">SecBench.js: An Executable Security Benchmark Suite for Server-Side JavaScript</x:t>
  </x:si>
  <x:si>
    <x:t xml:space="preserve">本文介绍了SecBench.js，这是首个针对npm生态系统的综合性安全漏洞基准测试套件。SecBench.js包含600个真实漏洞，覆盖服务器端JavaScript中最常见的五类漏洞（如路径遍历、原型污染等）。每个漏洞均附带可执行的攻击载荷和验证漏洞利用成功的测试预言。该基准测试套件具有真实性、可执行性、双向性（包含漏洞和修复版本）和人工验证的特点。通过SecBench.js，作者发现了168个被错误标记的漏洞版本和20个零日漏洞，并展示了其在漏洞检测和修复验证中的实际应用价值。</x:t>
  </x:si>
  <x:si>
    <x:t xml:space="preserve">This paper presents SecBench.js, the first comprehensive benchmark suite of vulnerabilities and executable exploits for npm. The benchmark includes 600 real-world vulnerabilities covering the five most common classes of server-side JavaScript vulnerabilities (e.g., path traversal, prototype pollution). Each vulnerability comes with an executable exploit and an oracle to validate successful exploitation. SecBench.js is realistic, executable, two-sided (including both vulnerable and fixed versions), and manually vetted. Using this benchmark, the authors identified 168 mislabeled vulnerable versions and 20 zero-day vulnerabilities, demonstrating its practical applications in vulnerability detection and patch validation.</x:t>
  </x:si>
  <x:si>
    <x:t xml:space="preserve">构建一个针对服务器端JavaScript（npm生态系统）的安全漏洞基准测试套件</x:t>
  </x:si>
  <x:si>
    <x:t xml:space="preserve">论文使用的benchmark是SecBench.js，包含600个真实漏洞，覆盖五类常见漏洞（路径遍历、原型污染、命令注入、拒绝服务攻击和代码注入）。</x:t>
  </x:si>
  <x:si>
    <x:t xml:space="preserve">量化指标：
漏洞数量（600个）。
漏洞覆盖率（五类常见漏洞）。
可执行性（每个漏洞附带攻击载荷和验证预言）。
修复版本覆盖率（48%的漏洞包含修复版本）。
动态分析成功率（94.5%的漏洞成功定位到敏感API调用）。
效果：
发现168个被错误标记的漏洞版本（19个包）。
发现20个零日漏洞（12个已分配CVE编号）。
通过简单代码变换发现18个有缺陷的补丁。</x:t>
  </x:si>
  <x:si>
    <x:t xml:space="preserve">论文中提及了SecBench.js在产业界的应用，例如：
通过动态分析发现公开安全咨询中错误标记的漏洞版本（如jspdf和mithril包）。
识别有缺陷的补丁（如convict包的修复未完全解决问题）。
动态分析敏感API调用，为漏洞检测工具提供基准。</x:t>
  </x:si>
  <x:si>
    <x:t xml:space="preserve">On Privacy Weaknesses and Vulnerabilities in Software Systems</x:t>
  </x:si>
  <x:si>
    <x:t xml:space="preserve">这篇论文探讨了当前软件系统中隐私弱点和漏洞的覆盖不足问题。作者通过分析CWE（Common Weakness Enumeration）和CVE（Common Vulnerabilities and Exposures）系统中的数据，发现隐私相关漏洞的覆盖率极低（CWE中仅4.45%，CVE中仅0.1%）。基于此，作者提出了一个隐私威胁分类法，并补充了11个新的隐私弱点到CWE系统中，以提升隐私保护的全面性。研究还通过实际代码示例验证了这些弱点的存在。</x:t>
  </x:si>
  <x:si>
    <x:t xml:space="preserve">This paper investigates the insufficient coverage of privacy weaknesses and vulnerabilities in software systems. By analyzing data from the CWE and CVE systems, the authors found that privacy-related vulnerabilities are significantly underrepresented (only 4.45% in CWE and 0.1% in CVE). To address this gap, the authors developed a taxonomy of common privacy threats and proposed 11 new privacy weaknesses to enhance the CWE system. Real-world code examples were used to validate the existence of these weaknesses.</x:t>
  </x:si>
  <x:si>
    <x:t xml:space="preserve">软件系统中的隐私弱点和漏洞</x:t>
  </x:si>
  <x:si>
    <x:t xml:space="preserve">论文使用的benchmark是CWE（Common Weakness Enumeration）和CVE（Common Vulnerabilities and Exposures）系统，分析了其中的隐私相关漏洞。</x:t>
  </x:si>
  <x:si>
    <x:t xml:space="preserve">量化指标：隐私漏洞在CWE和CVE中的覆盖率（CWE中4.45%，CVE中0.1%）。
效果：通过提出11个新的隐私弱点，显著提升了CWE系统中隐私漏洞的覆盖范围。</x:t>
  </x:si>
  <x:si>
    <x:t xml:space="preserve">未提及，但论文中提到了Moodle和HumanDynamics等开源项目的代码示例，用于验证新提出的隐私弱点（如缺失用户同意撤销功能）。此外，还引用了实际隐私泄露事件（如美国2018年的数据泄露事件和印度国家ID数据库泄露事件）来说明隐私漏洞的严重性。</x:t>
  </x:si>
  <x:si>
    <x:t xml:space="preserve">Detecting Exception Handling Bugs in C++ Programs</x:t>
  </x:si>
  <x:si>
    <x:t xml:space="preserve">该论文提出了一种针对C++程序中异常处理缺陷的静态检测方法。通过扩展控制流图（CFG）以精确表示异常控制流，并结合改进的符号执行框架，开发了一个名为EHA的工具。实验表明，EHA在GitHub高星项目和手工构造的基准测试中表现优异，检测出36个异常处理缺陷，准确率达84%，且优于现有静态分析工具（如Cppcheck、Clang Static Analyzer等）。</x:t>
  </x:si>
  <x:si>
    <x:t xml:space="preserve">The paper presents a static analysis method for detecting exception handling bugs (EH-bugs) in C++ programs. It extends control flow graphs (CFG) to model exception flows and modifies symbolic execution to track exception propagation. The implemented tool, EHA, detected 36 EH-bugs in 8 GitHub projects with 84% precision, outperforming state-of-the-art tools like Cppcheck and Clang Static Analyzer on both real-world and handmade benchmarks.</x:t>
  </x:si>
  <x:si>
    <x:t xml:space="preserve">C++程序中的异常处理缺陷检测</x:t>
  </x:si>
  <x:si>
    <x:t xml:space="preserve">真实项目：从GitHub选取的10个高星C++项目（如MySQL、Bitcoin等）。
手工基准：在5个项目中人工注入三类缺陷（内存泄漏、除零错误、空指针解引用），共150个缺陷用例。</x:t>
  </x:si>
  <x:si>
    <x:t xml:space="preserve">准确率（Precision）：84%（36/43真实缺陷确认）。
召回率（Recall）：在手工基准中显著高于其他工具（平均74% vs. 其他工具最高33%）。
路径覆盖率：EHA比原版Clang Static Analyzer多探索24.8%的路径（含异常路径）。
性能开销：分析时间增加8.8%，基本块数量通过合并算法仅增长3.9%。</x:t>
  </x:si>
  <x:si>
    <x:t xml:space="preserve">论文提及将检测到的缺陷报告提交给开发者，20个提交的缺陷被确认（如MySQL的内存泄漏问题）。</x:t>
  </x:si>
  <x:si>
    <x:t xml:space="preserve">Learning to Boost Disjunctive Static Bug-Finders</x:t>
  </x:si>
  <x:si>
    <x:t xml:space="preserve">本文提出了一种基于学习的方法，用于提升静态缺陷检测工具（如Infer）的路径敏感分析效率。传统静态分析工具在路径敏感分析时面临状态爆炸问题，导致分析成本高且效率低。作者通过数据驱动的方式，从程序中收集报警触发路径，训练模型以预测哪些程序状态更可能触发缺陷，并动态选择最优模型。实验表明，该方法显著提升了Infer的缺陷检测效率，在更短的时间内发现了更多缺陷。</x:t>
  </x:si>
  <x:si>
    <x:t xml:space="preserve">This paper presents a learning-based approach to improve the efficiency of disjunctive static bug-finders (e.g., Infer) by addressing the state explosion problem in path-sensitive analysis. The authors propose a data-driven technique that collects alarm-triggering traces, trains models to predict states likely to contribute to bugs, and adaptively selects the best model for each target program. Experiments show that the method significantly enhances Infer's bug-finding capability, detecting more bugs in less time compared to the original heuristic.</x:t>
  </x:si>
  <x:si>
    <x:t xml:space="preserve">通过机器学习优化静态缺陷检测工具的状态选择启发式方法</x:t>
  </x:si>
  <x:si>
    <x:t xml:space="preserve">论文使用了85个开源的C程序（来自GNU和GitHub），其中70个用于训练和验证，15个用于评估。程序规模从57到701 KLOC不等（如bluez、openssl、cpython等）。</x:t>
  </x:si>
  <x:si>
    <x:t xml:space="preserve">指标：缺陷报警数量（alarms）和分析时间（time）。
效果：
数据驱动的Infer（
K=5）在875秒内检测到1,668个报警，而原始Infer（
K=60）需要39,684秒检测到1,637个报警，效率提升45倍。
使用多模型（
M=3）时，检测到2,740个报警（比原始方法多67%），时间仅为2,443秒。</x:t>
  </x:si>
  <x:si>
    <x:t xml:space="preserve">论文提到该方法在Meta的静态分析工具Infer中应用，用于检测C/C++代码的内存安全错误和Java程序的数据竞争。实验部分展示了在开源项目（如bluez）中成功检测到内存泄漏缺陷的案例。</x:t>
  </x:si>
  <x:si>
    <x:t xml:space="preserve">Predicting Bugs by Monitoring Developers During Task Execution</x:t>
  </x:si>
  <x:si>
    <x:t xml:space="preserve">该论文提出了一种基于开发者行为、心理生理和控制因素的缺陷预测模型，旨在通过监测开发者在编程过程中的活动（如键盘输入、鼠标操作、心率、注意力等）来预测代码中可能引入的缺陷。研究通过一项包含20名开发者的对照实验，比较了开发者模型、代码模型以及两者结合的模型的性能。结果显示，开发者模型单独使用时准确率为76%，与代码模型（79%）相当，而结合模型能达到84%的准确率。论文还探讨了开发者疲劳、压力等因素对代码质量的影响，并提出了未来可能的训练和改进方向。</x:t>
  </x:si>
  <x:si>
    <x:t xml:space="preserve">The paper introduces a developer-based bug prediction model that leverages behavioral, psychophysical, and control factors measured during programming tasks (e.g., keystrokes, heart rate, attention levels). Through a controlled experiment with 20 developers, the study compares the performance of a developer-based model, a code-based model (using traditional code metrics), and a combined model. Results show that the developer-based model achieves 76% accuracy, comparable to the code-based model (79%), while the combined model reaches 84% accuracy. The study highlights the potential of monitoring developer states to improve code quality and suggests future applications in training and self-awareness tools.</x:t>
  </x:si>
  <x:si>
    <x:t xml:space="preserve">通过监测开发者在任务执行期间的行为和心理生理特征，预测代码中可能引入的缺陷</x:t>
  </x:si>
  <x:si>
    <x:t xml:space="preserve">论文使用LeetCode平台上的编程任务作为基准，包括两类任务：实现任务（implementation tasks）和修复任务（bug-fixing tasks），并根据题目接受率（acceptance rate）分为简单和困难两类。</x:t>
  </x:si>
  <x:si>
    <x:t xml:space="preserve">指标：准确率（Accuracy）、精确率（Precision）、召回率（Recall）、F1分数（F1-Score）。
效果：
开发者模型：准确率76%（F1: 0.81 for buggy, 0.68 for not-buggy）。
代码模型：准确率79%（F1: 0.80 for buggy, 0.78 for not-buggy）。
结合模型：准确率84%（F1: 0.87 for buggy, 0.79 for not-buggy）。</x:t>
  </x:si>
  <x:si>
    <x:t xml:space="preserve">未提及，但讨论了未来在开发环境中部署此类模型的潜在价值，例如通过实时监控开发者状态提供预警或优化代码审查流程。</x:t>
  </x:si>
  <x:si>
    <x:t xml:space="preserve">Detecting Isolation Bugs via Transaction Oracle Construction</x:t>
  </x:si>
  <x:si>
    <x:t xml:space="preserve">该论文提出了一种名为Troc（Transaction Oracle Construction）的新型事务测试方法，用于自动检测数据库管理系统中的隔离性缺陷（isolation bugs）。核心思想是通过将事务解耦为独立的语句，并在其隔离级别指导下构造数据库视图，对比实际执行结果与预期结果以发现不一致。作者在MySQL、MariaDB和TiDB三个主流DBMS中应用Troc，检测到5个未知隔离性缺陷。该方法避免了传统测试工具对简单数据模型的依赖，支持复杂SQL和关系型数据模型。</x:t>
  </x:si>
  <x:si>
    <x:t xml:space="preserve">The paper proposes Troc, a novel transaction testing approach to automatically detect isolation bugs in DBMSs. By decoupling transactions into independent statements and constructing database views guided by isolation levels, Troc compares actual execution results with expected outcomes to identify violations. Implemented on MySQL, MariaDB, and TiDB, Troc uncovered 5 previously unknown isolation bugs. It overcomes limitations of existing tools that rely on simple key-value models, supporting complex SQL and relational features.</x:t>
  </x:si>
  <x:si>
    <x:t xml:space="preserve">数据库事务隔离级别的自动化测试与缺陷检测</x:t>
  </x:si>
  <x:si>
    <x:t xml:space="preserve">论文未使用标准Benchmark，而是通过随机生成数据库表结构和事务测试用例（如随机SQL语句组合）进行测试，覆盖多种隔离级别（如Read Committed、Repeatable Read等）。</x:t>
  </x:si>
  <x:si>
    <x:t xml:space="preserve">检测效率：平均每个测试用例生成耗时0.3秒，事务预言机构建耗时5.3秒。
缺陷检测：在MySQL、MariaDB和TiDB中总计发现12个独特缺陷（10个隔离性缺陷，2个事务缺陷），其中5个为未知缺陷。
覆盖率：在MySQL和MariaDB中分别达到20.6%和25.1%的代码行覆盖率（仅针对事务相关代码）。</x:t>
  </x:si>
  <x:si>
    <x:t xml:space="preserve">论文提及在产业界主流DBMS（MySQL、MariaDB、TiDB）中的应用案例，包括：
在MySQL 8.0.25中检测到严重隔离性缺陷（如Bug#104833）。
在MariaDB 10.5.12中发现长期存在的关键缺陷（如MDEV-26642），部分已被修复。
在TiDB 5.2.0中报告了事务逻辑缺陷（如Issue#28092）。开发者反馈部分问题因兼容性暂未修复。</x:t>
  </x:si>
  <x:si>
    <x:t xml:space="preserve">SmallRace: Static Race Detection for Dynamic Languages - A Case on Smalltalk</x:t>
  </x:si>
  <x:si>
    <x:t xml:space="preserve">本文提出了一种名为SmallRace的静态竞态条件检测框架，专为动态语言Smalltalk设计。SmallRace通过将Smalltalk代码转换为自定义的中间表示SmallIR（基于LLVM IR），并结合指针分析和线程敏感的静态分析技术，实现了对竞态条件的高效检测。该框架在工业级代码库中成功检测出37个真实的竞态条件，展示了其在实际应用中的有效性和可扩展性。</x:t>
  </x:si>
  <x:si>
    <x:t xml:space="preserve">This paper presents SmallRace, a static race detection framework designed for dynamic languages, with a focus on Smalltalk. SmallRace translates Smalltalk code into SmallIR (a subset of LLVM IR) and employs interprocedural thread-sensitive pointer analysis to infer variable types and detect race conditions. The framework was evaluated on industrial codebases, identifying 37 real race conditions, demonstrating its practicality and scalability.</x:t>
  </x:si>
  <x:si>
    <x:t xml:space="preserve">静态竞态条件检测</x:t>
  </x:si>
  <x:si>
    <x:t xml:space="preserve">论文使用了以下benchmark：
3个小型Smalltalk测试用例（模拟真实场景的竞态模式）
2个中型应用（MemoryMonitor和AlarmMonitor）
1个工业级生产代码库（包含百万行代码）</x:t>
  </x:si>
  <x:si>
    <x:t xml:space="preserve">量化指标：
检测时间（IR生成、指针分析、线程追踪、竞态检测）
报告的竞态条件数量（真实竞态和轻微竞态）
代码覆盖率（静态分析覆盖全部代码路径）
效果：
平均分析速度：200秒/千行代码
在生产代码中发现37个真实竞态条件
支持百万级代码库的分析</x:t>
  </x:si>
  <x:si>
    <x:t xml:space="preserve">论文提及了在半导体行业的大型公司中应用SmallRace分析生产代码的案例，成功检测出37个复杂竞态条件，并得到开发者的确认。具体案例包括MemoryMonitorApp中的日志锁初始化竞态问题（Listing 4）。</x:t>
  </x:si>
  <x:si>
    <x:t xml:space="preserve">“STILL AROUND”: Experiences and Survival Strategies of Veteran Women Software Developers</x:t>
  </x:si>
  <x:si>
    <x:t xml:space="preserve">这篇论文研究了在软件工程行业中，资深女性开发者面临的性别和年龄双重歧视问题，以及她们为应对这些挑战所采取的策略。通过14次访谈，研究者识别出283个代码，分为“策略”、“经历”和“感知”三大类。研究发现，尽管资深女性开发者在职场中面临许多负面经历，但她们通过多种策略（如专业化、改变工作环境、调整外貌等）成功留在了行业中。此外，研究还指出，一些公司认识到资深女性开发者的独特价值，尤其是在理解特定客户群体需求方面。论文呼吁组织重视多样性，并为开发者提供了短期应对策略的建议。</x:t>
  </x:si>
  <x:si>
    <x:t xml:space="preserve">This paper explores the intersection of ageism and sexism faced by veteran women software developers and the strategies they employ to persist in the industry. Through 14 interviews, the study identifies 283 codes categorized into "Strategies," "Experiences," and "Perception." Findings reveal that while older women developers encounter significant challenges, they adopt various tactics (e.g., specialization, changing work environments, altering appearance) to survive. Some companies also recognize the unique value of veteran women developers, particularly in understanding diverse customer demographics. The study provides actionable insights for organizations and developers to address systemic issues while offering short-term survival strategies.</x:t>
  </x:si>
  <x:si>
    <x:t xml:space="preserve">资深女性软件开发者面临的性别与年龄双重歧视问题及其应对策略</x:t>
  </x:si>
  <x:si>
    <x:t xml:space="preserve">论文未使用传统的量化benchmark，而是采用定性研究方法，包括访谈和编码分析（使用MAXQDA工具），通过主题归纳和成员检查（member checking）确保研究结果的可靠性。</x:t>
  </x:si>
  <x:si>
    <x:t xml:space="preserve">论文未使用量化指标，而是通过定性分析（如代码频率、主题分类）呈现研究结果。例如，研究者识别出135个“策略”相关的代码，72个“经历”相关的代码，并通过饱和度检验（saturation）确保数据的充分性。</x:t>
  </x:si>
  <x:si>
    <x:t xml:space="preserve">未提及，但论文中提及了一些产业界的案例，例如：
某些公司认识到资深女性开发者在理解特定客户群体（如老年女性）需求方面的价值，因此主动招聘她们。
研究建议企业改善工作环境，支持资深女性开发者的职业发展，并确保任务分配和薪酬公平。
但未提及具体的案例研究（case study）。</x:t>
  </x:si>
  <x:si>
    <x:t xml:space="preserve">When and Why Test Generators for Deep Learning
Produce Invalid Inputs: an Empirical Study</x:t>
  </x:si>
  <x:si>
    <x:t xml:space="preserve">本文研究了深度学习系统中测试输入生成器（TIGs）生成无效输入的原因及其影响。通过大规模实证分析，结合自动化验证工具和人类评估，论文评估了五种TIGs在生成有效输入和保留原始标签方面的表现。结果表明，84%的生成输入被自动化验证器认为是有效的，但与人类评估的一致性为78%。研究还揭示了TIGs在复杂数据集上的局限性，并提出了改进建议。</x:t>
  </x:si>
  <x:si>
    <x:t xml:space="preserve">This paper investigates when and why Test Input Generators (TIGs) for Deep Learning (DL) systems produce invalid inputs. Through a large-scale empirical study involving automated validators (DAIV and SelfOracle) and 220 human assessors, the authors evaluate five TIGs across three classification tasks (MNIST, SVHN, ImageNet-1K). The results show that 84% of generated inputs are valid according to automated validators, but label preservation is not always guaranteed. Automated validators achieve 78% accuracy compared to human judgement, with limitations in feature-rich datasets. The study provides actionable insights for improving TIGs and validity assessment techniques.</x:t>
  </x:si>
  <x:si>
    <x:t xml:space="preserve">深度学习测试输入生成器的有效性</x:t>
  </x:si>
  <x:si>
    <x:t xml:space="preserve">论文使用了三个经典图像分类数据集作为基准：
MNIST（手写数字）
SVHN（街景门牌号）
ImageNet-1K（1000类真实物体图像）</x:t>
  </x:si>
  <x:si>
    <x:t xml:space="preserve">有效性比例：自动化验证器认为84%的输入有效，人类评估的有效性比例为78%（MNIST平均96%，SVHN较低）。
标签保留率：MNIST上DLFuzz达99%，但SVHN平均仅38%。
自动化验证器准确性：与人类评估的一致性为78%（SelfOracle优于DAIV）。
统计显著性：通过Fisher检验验证结论（
p
&lt;
0.05
p&lt;0.05）。</x:t>
  </x:si>
  <x:si>
    <x:t xml:space="preserve">未提及，但指出研究结果可指导工业级深度学习系统的测试改进（如自动驾驶中的输入验证）。</x:t>
  </x:si>
  <x:si>
    <x:t xml:space="preserve">Fuzzing Automatic Differentiation in Deep-Learning Libraries</x:t>
  </x:si>
  <x:si>
    <x:t xml:space="preserve">这篇论文提出了一种名为∇Fuzz的自动化测试方法，专门针对深度学习库中的自动微分（AD）组件进行模糊测试。自动微分是深度学习系统的核心功能，但现有测试方法大多忽略了对其的充分验证。∇Fuzz通过将深度学习库的API抽象为张量处理函数，利用不同执行场景（如反向模式、前向模式自动微分和数值微分）进行差分测试，并结合过滤策略消除数值不稳定性导致的误报。实验表明，∇Fuzz在PyTorch、TensorFlow、JAX和OneFlow等主流深度学习库中检测到173个错误，其中144个被开发者确认，显著优于现有测试工具。</x:t>
  </x:si>
  <x:si>
    <x:t xml:space="preserve">This paper introduces ∇Fuzz, a novel fuzzing approach specifically designed to test the Automatic Differentiation (AD) component in deep-learning libraries. AD is a critical yet under-tested part of DL systems. ∇Fuzz abstracts DL APIs as tensor-processing functions and performs differential testing across multiple execution scenarios (e.g., reverse-mode AD, forward-mode AD, and numerical differentiation). It also includes filtering strategies to reduce false positives caused by numerical instability. Evaluated on PyTorch, TensorFlow, JAX, and OneFlow, ∇Fuzz detected 173 bugs (144 confirmed by developers), outperforming state-of-the-art fuzzers in both code coverage and bug detection.</x:t>
  </x:si>
  <x:si>
    <x:t xml:space="preserve">深度学习库中自动微分（AD）组件的自动化模糊测试。</x:t>
  </x:si>
  <x:si>
    <x:t xml:space="preserve">测试对象：PyTorch、TensorFlow、JAX、OneFlow四个主流深度学习库。
对比基线：FreeFuzz（API级模糊测试工具）和Muffin（模型级模糊测试工具）。</x:t>
  </x:si>
  <x:si>
    <x:t xml:space="preserve">代码覆盖率：∇Fuzz在PyTorch和TensorFlow上的C++代码覆盖率分别提升22.4%和16.6%，显著高于FreeFuzz。
错误检测：共检测到173个错误，其中144个被开发者确认（117个为未知错误），38个已修复。
优先级错误贡献：在PyTorch和JAX中，∇Fuzz贡献了58.3%的高优先级AD错误（7/12）。
误报率（FPR）：通过过滤策略将梯度检查的误报率从66.7%降至22.4%。</x:t>
  </x:si>
  <x:si>
    <x:t xml:space="preserve">论文提及了在产业界的应用，例如：
检测到PyTorch中rreluAPI的梯度计算错误，被开发者标记为“高优先级”并紧急修复。
在JAX中发现jax.lax.pow的二阶梯度不一致问题，被标记为“P0（紧急）”并迅速修复。
这些案例展示了∇Fuzz在实际工业场景中的有效性。</x:t>
  </x:si>
  <x:si>
    <x:t xml:space="preserve">24</x:t>
  </x:si>
  <x:si>
    <x:t xml:space="preserve">Lightweight Approaches to DNN Regression Error Reduction: An Uncertainty Alignment Perspective</x:t>
  </x:si>
  <x:si>
    <x:t xml:space="preserve">该论文提出了一种轻量级方法来减少深度学习模型（DNN）升级时出现的回归错误（即新模型对旧模型原本正确的预测产生错误）。传统方法需要大量数据和重新训练，而本文通过不确定性对齐（uncertainty alignment）的视角，提出了两种无需数据或仅需少量无标签数据的解决方案：数据无关方法（通过输入或模型扰动估计方差）和标签无关方法（通过温度缩放校准模型置信度）。实验表明，这些方法在减少回归错误的同时，几乎不损失模型整体准确率，显著优于现有方法。</x:t>
  </x:si>
  <x:si>
    <x:t xml:space="preserve">This paper addresses the problem of regression errors in Deep Neural Network (DNN) model upgrades, where new models incorrectly predict inputs that were correctly handled by old models. Traditional approaches require extensive labeled data and retraining, which are impractical. The authors propose lightweight solutions based on uncertainty alignment: a data-free method (estimating variance via input/model perturbation) and a label-free method (calibrating confidence via temperature scaling). These approaches achieve Pareto improvements, reducing regression errors without sacrificing accuracy, and outperform state-of-the-art alternatives in experiments.</x:t>
  </x:si>
  <x:si>
    <x:t xml:space="preserve">深度学习模型升级中的回归错误减少</x:t>
  </x:si>
  <x:si>
    <x:t xml:space="preserve">论文使用了多个代表性任务和数据集，包括：
数据集：CIFAR10、STL10、ImageNet、ObjectNet等。
模型架构：ResNet、VGG、DenseNet、AlexNet等。
任务设置：数据更新、模型架构更新及混合场景。</x:t>
  </x:si>
  <x:si>
    <x:t xml:space="preserve">指标：
模型准确率（Acc）。
回归错误率（Reg，即新模型对旧模型正确预测的误判比例）。
效果：
数据无关方法（VE-P/VE-D）：回归错误减少29.1%-52.1%，准确率损失最多1.8%。
标签无关方法（TS）：平均减少48.1%回归错误，且无准确率损失。
显著优于基线方法（如简单平均或最大置信度选择）。</x:t>
  </x:si>
  <x:si>
    <x:t xml:space="preserve">未提及
产业案例：
医疗AI：医生依赖模型辅助诊断，模型升级后的回归错误可能导致医生重新适应，增加决策风险。
特斯拉刹车系统：升级后用户认为修复导致车辆减速，影响用户体验。
照片搜索应用：结果波动导致用户差评。
这些案例说明了回归错误在实际系统中的负面影响。</x:t>
  </x:si>
  <x:si>
    <x:t xml:space="preserve">Revisiting Neuron Coverage for DNN Testing: A Layer-Wise and Distribution-Aware Criterion</x:t>
  </x:si>
  <x:si>
    <x:t xml:space="preserve">该论文提出了一种新的深度学习神经网络（DNN）测试覆盖准则——神经覆盖（Neural Coverage, NLC），旨在通过分层和分布感知的方法评估测试输入的质量。传统神经元覆盖准则将单个神经元视为独立计算单元，而NLC将每一层的神经元输出分布作为整体分析，捕捉其连续性、相关性、形状和密度等关键特性。实验表明，NLC能更准确地反映测试集的多样性，并在指导输入变异时发现更多自然且多样的错误行为。论文还总结了设计DNN覆盖准则的八项要求，并通过多个任务（分类、生成）和数据格式（图像、文本）验证了NLC的优越性。</x:t>
  </x:si>
  <x:si>
    <x:t xml:space="preserve">This paper introduces a novel coverage criterion for deep neural network (DNN) testing, called Neural Coverage (NLC), which evaluates test inputs by analyzing the layer-wise output distributions of neurons. Unlike traditional neuron coverage criteria that treat individual neurons as independent units, NLC captures the continuous, correlated, and distributional properties of neuron outputs within each layer. The paper outlines eight design requirements for DNN coverage criteria and demonstrates that NLC significantly correlates with test suite diversity and fault-revealing capability. Experiments on various tasks (classification, generation) and data formats (images, text) show that NLC-guided input mutations uncover more natural and diverse erroneous behaviors compared to prior methods.</x:t>
  </x:si>
  <x:si>
    <x:t xml:space="preserve">深度学习神经网络的测试覆盖准则</x:t>
  </x:si>
  <x:si>
    <x:t xml:space="preserve">论文使用了以下基准模型和数据集：
模型：ResNet50、VGG16、MobileNetV2（分类任务）；BigGAN（生成任务）；LSTM（文本情感分析）。
数据集：CIFAR10、ImageNet（图像）；IMDB（文本）。
对比方法：Neuron Coverage (NC)、KMNC、NBC、SNAC、TKNC、TKNP、Cluster Coverage (CC)、Surprise Adequacy (SA)等传统覆盖准则。</x:t>
  </x:si>
  <x:si>
    <x:t xml:space="preserve">指标：
覆盖率：反映测试输入对神经元输出分布的覆盖程度（如NLC的协方差矩阵范数）。
错误触发率：测试输入触发DNN预测错误的比例。
自然性：通过Inception Score (IS)和Frechet Inception Distance (FID)评估变异图像的质量。
多样性：错误行为覆盖的类别数和熵值。
效果：
NLC在多样性评估中优于传统准则（如NLC对CIFAR10测试集的覆盖值显著高于噪声生成的测试集）。
NLC指导的输入变异在ResNet50上触发9,975/10,000错误（ImageNet），远高于随机变异的6,448/10,000。
变异图像的自然性（IS=8.14 vs. 随机8.05）和多样性（覆盖732类）最佳。</x:t>
  </x:si>
  <x:si>
    <x:t xml:space="preserve">未提及，但指出NLC适用于关键DNN系统（如自动驾驶）的测试，以发现更多样化的缺陷。实验部分使用了工业级模型（如ImageNet训练的ResNet50）和生成模型（BigGAN），间接体现了其潜在工业价值。</x:t>
  </x:si>
  <x:si>
    <x:t xml:space="preserve">251</x:t>
  </x:si>
  <x:si>
    <x:t xml:space="preserve">Code Review of Build System Specifications: Prevalence, Purposes, Patterns, and Perceptions</x:t>
  </x:si>
  <x:si>
    <x:t xml:space="preserve">该论文首次对构建系统规范的代码审查进行了实证研究。通过分析Qt和Eclipse社区的502,931个变更集，研究发现构建规范的变更在代码审查中被讨论的频率至少比生产代码和测试代码低两倍。定性分析揭示了审查构建规范时更注重缺陷发现，且可演进性和依赖相关问题是主要关注点。访谈结果表明，开发者对构建系统的理解和兴趣不足，以及缺乏专用工具是阻碍严格审查的主要因素。研究结果强调了构建规范审查的重要性，并提出了提升审查实践的建议。</x:t>
  </x:si>
  <x:si>
    <x:t xml:space="preserve">This paper presents the first empirical study on code review practices for build system specifications. Through quantitative analysis of 502,931 change sets from the Qt and Eclipse communities, the study finds that changes to build specifications are discussed at least two times less frequently during code review compared to production and test code. Qualitative analysis reveals that reviews of build specifications focus more on defect detection, with evolvability and dependency-related issues being the most common. Interviews with developers highlight challenges such as lack of understanding, interest in build systems, and insufficient tooling. The study underscores the critical role of reviewing build specifications and suggests ways to improve the practice.</x:t>
  </x:si>
  <x:si>
    <x:t xml:space="preserve">构建系统规范的代码审查实践</x:t>
  </x:si>
  <x:si>
    <x:t xml:space="preserve">论文使用Qt和Eclipse两个开源社区的502,931个变更集作为研究数据。</x:t>
  </x:si>
  <x:si>
    <x:t xml:space="preserve">量化指标：
审查讨论频率（proportion of files with comments）。
讨论强度（number of comments and average comment length）。
缺陷发现率（defect category prevalence）。
效果：
构建规范的变更被讨论的频率比生产代码和测试代码低两倍以上。
构建规范的审查中，缺陷相关的评论占比比生产代码和测试代码高15.6-20.6个百分点。
可演进性和依赖相关问题是审查中最常讨论的模式。</x:t>
  </x:si>
  <x:si>
    <x:t xml:space="preserve">未提及，但论文中提及了Knight Capital Group的案例，因构建配置错误导致4.4亿美元损失，说明了构建规范维护的重要性。此外，访谈中涉及了Qt社区和部分公司（匿名）的实践经验。</x:t>
  </x:si>
  <x:si>
    <x:t xml:space="preserve">Better Automatic Program Repair by Using Bug Reports and Tests Together</x:t>
  </x:si>
  <x:si>
    <x:t xml:space="preserve">该论文提出了一种结合缺陷报告和测试信息的故障定位方法（SBIR），以提升自动化程序修复的质量。作者开发了Blues（基于信息检索的故障定位技术）和RAFL（无监督的故障定位技术组合方法），并通过实验验证了SBIR在Defects4J基准测试上的有效性。实验表明，SBIR能够帮助修复工具正确修复更多缺陷，包括7个此前未被任何工具修复的缺陷。</x:t>
  </x:si>
  <x:si>
    <x:t xml:space="preserve">The paper introduces SBIR, a novel fault localization technique that combines bug reports and test executions to improve automated program repair (APR). The authors develop Blues, an unsupervised information-retrieval-based FL method, and RAFL, a rank aggregation approach for combining FL techniques. Evaluated on the Defects4J benchmark, SBIR outperforms existing FL methods and enables APR tools to correctly repair more defects, including 7 previously unrepairable ones.</x:t>
  </x:si>
  <x:si>
    <x:t xml:space="preserve">通过结合缺陷报告和测试信息改进故障定位，从而提升自动化程序修复的质量</x:t>
  </x:si>
  <x:si>
    <x:t xml:space="preserve">论文使用了Defects4J (v2.0) 基准测试，包含来自17个开源Java项目的835个真实缺陷。</x:t>
  </x:si>
  <x:si>
    <x:t xml:space="preserve">指标：
hit@k：故障定位技术在前k个可疑语句中包含至少一个真实缺陷语句的缺陷数量。
EXAM：需要检查的语句比例才能找到第一个真实缺陷语句。
效果：
SBIR在hit@100上比SBFL多定位8个缺陷，比Blues多定位251个缺陷。
SBIR的EXAM得分（0.187）优于SBFL（0.220）和Blues（0.270）。
使用SBIR的修复工具（如Arja）正确修复了28个缺陷，而使用SBFL和Blues分别修复了21和15个缺陷。</x:t>
  </x:si>
  <x:si>
    <x:t xml:space="preserve">未提及，但论文提到自动化程序修复已在工业界部署（如Bloomberg的SAPFix），但需要大量人工监督。论文未提及具体的产业界案例研究，但强调其方法可减少修复错误并提升工业场景中的修复质量。</x:t>
  </x:si>
  <x:si>
    <x:t xml:space="preserve">CCTEST: Testing and Repairing Code Completion Systems</x:t>
  </x:si>
  <x:si>
    <x:t xml:space="preserve">论文《CCTEST: Testing and Repairing Code Completion Systems》提出了一种自动化测试与修复框架CCTEST，用于检测和增强基于大型语言模型（LLM）的代码补全系统。通过设计程序结构一致（PSC）的变异策略生成变体输入，CCTEST能够识别不一致的补全输出并修复错误。实验表明，该框架在18K测试输入中检测到33,540个错误触发案例，并通过修复将代码补全系统的准确率显著提升（BLEU分数提升40%，编辑相似度提升67%）。</x:t>
  </x:si>
  <x:si>
    <x:t xml:space="preserve">The paper CCTEST: Testing and Repairing Code Completion Systems proposes an automated framework to test and repair LLM-based code completion systems. By generating Program Structure-Consistent (PSC) mutations, CCTEST detects inconsistent outputs and selects the most "average" completion as a repair. Evaluated on 18K inputs, it identified 33,540 error-triggering cases (86% true positive rate) and improved system accuracy by 40% (BLEU) and 67% (edit similarity).</x:t>
  </x:si>
  <x:si>
    <x:t xml:space="preserve">代码补全系统的自动化测试与修复</x:t>
  </x:si>
  <x:si>
    <x:t xml:space="preserve">LeetCode解决方案库（613个Python代码片段）
CodeSearchNet（测试集中的Python代码）</x:t>
  </x:si>
  <x:si>
    <x:t xml:space="preserve">检测效果：在182,464个测试用例中，发现33,540个错误触发输入（真阳性率86%）。
修复效果：
BLEU分数：平均提升40.25%。
Levenshtein编辑相似度：平均提升67.43%。</x:t>
  </x:si>
  <x:si>
    <x:t xml:space="preserve">论文评估了8个代码补全系统，包括GitHub Copilot（商业工具）和7个开源模型（如CodeParrot、GPT-Neo、CodeGen）。案例展示了Copilot在实际补全任务中的不一致性，并通过CCTEST修复后显著提升输出质量。</x:t>
  </x:si>
  <x:si>
    <x:t xml:space="preserve">KNOD: Domain Knowledge Distilled Tree Decoder for Automated Program Repair</x:t>
  </x:si>
  <x:si>
    <x:t xml:space="preserve">论文提出了一种基于深度学习的自动化程序修复方法KNOD，通过结合领域知识（如语法和语义规则）直接生成抽象语法树（AST）来修复代码错误。KNOD的核心创新包括：
三阶段树解码器：分步生成AST的父节点、边和子节点，确保代码结构的正确性。
领域规则蒸馏：在训练和推理阶段显式注入语法和语义规则，减少无效补丁的生成。
实验表明，KNOD在Defects4J和QuixBugs等基准测试中修复了最多数量的错误，显著优于现有方法。</x:t>
  </x:si>
  <x:si>
    <x:t xml:space="preserve">The paper proposes KNOD, a deep learning-based Automated Program Repair (APR) approach that incorporates domain knowledge (e.g., syntactic and semantic rules) to directly generate Abstract Syntax Trees (ASTs) for bug fixes. KNOD introduces two key novelties:
A three-stage tree decoder that generates ASTs incrementally (parent nodes, edges, and child nodes).
Domain-rule distillation to enforce syntactic and semantic validity during both training and inference.
Evaluations on benchmarks like Defects4J and QuixBugs show KNOD outperforms state-of-the-art APR tools by fixing more bugs with higher precision.</x:t>
  </x:si>
  <x:si>
    <x:t xml:space="preserve">Defects4J v1.2（393个Java错误）
Defects4J v2.0（444个Java错误）
QuixBugs（40个Java/Python错误）</x:t>
  </x:si>
  <x:si>
    <x:t xml:space="preserve">修复错误数量：
Defects4J v1.2：72个（优于最佳DL方法Recoder的64个和非DL方法TBar的53个）。
Defects4J v2.0：50个。
QuixBugs：25个。
补丁精确率（Precision）：86.7%（83个候选补丁中72个正确）。
编译通过率：47%（显著高于基线方法）。</x:t>
  </x:si>
  <x:si>
    <x:t xml:space="preserve">未提及，但但提到开发者花费近一半时间修复错误，表明APR技术在实际开发中有潜在应用价值。</x:t>
  </x:si>
  <x:si>
    <x:t xml:space="preserve">Rete: Learning Namespace Representation for Program Repair</x:t>
  </x:si>
  <x:si>
    <x:t xml:space="preserve">论文提出了一种名为Rete的新技术，用于自动化程序修复。Rete通过学习程序命名空间的表示（namespace representation），结合深度学习与程序分析，优化补丁生成过程中的变量选择和模板排序。传统方法在修复程序时往往忽略命名空间信息，导致搜索空间爆炸和测试过拟合问题。Rete通过增强的“条件定义-使用链”（CDU chains）提取变量语义信息，并联合排序变量和补丁模板，显著提升了修复效率和准确性。实验表明，Rete在Python和C的多个真实缺陷数据集上优于现有技术，修复了31%和59%更多的新正确补丁。</x:t>
  </x:si>
  <x:si>
    <x:t xml:space="preserve">The paper introduces Rete, a novel program repair technique that learns project-independent namespace representations to navigate the patch search space effectively. Existing approaches often neglect namespace information, leading to inefficiency and test overfitting. Rete combines neural networks with program analysis to model variable semantics through Conditional Def-Use (CDU) chains, jointly ranking variables and patch templates. Evaluated on 142 bugs from ManyBugs and BugsInPy datasets, Rete generates 31% and 59% more correct patches than state-of-the-art tools, demonstrating its superiority in handling large namespaces and long-range dependencies.</x:t>
  </x:si>
  <x:si>
    <x:t xml:space="preserve">自动化程序修复中的命名空间表示学习与补丁优先级排序</x:t>
  </x:si>
  <x:si>
    <x:t xml:space="preserve">BugsInPy：107个Python程序缺陷。
ManyBugs：35个C程序缺陷（来自Trident使用的子集）。
P28：28个含人工注入缺陷的Python程序（用于训练和评估变量排序模型）。</x:t>
  </x:si>
  <x:si>
    <x:t xml:space="preserve">Fraction Searched：衡量变量排序效率，Rete（CodeBERT + CDU chains）将搜索空间降至3.3%（Python）和2.8%（C），显著优于随机森林（3.9%）和未调优的CodeBERT（23.2%）。
正确补丁数：在Python上，Rete生成29个正确补丁，比Prophet（22）和CoCoNut（16）分别提升31%和59%；在C上，Rete-enhanced Trident修复8个正确补丁，优于原始Trident（6）。
时间效率：Rete在相同时间内生成的补丁数量多于Prophet和CoCoNut。</x:t>
  </x:si>
  <x:si>
    <x:t xml:space="preserve">未提及，但实验使用的开源项目（如Black、FastAPI、libtiff等）来自真实代码库，表明技术具有实际应用潜力。</x:t>
  </x:si>
  <x:si>
    <x:t xml:space="preserve">AI-based Question Answering Assistance for Analyzing Natural-language Requirements</x:t>
  </x:si>
  <x:si>
    <x:t xml:space="preserve">该论文提出了一种名为QAssist的AI辅助问答系统，旨在帮助利益相关者（如需求工程师）分析自然语言编写的需求文档。QAssist通过结合问题回答（QA）技术和外部领域知识资源，自动检索需求文档及相关领域知识中的文本段落，并高亮显示可能的答案。论文在包含387个问题-答案对的数据集上进行了评估，结果显示QAssist在定位答案段落和提取准确答案方面表现优异，平均准确率达到84.2%。</x:t>
  </x:si>
  <x:si>
    <x:t xml:space="preserve">The paper introduces QAssist, an AI-based question-answering (QA) approach designed to assist stakeholders in analyzing natural-language requirements. QAssist retrieves relevant text passages from both the requirements specification and an external domain-knowledge resource, highlighting potential answers to posed questions. Evaluated on a dataset of 387 question-answer pairs spanning three application domains, QAssist achieves an average recall of 90.1% and 96.5% for locating answers within requirements and external documents, respectively, with an answer extraction accuracy of 84.2%.</x:t>
  </x:si>
  <x:si>
    <x:t xml:space="preserve">基于AI的自然语言需求分析辅助工具</x:t>
  </x:si>
  <x:si>
    <x:t xml:space="preserve">论文使用了一个名为REQuestA（Requirements Engineering Question-Answering dataset）的自建数据集，包含387个问题-答案对，覆盖航空航天、国防和安全三个领域的六份工业级需求文档。</x:t>
  </x:si>
  <x:si>
    <x:t xml:space="preserve">Recall@k：用于评估检索段落的能力，QAssist在需求文档和外部文档中的平均Recall@3分别为90.1%和96.5%。
Accuracy：答案提取的准确率，平均为84.2%（基于语义匹配模式）。
F1 Score：部分匹配模式下，DistilBERT达到86.4%。
nDCG@k：用于评估段落排序质量，在Top-3段落中表现优异。</x:t>
  </x:si>
  <x:si>
    <x:t xml:space="preserve">未提及，论文中提到了工业级需求文档（如航空航天、国防和安全领域的SRS）作为案例</x:t>
  </x:si>
  <x:si>
    <x:t xml:space="preserve">Strategies, Benefits and Challenges of App Store-inspired Requirements Elicitation</x:t>
  </x:si>
  <x:si>
    <x:t xml:space="preserve">本文研究了“应用商店启发的需求获取”（App Store-inspired Elicitation, ASE）方法，即通过分析竞争对手的移动应用及其用户评论来获取需求灵感。研究者通过实验模拟，结合传统访谈法（IBE）和ASE方法，分析了58名需求分析师的行为，总结了ASE的策略、优势、挑战，以及与IBE的差异。结果表明，ASE更关注解决方案（如何实现），而IBE更关注目标（为什么需要），两者互补。研究还指出当前应用商店的工具支持不足，并提出了改进方向。</x:t>
  </x:si>
  <x:si>
    <x:t xml:space="preserve">This paper investigates App Store-inspired Elicitation (ASE), a practice where developers explore competitors' apps and user reviews to derive requirements. Through an experimental simulation involving 58 analysts, the study compares ASE with traditional interview-based elicitation (IBE). Findings reveal that ASE focuses on implementation (how), while IBE emphasizes goals (why). The study identifies strategies for app selection, benefits (e.g., hands-on evaluation), challenges (e.g., uninformative reviews), and calls for better tool support. The results highlight the complementary roles of ASE and IBE in requirements engineering.</x:t>
  </x:si>
  <x:si>
    <x:t xml:space="preserve">论文的研究主题是：
策略：分析师如何选择竞品应用以获取需求灵感（如功能相似性、用户画像匹配等）。
优势与挑战：ASE在需求获取中的实际效益（如可行性评估、用户体验改进）和问题（如评论质量低、缺乏结构化流程）。
对比分析：ASE与IBE的核心差异（目标导向 vs. 解决方案导向）。</x:t>
  </x:si>
  <x:si>
    <x:t xml:space="preserve">论文未使用传统量化Benchmark，而是通过实验模拟（experimental simulation）收集定性数据，包括：
分析师选择的竞品应用列表（共295个应用）。
用户故事扩展（从50-60条增至70-80条）。
开放式问卷反馈（策略、优势、挑战的文本分析）。</x:t>
  </x:si>
  <x:si>
    <x:t xml:space="preserve">论文以定性分析为主，未明确量化指标。但提及：
用户故事数量：通过ASE平均新增20条需求（从初始50-60条扩展至70-80条）。
策略分布：例如“功能增强”（functionality enhancement）是常见选择策略。
挑战频率：如“评论质量低”被多次提及。</x:t>
  </x:si>
  <x:si>
    <x:t xml:space="preserve">未提及，但引用了一项调查（Al-Subaihin et al., 2021），指出186名开发者中有多数使用应用商店分析竞品。研究结果可为产业界提供ASE的实践框架（如结合IBE和ASE的流程建议）。</x:t>
  </x:si>
  <x:si>
    <x:t xml:space="preserve">Data-driven Recurrent Set Learning For Non-termination Analysis</x:t>
  </x:si>
  <x:si>
    <x:t xml:space="preserve">本文提出了一种基于数据驱动的黑盒学习方法，用于合成循环程序的循环不变集（recurrent set），以证明程序的非终止性。传统方法通常依赖于白盒模板和约束求解，而本文首次采用决策树学习算法，通过静态方法生成非终止样本，并引入推测机制处理无限执行轨迹的难题。作者还设计了一种有界学习算法，确保在可表达循环不变集存在时收敛。实验表明，该方法在公开基准测试中优于现有工具（如Ultimate、VeryMax等），尤其在处理非线性程序时表现优异。</x:t>
  </x:si>
  <x:si>
    <x:t xml:space="preserve">This paper presents a data-driven black-box learning algorithm for synthesizing recurrent sets to prove program non-termination. Unlike traditional white-box approaches relying on template-based constraint solving, the proposed method uses decision tree learning to generate non-terminating samples via static speculation and a novel bounded learning algorithm guaranteeing convergence. The approach is agnostic to program semantics, enabling efficient handling of complex constructs (e.g., non-linear assignments). Experiments on public benchmarks show superiority over state-of-the-art tools (e.g., Ultimate, VeryMax) in solved cases and performance, particularly for non-linear programs.</x:t>
  </x:si>
  <x:si>
    <x:t xml:space="preserve">程序的非终止性分析</x:t>
  </x:si>
  <x:si>
    <x:t xml:space="preserve">线性程序：TermComp竞赛的 C-Integer Programs 基准（111个非终止程序+223个终止程序）。
非线性程序：来自Anant工具的29个非线性非终止程序。
大规模程序：RERS 2018竞赛的3个反应式系统程序（如Problem10.c）。</x:t>
  </x:si>
  <x:si>
    <x:t xml:space="preserve">指标	效果
解决案例数（非终止）	108/111（TermComp），28/29（非线性），2/3（RERS）
平均运行时间	0.8s（TermComp），0.46s（非线性）
学习迭代次数	平均18次（TermComp），12次（非线性）
唯一解决案例	3个TermComp案例仅RSLearn能解决
性能对比	比Ultimate快5倍，比VeryMax快4.4倍，比RevTerm快1.9倍（TermComp基准）</x:t>
  </x:si>
  <x:si>
    <x:t xml:space="preserve">Compiling Parallel Symbolic Execution with Continuations</x:t>
  </x:si>
  <x:si>
    <x:t xml:space="preserve">本文提出了一种名为GenSym的符号执行编译器，通过将符号执行任务编译为基于延续传递风格（CPS）的代码，实现了高效的并行路径探索和测试生成。GenSym利用部分求值和代码生成技术，消除了传统解释器的性能开销，并在20个基准程序上展示了平均4.6倍（单线程）和9.4倍（并行）的速度提升。实验表明，GenSym在性能和可扩展性上优于现有的符号执行工具（如KLEE和LLSC）。</x:t>
  </x:si>
  <x:si>
    <x:t xml:space="preserve">This paper presents GenSym, a symbolic-execution compiler that compiles symbolic execution tasks into continuation-passing style (CPS) code, enabling efficient parallel path exploration and test generation. By leveraging partial evaluation and generative programming techniques, GenSym eliminates the interpretation overhead of traditional engines. Evaluated on 20 benchmark programs, it achieves an average speedup of 4.6× (sequential) and 9.4× (parallel) compared to state-of-the-art tools like KLEE and LLSC, demonstrating superior performance and scalability.</x:t>
  </x:si>
  <x:si>
    <x:t xml:space="preserve">符号执行的编译优化与并行化</x:t>
  </x:si>
  <x:si>
    <x:t xml:space="preserve">算法类程序：冒泡排序、KMP字符串匹配、背包问题、快速排序等（6个）。
实际程序：GNU Coreutils工具（14个，如cat、echo、dirname等），链接了POSIX文件系统模型和uClibc库。</x:t>
  </x:si>
  <x:si>
    <x:t xml:space="preserve">执行时间（
T
Exec
T 
Exec
​
 ：相比KLEE平均加速4.6倍（单线程），最高9.4倍（12线程并行）。
路径吞吐量：在长时运行实验中，GenSym的路径探索速度是KLEE的4.7倍。
编译优化效果：优化后生成的C++代码减少15%，运行时间降低9-37%。
正确性验证：与KLEE在6个有限路径程序上覆盖率和测试结果一致。</x:t>
  </x:si>
  <x:si>
    <x:t xml:space="preserve">未提及，但提到符号执行技术可用于现实程序的错误检测和测试生成（如Coreutils工具），暗示其在软件测试领域的潜在工业价值。</x:t>
  </x:si>
  <x:si>
    <x:t xml:space="preserve">Verifying Data Constraint Equivalence in FinTech Systems</x:t>
  </x:si>
  <x:si>
    <x:t xml:space="preserve">该论文针对FinTech系统中数据约束的冗余问题，提出了一种高效的等价性验证工具EQDAC。数据约束用于监控数据一致性和诊断异常操作，但开发过程中会产生大量功能相同但形式不同的冗余约束，导致系统性能下降和不必要的告警。EQDAC通过符号表示、轻量级分析和SMT求解三个阶段，高效判断数据约束的等价性。实验表明，EQDAC在3小时内从30,801条数据约束中检测出11,538条等价约束，平均搜索时间为1.22秒，显著提升了系统维护效率。</x:t>
  </x:si>
  <x:si>
    <x:t xml:space="preserve">The paper addresses the redundancy issue of data constraints in FinTech systems by proposing EQDAC, an efficient tool for verifying constraint equivalence. Data constraints are widely used to monitor data consistency and diagnose anomalies, but redundant constraints created during development slow down systems and trigger unnecessary alerts. EQDAC combines symbolic representation, lightweight divergence and isomorphism analyses, and SMT solving to determine equivalence. Evaluated on 30,801 constraints, EQDAC identified 11,538 equivalent constraints in three hours and achieved an average search time of 1.22 seconds, demonstrating its practicality for industrial deployment.</x:t>
  </x:si>
  <x:si>
    <x:t xml:space="preserve">数据约束的等价性验证</x:t>
  </x:si>
  <x:si>
    <x:t xml:space="preserve">论文使用了来自全球FinTech公司A的30,801条数据约束作为实验对象，这些约束覆盖了FinTech系统中的实际应用场景。</x:t>
  </x:si>
  <x:si>
    <x:t xml:space="preserve">量化指标：
检测出的等价约束数量（11,538条）。
等价聚类时间（3小时）。
平均等价搜索时间（1.22秒）。
CPU时间减少比例（15.48%）。
效果：
高效性：EQDAC在多项式时间内完成大部分分析。
可扩展性：实验表明其能处理大规模约束集（30,801条）。</x:t>
  </x:si>
  <x:si>
    <x:t xml:space="preserve">论文提到EQDAC已集成到FinTech公司A的生产线中，支持CI/CD工作流中的等价聚类和搜索功能。开发者可以通过工具快速识别冗余约束，优化系统维护。此外，案例研究显示，EQDAC帮助公司减少了15.48%的CPU时间消耗，并显著降低了冗余告警的数量。</x:t>
  </x:si>
  <x:si>
    <x:t xml:space="preserve">Tolerate Control-Flow Changes for Sound Data Race Prediction</x:t>
  </x:si>
  <x:si>
    <x:t xml:space="preserve">这篇论文提出了一种名为TocCRace的新型数据竞争预测工具，旨在解决现有动态分析方法在控制流敏感性方面的局限性。通过引入“Fix-Point Event”和“Equivalent Pair”的概念，TocCRace能够容忍控制流变化，从而提高并发覆盖率并检测更多真实的数据竞争。实验表明，TocCRace在基准测试和大型软件MySQL上比现有工具（如SEQCHECK）检测到更多的数据竞争，同时保持较高的准确性和效率。</x:t>
  </x:si>
  <x:si>
    <x:t xml:space="preserve">This paper introduces TocCRace, a novel tool for sound data race prediction that addresses the limitations of existing dynamic analysis methods in handling control-flow sensitivity. By proposing the concepts of "Fix-Point Event" and "Equivalent Pair," TocCRace tolerates control-flow changes, thereby increasing concurrency coverage and detecting more true data races. Experiments demonstrate that TocCRace outperforms state-of-the-art tools like SEQCHECK in detecting unique and dynamic races on benchmark programs and large-scale software like MySQL, with reasonable time and memory overhead.</x:t>
  </x:si>
  <x:si>
    <x:t xml:space="preserve">多线程程序中的数据竞争预测</x:t>
  </x:si>
  <x:si>
    <x:t xml:space="preserve">一个包含7个真实世界程序的基准测试（如pbzip2、pixz、pigz等）。
大型软件MySQL（版本5.7.36），包含427条执行轨迹，总大小为3.4TB。</x:t>
  </x:si>
  <x:si>
    <x:t xml:space="preserve">量化指标：
唯一数据竞争数量（unique races）
动态数据竞争数量（dynamic races）
检测时间（time cost）
内存开销（memory cost）
误报率（false positives）
效果：
在基准测试中，TocCRace比SEQCHECK多检测出84.4%的唯一竞争和200%的动态竞争。
在MySQL上，TocCRace多检测出52.22%的唯一竞争和49.8%的动态竞争，且未产生误报。
时间开销在基准测试上为SEQCHECK的1.1倍，在MySQL上为10倍；内存开销在基准测试上为43.5倍，在MySQL上为1.03倍。</x:t>
  </x:si>
  <x:si>
    <x:t xml:space="preserve">在MySQL数据库（大型开源软件），通过分析其3.4TB的执行轨迹验证了TocCRace的实用性。</x:t>
  </x:si>
  <x:si>
    <x:t xml:space="preserve">Fill in the Blank: Context-aware Automated Text Input Generation for Mobile GUI Testing</x:t>
  </x:si>
  <x:si>
    <x:t xml:space="preserve">该论文提出了一种名为QTypist的方法，利用预训练的大型语言模型（LLM）为移动应用的GUI测试自动生成语义化的文本输入。通过提取GUI页面的上下文信息并设计语言模式生成提示（prompt），QTypist能够根据输入字段的语义需求生成合适的文本，从而提升测试覆盖率。实验表明，QTypist在106个Google Play应用上的通过率达到87%，比最佳基线方法提高了93%，并且与现有GUI测试工具集成后，能够覆盖更多页面并发现更多缺陷。</x:t>
  </x:si>
  <x:si>
    <x:t xml:space="preserve">The paper proposes a method called QTypist, which leverages pre-trained Large Language Models (LLMs) to automatically generate semantic text inputs for mobile GUI testing. By extracting contextual information from GUI pages and designing linguistic patterns for prompts, QTypist intelligently generates appropriate text based on input field requirements. Evaluations on 106 Google Play apps show that QTypist achieves an 87% passing rate, outperforming the best baseline by 93%. When integrated with automated GUI testing tools, it significantly increases activity and page coverage, as well as bug detection rates.</x:t>
  </x:si>
  <x:si>
    <x:t xml:space="preserve">移动应用GUI测试中的自动化文本输入生成</x:t>
  </x:si>
  <x:si>
    <x:t xml:space="preserve">数据集：从Google Play选取的106个Android应用（涵盖12个类别），包含168个文本输入字段。
对比基线：11种现有方法，包括随机/规则方法（如Stoat、DroidBot）、基于约束的方法（如TextExerciser）和基于学习的方法（如RNNInput）。</x:t>
  </x:si>
  <x:si>
    <x:t xml:space="preserve">通过率（Passing Rate）：QTypist达到87%，比最佳基线（RNNInput的45%）提升93%。
测试覆盖率：与Ape、DroidBot等工具集成后，活动覆盖率提升42%、页面覆盖率提升52%。
缺陷检测：集成QTypist后，Ape发现的缺陷数量增加122%。
用户评价：生成文本的多样性和准确性评分为4.3（5分制）。</x:t>
  </x:si>
  <x:si>
    <x:t xml:space="preserve">论文提及了与产业界的关联：
在30个Google Play应用上集成QTypist后，发现了28个未报告的缺陷，其中11个被开发者确认，6个被修复。
实验使用的工具（如Ape、DroidBot）是工业界常用的GUI测试工具。</x:t>
  </x:si>
  <x:si>
    <x:t xml:space="preserve">Detecting Dialog-Related Keyboard Navigation Failures in Web Applications</x:t>
  </x:si>
  <x:si>
    <x:t xml:space="preserve">该论文提出了一种自动化检测Web应用中对话框相关键盘导航故障（KDFs）的方法。键盘导航对残障用户至关重要，但现代网站常违反相关可访问性准则。论文通过建模键盘导航流程和对话框行为，设计了检测算法，并开发了原型工具LOTUS。实验表明，该方法能高效检测四类KDFs，准确率显著高于现有工具（如Axe DevTools），且在实际应用中帮助开发者修复了多数问题。</x:t>
  </x:si>
  <x:si>
    <x:t xml:space="preserve">The paper presents a novel approach for automatically detecting Keyboard Dialog Failures (KDFs) in web applications, which hinder accessibility for keyboard-reliant users (e.g., those with motor disabilities). By modeling keyboard navigation flows and dialog behaviors, the authors developed algorithms to identify four types of KDFs (e.g., focus initialization failures) and implemented a tool, LOTUS. Evaluations on real-world websites showed high accuracy (e.g., 89% recall for dialog detection) and outperformed state-of-the-art tools like Axe DevTools. The detected KDFs were impactful, with many fixed by developers post-reporting.</x:t>
  </x:si>
  <x:si>
    <x:t xml:space="preserve">自动化检测Web应用中与对话框相关的键盘导航故障（Keyboard Dialog Failures, KDFs），确保残障用户可通过键盘无障碍操作对话框。</x:t>
  </x:si>
  <x:si>
    <x:t xml:space="preserve">数据集：60个真实网站（来自Moz 500和相似站点），包含88个对话框，覆盖44个non-init-in/out、43个non-containment和12个non-dismissable KDFs。
对比工具：Axe DevTools Pro（半自动化）、WAVE、SortSite等（均无法检测KDFs）。</x:t>
  </x:si>
  <x:si>
    <x:t xml:space="preserve">Dialog检测：精度90%，召回率89%；
KDF检测（LOTUS vs. Axe full manual）：
Non-Init-In: P/R 71%/89% vs. 45%/70%；
Non-Containment: P/R 70%/90% vs. 59%/64%；
Non-Dismissable: P/R 40%/83% vs. 0%/0%（Axe不支持）。
运行时间：模型构建约27分钟，检测仅2秒。</x:t>
  </x:si>
  <x:si>
    <x:t xml:space="preserve">论文提及了产业界案例，如Geeksforgeeks、Reddit、CouponCabin等网站的KDF实例（如图1）。开发者确认并修复了部分问题（11个反馈中5个认可，10个修复）。工具LOTUS的检测结果被实际用于改进Web可访问性。</x:t>
  </x:si>
  <x:si>
    <x:t xml:space="preserve">COLUMBUS: Android App Testing Through Systematic Callback Exploration</x:t>
  </x:si>
  <x:si>
    <x:t xml:space="preserve">论文《Columbia: Android App Testing Through Systematic Callback Exploration》提出了一种名为Columbia的回调驱动测试技术，用于自动化测试Android应用。传统UI测试工具难以生成复杂事件，而现有回调驱动方法依赖人工编写代码且支持有限。Columbia通过静态分析自动识别应用中的回调，结合符号执行和动态堆内省生成有效参数，并引入数据依赖和崩溃引导反馈机制以提高覆盖率和崩溃发现率。实验表明，Columbia在覆盖率和崩溃检测数量上均优于现有工具。</x:t>
  </x:si>
  <x:si>
    <x:t xml:space="preserve">The paper Columbia: Android App Testing Through Systematic Callback Exploration introduces a callback-driven testing technique for Android apps. It addresses limitations of UI-based and existing callback-driven tools by automatically discovering callbacks, generating valid arguments via symbolic execution and dynamic heap introspection, and integrating feedback mechanisms (data dependency and crash guidance). Columbia outperforms state-of-the-art tools in code coverage (58% average) and crash detection (137 crashes in benchmark apps).</x:t>
  </x:si>
  <x:si>
    <x:t xml:space="preserve">Android应用的自动化测试</x:t>
  </x:si>
  <x:si>
    <x:t xml:space="preserve">AndroTest：包含60个Android应用的基准数据集。
真实世界数据集：140个Google Play Store热门应用（安装量≥50万，评分≥4.5星）。</x:t>
  </x:si>
  <x:si>
    <x:t xml:space="preserve">代码覆盖率：Columbia平均覆盖率达58%，优于Stoat（46%）、APE（53%）、TimeMachine（52%）和EHBDroid（27%）。
崩溃发现：Columbia发现137个崩溃，分别是Stoat的4.42倍、EHBDroid的5.48倍、APE的1.23倍和TimeMachine的1.57倍。
真实世界应用：在54/140个应用中检测到70个崩溃。</x:t>
  </x:si>
  <x:si>
    <x:t xml:space="preserve">试对象包含140个真实世界Google Play应用（如教育、游戏等多类别），验证了工具的实用性。</x:t>
  </x:si>
  <x:si>
    <x:t xml:space="preserve">GameRTS: A Regression Testing Framework for Video Games</x:t>
  </x:si>
  <x:si>
    <x:t xml:space="preserve">本文提出了一种名为GameRTS的回归测试框架，专门针对视频游戏的特性设计。视频游戏具有频繁更新、测试耗时长等特点，传统回归测试技术难以直接应用。GameRTS通过将测试用例建模为状态转移图（STG），并建立状态/动作与游戏文件（如艺术资源、设计文件和源代码）的依赖关系，实现了高效的回归测试选择。实验表明，GameRTS在10个大型商业游戏任务中显著减少了测试用例数量（平均仅选择1个测试用例），同时能够检测出所有回归错误，并在实际应用中发现了2个新的关键错误。</x:t>
  </x:si>
  <x:si>
    <x:t xml:space="preserve">This paper introduces GameRTS, a regression testing framework tailored for video games. Due to frequent updates and long-running tests, traditional regression testing techniques are not directly applicable to games. GameRTS models test suites as a State Transition Graph (STG) and establishes dependencies between states/actions and game files (e.g., art resources, design files, and code). It performs change impact analysis to select minimal test cases while ensuring bug detection. Evaluated on 10 tasks of a commercial game with 1,429 commits, GameRTS reduced test cases significantly (selecting only one trace in most cases) and detected all regression bugs, including two new critical ones.</x:t>
  </x:si>
  <x:si>
    <x:t xml:space="preserve">视频游戏的回归测试选择</x:t>
  </x:si>
  <x:si>
    <x:t xml:space="preserve">论文使用的benchmark包括：
一个大型商业游戏（NetEase开发的流行在线角色扮演游戏）的10个任务。
三个游戏版本（V₀、V₁、V₂），共1,429次提交（commits）。
初始测试套件包含50个测试用例（混合手动测试和自动生成测试）。</x:t>
  </x:si>
  <x:si>
    <x:t xml:space="preserve">测试用例减少率：相比文件级依赖分析，GameRTS仅选择13.77%的状态、23.97%的动作和6.85%的测试轨迹。
时间效率：平均每个任务仅需10.12分钟，而全量测试需10.25小时。
错误检测率：在所有任务中检测到全部已知回归错误（16个），并发现2个新错误。
覆盖率：覆盖94.7%的变更状态和97.6%的变更动作。</x:t>
  </x:si>
  <x:si>
    <x:t xml:space="preserve">论文明确提及了产业界应用：
合作公司为网易（NetEase），实验基于其开发的商业游戏。
GameRTS已在超过15款游戏中实际使用，并被游戏测试部门采纳。
案例研究中发现了2个新的关键回归错误，并得到开发者确认和修复。</x:t>
  </x:si>
  <x:si>
    <x:t xml:space="preserve">Autonomy Is An Acquired Taste: Exploring Developer Preferences for GitHub Bots</x:t>
  </x:si>
  <x:si>
    <x:t xml:space="preserve">本研究探讨了开发者在GitHub拉取请求（PR）讨论中对软件机器人（bots）行为的偏好。通过混合方法（访谈+问卷调查），研究发现开发者普遍偏好说服性强但自主性低的机器人，而经验丰富的开发者则倾向更高自主性的机器人。研究建议机器人开发者应提供更多配置选项，以适应不同开发者和项目的需求。</x:t>
  </x:si>
  <x:si>
    <x:t xml:space="preserve">This paper investigates developer preferences for software bot behaviors in GitHub pull request discussions. Using a mixed-methods approach (interviews + vignette-based survey), the study finds that developers generally prefer persuasive bots with low autonomy, while experienced developers favor more autonomous bots. The authors recommend increasing bot configurability to align with individual and project-specific needs.</x:t>
  </x:si>
  <x:si>
    <x:t xml:space="preserve">开发者对GitHub机器人在自主性（Autonomy）和拟人化（Persona）两个维度上的行为偏好</x:t>
  </x:si>
  <x:si>
    <x:t xml:space="preserve">无传统Benchmark，但通过对照实验设计（如对比自主性高/低、拟人化/事实性机器人的开发者偏好）量化影响。</x:t>
  </x:si>
  <x:si>
    <x:t xml:space="preserve">指标：开发者偏好选择（Reactive/Proactive, Personable/Factual）、GitHub活动频率、开发经验年限。
效果：
61%开发者偏好低自主性机器人，高经验开发者更接受高自主性（p=0.015）。
拟人化语言在部分场景中更受欢迎（如Vignette 3中39人选择Personable vs. 13人选择Factual）。</x:t>
  </x:si>
  <x:si>
    <x:t xml:space="preserve">未提及，但GitHub机器人（如Dependabot、Repairnator）的实际使用场景。</x:t>
  </x:si>
  <x:si>
    <x:t xml:space="preserve">Flexible and Optimal Dependency Management via Max-SMT</x:t>
  </x:si>
  <x:si>
    <x:t xml:space="preserve">该论文提出了一种名为MaxNPM的依赖管理框架，基于Max-SMT求解器，旨在解决NPM包管理器在依赖解析中的不足。MaxNPM支持开发者自定义优化目标（如最小化漏洞、减少依赖数量等），并通过实验证明其在选择更新依赖、减少代码膨胀和降低安全漏洞方面优于NPM。论文还介绍了PacSolve框架，为依赖解析提供了通用的语义模型和实现方法。</x:t>
  </x:si>
  <x:si>
    <x:t xml:space="preserve">The paper introduces MaxNPM, a dependency management framework based on Max-SMT solvers, designed to address the limitations of NPM's dependency resolution. MaxNPM allows developers to customize optimization goals (e.g., minimizing vulnerabilities, reducing dependencies) and demonstrates superior performance over NPM in selecting newer dependencies, reducing code bloat, and mitigating security vulnerabilities. The paper also presents PacSolve, a generalized framework for implementing dependency solvers with customizable constraints and objectives.</x:t>
  </x:si>
  <x:si>
    <x:t xml:space="preserve">依赖管理的优化</x:t>
  </x:si>
  <x:si>
    <x:t xml:space="preserve">Top1000：NPM生态中下载量最高的1000个包及其依赖。
Vuln715：从Top1000中筛选出的715个存在高CVSS评分漏洞的包版本。</x:t>
  </x:si>
  <x:si>
    <x:t xml:space="preserve">安全漏洞减少：MaxNPM在33%的案例中比NPM的audit fix减少更多漏洞，平均CVSS分数降低30.51%。
依赖更新：14%的包选择了比NPM更新的依赖版本，平均“旧度”降低2.62%。
依赖数量减少：21%的包减少了依赖数量，平均减少4.37%，磁盘空间占用显著降低。
性能：平均解析时间比NPM慢2.6秒，但存在少数超时案例（最长329秒）。</x:t>
  </x:si>
  <x:si>
    <x:t xml:space="preserve">论文提到MaxNPM是NPM的直接替代工具，已在NPM生态中实际测试，并分析了真实案例（如babel编译器、class-utils包等）。此外，论文指出NPM的某些行为（如重复安装依赖）可能导致产业界中的问题（如前端框架React的状态冲突）。</x:t>
  </x:si>
  <x:si>
    <x:t xml:space="preserve">Impact of Code Language Models on Automated Program Repair</x:t>
  </x:si>
  <x:si>
    <x:t xml:space="preserve">该论文研究了代码语言模型（Code Language Models, CLMs）在自动化程序修复（APR）任务中的表现。作者评估了十种CLMs在四个APR基准测试上的修复能力，发现未经微调的CLMs已能修复比现有深度学习方法多72%的缺陷。此外，论文提出了新的基准测试HumanEval-Java以避免数据泄露问题，并通过微调实验表明，微调后的CLMs修复能力提升了31%-1,267%，显著优于传统APR方法。研究还分析了模型大小、时间和内存效率，为未来APR研究提供了方向。</x:t>
  </x:si>
  <x:si>
    <x:t xml:space="preserve">This paper investigates the impact of Code Language Models (CLMs) on Automated Program Repair (APR). The authors evaluate ten CLMs across four APR benchmarks, showing that even without fine-tuning, the best CLM fixes 72% more bugs than state-of-the-art deep learning-based APR techniques. A new benchmark, HumanEval-Java, is introduced to address data leakage. Fine-tuning experiments reveal that CLMs achieve 31%-1,267% improvement, outperforming existing APR methods by 46%-164%. The study also analyzes the efficiency of CLMs in terms of size, time, and memory, offering insights for future APR research.</x:t>
  </x:si>
  <x:si>
    <x:t xml:space="preserve">代码语言模型（CLMs）在自动化程序修复（APR）中的应用与优化</x:t>
  </x:si>
  <x:si>
    <x:t xml:space="preserve">Defects4J v1.2（130个单块Java缺陷）
Defects4J v2.0（108个单块Java缺陷）
QuixBugs（40个算法相关缺陷）
HumanEval-Java（新构建的164个Java缺陷，避免数据泄露）</x:t>
  </x:si>
  <x:si>
    <x:t xml:space="preserve">指标：正确修复的缺陷数量（通过开发者测试用例验证）、编译率（生成补丁的可编译比例）。
效果：
未经微调的CLMs（如InCoder-6B）修复105个缺陷，比最佳DL-based APR技术（KNOD修复61个）多72%。
微调后，CLMs修复能力提升31%-1,267%（如InCoder-6B修复161个缺陷，比KNOD多164%）。
CodeGen模型生成补丁的编译率最高（平均73%），优于DL-based APR工具（44%-62%）。</x:t>
  </x:si>
  <x:si>
    <x:t xml:space="preserve">未提及，但指出93%的开发者希望APR工具在1小时内响应并仅审查不超过10个补丁</x:t>
  </x:si>
  <x:si>
    <x:t xml:space="preserve">62</x:t>
  </x:si>
  <x:si>
    <x:t xml:space="preserve">Tare: Type-Aware Neural Program Repair</x:t>
  </x:si>
  <x:si>
    <x:t xml:space="preserve">该论文提出了一种名为Tare的类型感知神经程序修复方法，旨在解决现有基于深度学习的程序修复工具生成的补丁中存在大量不可类型化（untypable）的问题。Tare通过引入三种新组件来实现类型感知：
T-Grammar：将类型信息集成到标准语法中。
T-Graph：一种新型代码表示方法，整合了类型检查所需的关键信息。
T-Graph编码器：一种神经组件，用于编码T-Graph并生成符合T-Grammar的补丁。
实验表明，Tare在多个基准测试中优于现有APR工具，生成的补丁可编译率显著提高。</x:t>
  </x:si>
  <x:si>
    <x:t xml:space="preserve">The paper proposes Tare, a type-aware neural program repair approach, addressing the issue of untypable patches generated by existing deep learning-based APR tools. Tare introduces three novel components:
T-Grammar: Integrates type information into standard grammars.
T-Graph: A code representation capturing key information for type checking.
T-Graph Encoder: A neural component encoding T-Graph to generate patches guided by T-Grammar.
Experiments show Tare outperforms state-of-the-art APR tools on benchmarks like Defects4J and QuixBugs, with higher compilable patch rates.</x:t>
  </x:si>
  <x:si>
    <x:t xml:space="preserve">类型感知的自动化程序修复</x:t>
  </x:si>
  <x:si>
    <x:t xml:space="preserve">Defects4J v1.2（393个缺陷）
Defects4J v2.0（444个额外缺陷）
QuixBugs（40个缺陷）</x:t>
  </x:si>
  <x:si>
    <x:t xml:space="preserve">修复缺陷数量：
Defects4J v1.2：62个（优于Recoder的49个）
Defects4J v2.0：32个（提升33.3%）
QuixBugs：27个（提升42.1%）
可编译率：
Top-30补丁：54.6%（比RewardRepair高9.3%）
Top-100补丁：48.6%（比RewardRepair高11.1%）
正确补丁排名：平均排名提升44.7%（从368.0降至203.6）。</x:t>
  </x:si>
  <x:si>
    <x:t xml:space="preserve">未提及，但实验使用的基准（如Defects4J）包含真实开源项目的缺陷，间接验证了方法的实用性。</x:t>
  </x:si>
  <x:si>
    <x:t xml:space="preserve">Template-based Neural Program Repair</x:t>
  </x:si>
  <x:si>
    <x:t xml:space="preserve">该论文提出了一种结合模板和神经机器翻译（NMT）的自动化程序修复方法TENURE。传统模板方法依赖预定义模板，修复范围有限；而NMT方法虽灵活但易受词汇表外（OOV）问题影响。TENURE通过构建大规模修复数据集（包含35种模板和单行代码生成模板），利用编码器-解码器模型生成补丁中间表示（IR），并结合项目特定信息优化补丁生成。实验表明，TENURE在Defects4J基准上修复了更多缺陷，性能优于现有方法。</x:t>
  </x:si>
  <x:si>
    <x:t xml:space="preserve">The paper proposes TENURE, a template-based neural program repair approach that integrates the strengths of template-based and NMT-based methods. While template methods rely on predefined patterns with limited coverage, NMT methods face challenges like OOV issues. TENURE constructs large-scale datasets (35 templates + single-line generation), trains encoder-decoder models to generate patch IRs, and leverages project-specific tools for patch refinement. Experiments on Defects4J show TENURE outperforms state-of-the-art techniques in bug-fixing effectiveness.</x:t>
  </x:si>
  <x:si>
    <x:t xml:space="preserve">Defects4J-v1.2：包含395个Java项目的真实缺陷。
Defects4J-v2.0：扩展至444个缺陷，覆盖12个项目。</x:t>
  </x:si>
  <x:si>
    <x:t xml:space="preserve">指标：修复的缺陷数量（Perfect/Ochiai定位设置下的成功修复数）。
效果：
Defects4J-v1.2：Perfect定位修复79个缺陷（比其他方法多12个），Ochiai定位修复52个。
Defects4J-v2.0：Perfect定位修复50个缺陷（多5个），Ochiai定位修复32个（多8个）。</x:t>
  </x:si>
  <x:si>
    <x:t xml:space="preserve">未提及，但提到方法可扩展至其他编程语言，具有潜在工业应用价值。</x:t>
  </x:si>
  <x:si>
    <x:t xml:space="preserve">Automated Repair of Programs from Large Language Models</x:t>
  </x:si>
  <x:si>
    <x:t xml:space="preserve">本文介绍了两种基于预训练语言模型（LLM）的自动化程序修复方法。第一种方法将程序修复视为代码补全任务，并在Java程序数据集上验证了其有效性；第二种方法Mentat利用OCaml的解析器和类型系统进行故障定位，生成提示供GPT-3生成候选补丁。实验结果表明，两种方法的修复率分别为27%和39.2%。论文还通过对比研究展示了Mentat在OCaml类型错误修复中的优越性。研究表明，语言模型能有效提升程序修复效率，帮助开发者专注于软件工程的其他关键任务。</x:t>
  </x:si>
  <x:si>
    <x:t xml:space="preserve">This paper presents two methods for automated program repair (APR) using pre-trained language models. The first method frames program repair as a code completion task and validates it on a dataset of Java programs. The second method, Mentat, leverages OCaml's parser and type system for fault localization to generate prompts for GPT-3, producing candidate patches. Evaluation results demonstrate repair rates of 27% and 39.2%, respectively. A comparative study shows Mentat outperforms other tools in fixing OCaml type errors. The study highlights the effectiveness of language models in APR, enabling developers to focus on other critical aspects of software engineering.</x:t>
  </x:si>
  <x:si>
    <x:t xml:space="preserve">利用预训练大语言模型（如GPT-3）实现自动化程序修复</x:t>
  </x:si>
  <x:si>
    <x:t xml:space="preserve">Java程序修复：ManySStuBs4J数据集（包含11,624个Java bug，过滤后保留6,415个）。
OCaml类型错误修复：Rite数据集（包含4,500个OCaml程序，过滤后保留1,318个）。</x:t>
  </x:si>
  <x:si>
    <x:t xml:space="preserve">Java修复方法：
修复率：27%（1,739/6,415个bug）。
单行bug修复率：86%（1,502/1,739）。
Mentat（OCaml）：
完全修复率：39.2%（516/1,318）。
部分修复率：33.5%（441/1,318）。
对比实验（图3）：Mentat修复率37.6%，优于Rite（33.5%）和Seminal（7.8%）。</x:t>
  </x:si>
  <x:si>
    <x:t xml:space="preserve">未提及，但仅提到方法在开源项目中的实验验证（如Java和OCaml的真实bug修复示例）。</x:t>
  </x:si>
  <x:si>
    <x:t xml:space="preserve">Automated Program Repair in the Era of Large Pre-trained Language Models</x:t>
  </x:si>
  <x:si>
    <x:t xml:space="preserve">该论文探讨了如何利用大型预训练语言模型（LLMs）进行自动化程序修复（APR）。传统APR方法受限于有限的补丁多样性，难以修复复杂错误。论文通过实验验证了9种最新的LLMs在5个数据集上的修复效果，设计了三种修复设置（完整函数生成、代码填充和单行修复），并证明LLMs能够显著超越现有APR技术。此外，论文还研究了LLMs在补丁排名和正确性检查中的应用，并提出了进一步提升LLMs修复性能的方法。</x:t>
  </x:si>
  <x:si>
    <x:t xml:space="preserve">The paper investigates the application of Large Pre-trained Language Models (LLMs) in Automated Program Repair (APR). Traditional APR techniques face limitations in patch diversity and struggle with complex bugs. The study evaluates nine state-of-the-art LLMs across five datasets, employing three repair settings (complete function generation, code infilling, and single-line generation). Results demonstrate that LLMs substantially outperform existing APR tools. The paper also explores the use of LLMs for patch ranking and correctness checking, and suggests methods to further enhance LLM-based APR performance.</x:t>
  </x:si>
  <x:si>
    <x:t xml:space="preserve">利用大型预训练语言模型（LLMs）改进自动化程序修复（APR）</x:t>
  </x:si>
  <x:si>
    <x:t xml:space="preserve">论文使用了以下5个基准数据集：
Defects4J 1.2（Java）
Defects4J 2.0（Java）
QuixBugs-Python（Python）
QuixBugs-Java（Java）
ManyBugs（C）</x:t>
  </x:si>
  <x:si>
    <x:t xml:space="preserve">指标：
可编译补丁率（Compilation Rate）
合理补丁（Plausible Patches，通过测试用例的补丁）
正确补丁（Correct Patches，语义等效于开发者补丁的补丁）
生成速度（Patches per Minute）
效果：
LLMs（如Codex）在Defects4J 1.2上修复了99个单函数错误，显著优于现有最佳APR工具（如AlphaRepair修复67个）。
模型规模与修复效果呈正相关（如GPT-NeoX 20B优于GPT-Neo 125M）。
代码后缀信息（infilling-style）可提高补丁生成质量和编译率。</x:t>
  </x:si>
  <x:si>
    <x:t xml:space="preserve">未提及，但但指出LLMs的潜力可用于实际软件开发中的错误修复（如医疗、交通等领域）。</x:t>
  </x:si>
  <x:si>
    <x:t xml:space="preserve">Demystifying Issues, Challenges, and Solutions for Multilingual Software Development</x:t>
  </x:si>
  <x:si>
    <x:t xml:space="preserve">该论文通过分析Stack Overflow上14年间586篇高度相关的开发者讨论帖子，系统研究了多语言软件开发中遇到的问题、根本挑战及现有解决方案。研究发现，开发者面临的主要问题包括语言接口设计（38%）、跨语言数据处理（30%）和系统构建（15%）。根本挑战包括语言间数据格式不兼容、内存管理机制差异以及多线程复杂性。现有解决方案多依赖于开发者社区的经验分享，例如使用语言无关的数据格式（如JSON）或避免跨语言指针操作。论文为开发者和研究者提供了实用建议，例如开发工具以检测跨语言数据类型冲突。</x:t>
  </x:si>
  <x:si>
    <x:t xml:space="preserve">This paper systematically examines issues, challenges, and solutions in multilingual software development by analyzing 586 highly relevant Stack Overflow posts spanning 14 years. The study identifies key issues such as language interfacing (38%), cross-language data handling (30%), and system building (15%). Root challenges include data format incompatibility, discrepancies in memory management mechanisms, and threading complexities. Current solutions often rely on community knowledge, such as adopting language-independent data formats (e.g., JSON) or avoiding cross-language pointer operations. The paper offers actionable insights for developers and researchers, including tool development for detecting cross-language conflicts.</x:t>
  </x:si>
  <x:si>
    <x:t xml:space="preserve">多语言软件开发中的问题、挑战及解决方案。</x:t>
  </x:si>
  <x:si>
    <x:t xml:space="preserve">论文使用Stack Overflow上586篇手动筛选的开发者讨论帖子作为数据来源，未提及传统Benchmark数据集。</x:t>
  </x:si>
  <x:si>
    <x:t xml:space="preserve">量化指标：问题分类占比（如接口问题占38%）、解决方案接受率（73%的帖子有采纳答案）、响应时间（36.5%在24小时内解决）。
效果：揭示了多语言开发中的高频问题和社区解决模式，但未量化具体工具或方法的性能提升。</x:t>
  </x:si>
  <x:si>
    <x:t xml:space="preserve">未提及，但指出80%的工业和开源项目使用多语言开发</x:t>
  </x:si>
  <x:si>
    <x:t xml:space="preserve">Testability Refactoring in Pull Requests: Patterns and Trends</x:t>
  </x:si>
  <x:si>
    <x:t xml:space="preserve">该论文研究了开发者在拉取请求（Pull Requests, PRs）中为提高代码可测试性而进行的重构行为。通过分析621个GitHub项目的346,841个Java拉取请求，作者识别了10种常见的可测试性重构模式，例如“提取方法以覆盖”或“扩大方法访问权限以调用”。研究发现，约25%的测试对拉取请求中包含这些模式，且这些PRs比其他PRs更频繁地涉及原子重构操作（如更改变量类型或参数类型）。论文还讨论了这些模式在实践中的应用和对工具设计的启示。</x:t>
  </x:si>
  <x:si>
    <x:t xml:space="preserve">The paper investigates how developers refactor production code to improve testability in pull requests (PRs). By analyzing 346,841 Java PRs from 621 GitHub projects, the authors identify 10 recurring testability refactoring patterns, such as "extract method for override" or "widen access for invocation." The study reveals that 25% of test-pairs PRs include these patterns, and such PRs involve significantly more atomic refactorings (e.g., changing variable types) compared to others. The findings provide insights for tool design, education, and further research on test-oriented refactoring.</x:t>
  </x:si>
  <x:si>
    <x:t xml:space="preserve">可测试性重构模式</x:t>
  </x:si>
  <x:si>
    <x:t xml:space="preserve">论文使用了以下数据集和工具：
数据集：从621个GitHub项目中收集的346,841个Java拉取请求。
工具：RefactoringMiner（版本2.3.2）用于检测原子重构操作。
采样方法：通过关键词（如“testability”“refactor + test”）和随机采样筛选724个PRs进行手动分析。</x:t>
  </x:si>
  <x:si>
    <x:t xml:space="preserve">量化指标：
原子重构操作的频率（如“Change Variable Type”）。
可测试性重构模式的出现次数（如“extract_method_for_override”占22.2%）。
代码行数变化（LOC added/deleted）。
效果：
测试对PRs比其他PRs多出约50%的原子重构操作（34.9 vs. 23.6 per PR）。
25%的手动分析PRs中包含可测试性重构模式。</x:t>
  </x:si>
  <x:si>
    <x:t xml:space="preserve">未提及，但论文中提到了多个开源项目的实际案例（如pentaho-platform、jmxtrans、Anki-Android等），但未专门讨论产业界的应用。作者建议将模式转化为IDE重构模板或教育材料，间接支持产业实践。</x:t>
  </x:si>
  <x:si>
    <x:t xml:space="preserve">Usability-Oriented Design of Liquid Types for Java</x:t>
  </x:si>
  <x:si>
    <x:t xml:space="preserve">本文提出了一种名为LiquidJava的Java扩展，通过引入Liquid Types（一种基于谓词的细化类型系统）来增强Java的类型检查能力。LiquidJava允许开发者为变量、方法和类状态添加谓词约束，从而在编译时捕获更多错误。论文采用参与式设计方法，通过开发者调查确定了语法设计，并通过用户研究评估了其可用性。研究结果表明，LiquidJava能帮助开发者更早、更高效地发现和修复错误，且参与者对其表现出较高的接受度。</x:t>
  </x:si>
  <x:si>
    <x:t xml:space="preserve">This paper introduces LiquidJava, an extension of Java that incorporates Liquid Types—a form of refinement types augmented with predicates—to enhance the language's type-checking capabilities. LiquidJava enables developers to specify constraints on variables, methods, and class states, catching more errors at compile time. The design followed a participatory methodology, with syntax decisions informed by developer surveys. A user study involving 30 Java developers demonstrated that LiquidJava improved bug detection and was perceived as intuitive and useful, with all participants expressing interest in adopting it for their projects.</x:t>
  </x:si>
  <x:si>
    <x:t xml:space="preserve">Liquid Types在Java中的可用性设计与评估</x:t>
  </x:si>
  <x:si>
    <x:t xml:space="preserve">论文未使用传统benchmark，而是通过用户研究中的任务（如递归算法实现、库调用协议验证等）评估LiquidJava的效果。具体任务包括：
Fibonacci数列计算
数字求和
ArrayDeque和Socket库的正确使用</x:t>
  </x:si>
  <x:si>
    <x:t xml:space="preserve">错误检测率：使用LiquidJava时，参与者100%定位到错误（Java版本中部分任务修复率为0%）。
修复正确率：在部分任务中，LiquidJava组修复正确率显著更高（如Socket任务从0%提升至100%）。
时间效率：除Fibonacci任务外，其他任务平均完成时间更短（如Socket任务节省52秒）。
用户反馈：80%参与者认为添加注解“容易”或“非常容易”，100%表示愿意采用LiquidJava。</x:t>
  </x:si>
  <x:si>
    <x:t xml:space="preserve">未提及，但提到类似技术（如@NonNull注解）已在Android和企业级应用中得到广泛使用，暗示LiquidJava具备产业应用潜力。</x:t>
  </x:si>
  <x:si>
    <x:t xml:space="preserve">Towards Understanding Fairness and its Composition in Ensemble Machine Learning</x:t>
  </x:si>
  <x:si>
    <x:t xml:space="preserve">该论文研究了集成机器学习模型中的公平性问题。传统研究多关注单一分类器的公平性，而现实中的集成模型（如随机森林、Boosting等）由多个基学习器组成，其公平性通过非平凡的方式组合。论文通过构建包含168个集成模型的基准，分析了不同集成技术（Bagging、Boosting、Stacking、Voting）的公平性表现，探讨了公平性如何在基学习器中组合，并提出了通过调整超参数设计公平集成模型的方法。实验结果表明，无需专门的公平性缓解技术，通过合理设计即可实现更公平的集成模型。</x:t>
  </x:si>
  <x:si>
    <x:t xml:space="preserve">This paper investigates fairness in ensemble machine learning models. While prior work has focused on fairness in single classifiers, real-world ensembles (e.g., Random Forest, Boosting) combine multiple base learners, leading to non-trivial fairness composition. The authors create a benchmark of 168 ensemble models and analyze fairness across techniques like Bagging, Boosting, Stacking, and Voting. They examine how fairness propagates through base learners and propose hyperparameter tuning strategies to design fair ensembles. Results show that fair ensembles can be achieved without explicit mitigation techniques by carefully configuring learners and ensemble methods.</x:t>
  </x:si>
  <x:si>
    <x:t xml:space="preserve">集成机器学习模型中的公平性组合与设计</x:t>
  </x:si>
  <x:si>
    <x:t xml:space="preserve">论文构建了一个包含168个集成模型的基准，覆盖以下数据集：
Adult Census（收入预测，保护属性：性别）
Titanic（生存预测，保护属性：性别）
Bank Marketing（客户订阅预测，保护属性：年龄）
German Credit（信用风险预测，保护属性：性别）
模型来自Kaggle和高引用的scikit-learn集成分类器（如XGBoost、Random Forest等）。</x:t>
  </x:si>
  <x:si>
    <x:t xml:space="preserve">公平性指标：
统计奇偶差异（SPD）
平均机会差异（AOD）
机会均等差异（EOD）
差异影响（DI）
Theil指数（TI）
性能指标：准确率（Accuracy）、F1分数。
效果：
XGBoost在公平性与准确性权衡中表现最佳（如Titanic数据集中SPD改善14%）。
两阶段Stacking设计显著提升公平性（SPD平均提升31.8%，准确率仅下降6.5%）。
超参数（如树深度、投票机制）对公平性有显著影响。</x:t>
  </x:si>
  <x:si>
    <x:t xml:space="preserve">未提及，但论文提及了Kaggle竞赛中的实际集成模型案例（如投票集成模型在German Credit数据集中的性别偏见分析），并指出当前机器学习库（如scikit-learn）缺乏对基学习器公平性的API支持。未提及具体企业部署案例，但强调了研究成果对开发者设计公平集成模型的指导意义。</x:t>
  </x:si>
  <x:si>
    <x:t xml:space="preserve">Fairify: Fairness Verification of Neural Networks</x:t>
  </x:si>
  <x:si>
    <x:t xml:space="preserve">该论文提出了一种名为Fairify的技术，用于验证神经网络（NN）模型的个体公平性（individual fairness）。个体公平性要求相似的个体（仅在受保护属性上不同）应获得相似的预测结果。由于神经网络的复杂性和非线性激活函数的存在，公平性验证具有挑战性。Fairify通过结合输入分区（input partitioning）和网络剪枝（pruning）技术，将问题分解为多个子问题，并利用静态分析和启发式方法减少网络复杂度，从而使得验证过程更加高效。实验表明，Fairify在25个真实世界的神经网络模型上表现出色，能够提供公平性证明或反例，且具有较高的可扩展性和性能。</x:t>
  </x:si>
  <x:si>
    <x:t xml:space="preserve">The paper presents Fairify, a technique for verifying individual fairness in neural network (NN) models. Individual fairness ensures that similar individuals (differing only in protected attributes) receive similar predictions. Due to the complexity of NNs and non-linear activation functions, fairness verification is challenging. Fairify addresses this by combining input partitioning and network pruning to decompose the problem into sub-problems, reducing complexity through static analysis and heuristics. Experiments on 25 real-world NN models demonstrate that Fairify effectively provides fairness certification or counterexamples, with high scalability and performance.</x:t>
  </x:si>
  <x:si>
    <x:t xml:space="preserve">神经网络模型的公平性验证</x:t>
  </x:si>
  <x:si>
    <x:t xml:space="preserve">论文使用了25个真实世界的神经网络模型，这些模型来自四个不同来源：
Kaggle上的模型（Bank Marketing, Adult Census, German Credit数据集）
先前研究中的模型（Zhang et al., Udeshi et al., Aggarwal et al.）
Libra研究中的模型（AC8-12）</x:t>
  </x:si>
  <x:si>
    <x:t xml:space="preserve">量化指标：
验证结果（SAT/UNSAT/UNKNOWN）：表明模型是否满足公平性。
剪枝比例（Compression ratio）：剪枝后减少的神经元比例。
验证时间：完成验证所需的时间。
覆盖率（Coverage）：验证覆盖的输入分区比例。
效果：
Fairify在大多数模型上能够提供验证结果（19/25在30分钟内完成）。
剪枝比例平均较高（例如，某些模型达到90%以上），显著减少了验证复杂度。
在松弛公平性（ε-fairness）和目标公平性（targeted fairness）查询上也表现良好。</x:t>
  </x:si>
  <x:si>
    <x:t xml:space="preserve">未提及，但论文中提到了Fairify可以集成到开发流程中，为开发者提供公平性证明或反例，帮助定位和修复公平性缺陷。具体案例包括：
贷款审批：验证模型在种族、性别等受保护属性上的公平性。
信用评分：确保相似信用背景的个体获得一致的评价。</x:t>
  </x:si>
  <x:si>
    <x:t xml:space="preserve">Leveraging Feature Bias for Scalable Misprediction Explanation of Machine Learning Models</x:t>
  </x:si>
  <x:si>
    <x:t xml:space="preserve">本文提出了一种名为BGMD的高效机器学习模型误预测解释技术，利用数据特征分布偏置作为先验知识生成解释规则，显著减少了规则生成时间。此外，作者还提出了一种名为MAPS的上加权采样方法，通过增加易误预测数据子集的权重来改进模型性能，而无需额外标注数据。实验表明，BGMD在误预测解释覆盖率上优于现有技术，且规则生成时间减少了92%；MAPS在多个任务中显著提升了模型性能。</x:t>
  </x:si>
  <x:si>
    <x:t xml:space="preserve">This paper introduces BGMD, an efficient misprediction explanation technique for machine learning models, leveraging feature bias as prior knowledge to generate interpretable rules with 92% faster diagnosis time compared to state-of-the-art methods. Additionally, the authors propose MAPS, an upweight sampling method that improves model performance on under-represented features without requiring extra annotated data. Empirical evaluations show BGMD outperforms existing techniques in rule coverage, while MAPS enhances model robustness across multiple tasks.</x:t>
  </x:si>
  <x:si>
    <x:t xml:space="preserve">机器学习模型的误预测解释与性能改进</x:t>
  </x:si>
  <x:si>
    <x:t xml:space="preserve">SE任务数据集：Merge Conflict Prediction（Ruby/Python/Java/PHP）、Bug Report Close Time Prediction。
非SE任务数据集：Spam Email、Hotel Booking、Bank Marketing、Change Job、Water Quality（来自Kaggle）。</x:t>
  </x:si>
  <x:si>
    <x:t xml:space="preserve">BGMD：
F1分数：在SE任务中平均从64.52提升至70.72，非SE任务从47.10提升至51.92。
时间效率：规则生成时间减少92%（SE任务从238秒降至34秒，非SE任务从60秒降至4秒）。
MAPS：
在误预测数据上，F1分数显著提升（如Merge Conflict Prediction任务从0.55提升至0.57），且整体数据性能未下降。</x:t>
  </x:si>
  <x:si>
    <x:t xml:space="preserve">未提及，但提到的技术（如合并冲突预测、缺陷预测）可应用于软件开发中的质量控制场景。</x:t>
  </x:si>
  <x:si>
    <x:t xml:space="preserve">Information-Theoretic Testing and Debugging of Fairness Defects in Deep Neural Networks</x:t>
  </x:si>
  <x:si>
    <x:t xml:space="preserve">该论文提出了一种名为DICE的信息论测试与调试框架，用于检测和定位深度神经网络（DNN）中的公平性缺陷。DICE通过量化个体歧视（QID）来测量保护信息在决策中的使用量，并利用搜索算法生成歧视性实例。此外，DICE通过因果调试方法定位导致公平性缺陷的神经元和层，帮助开发者优先处理严重缺陷并进行修复。实验表明，DICE在10个社会关键任务的DNN模型中表现优异，能够高效生成歧视性实例并显著减少公平性缺陷。</x:t>
  </x:si>
  <x:si>
    <x:t xml:space="preserve">The paper presents DICE, an information-theoretic testing and debugging framework for fairness defects in deep neural networks (DNNs). DICE quantifies fairness through Quantitative Individual Discrimination (QID), measuring the amount of protected information used in decision-making. It employs a search-based algorithm to generate discriminatory instances and a causal debugging approach to localize biased neurons and layers. Experiments on ten socio-critical DNNs demonstrate that DICE efficiently identifies severe discrimination, outperforms state-of-the-art techniques, and guides mitigation strategies with minimal accuracy loss.</x:t>
  </x:si>
  <x:si>
    <x:t xml:space="preserve">深度神经网络中的公平性测试与调试</x:t>
  </x:si>
  <x:si>
    <x:t xml:space="preserve">论文使用了10个社会关键任务的数据集和预训练的DNN模型，包括：
Adult Census Income
COMPAS
German Credit
Default Credit Card
Heart Disease
Bank Marketing
Diabetes
Student Performance
MEPS15
MEPS16</x:t>
  </x:si>
  <x:si>
    <x:t xml:space="preserve">量化指标：
QID（Quantitative Individual Discrimination）：基于香农熵（Shannon entropy）和最小熵（min-entropy）测量保护信息的使用量。
ID（Individual Discrimination）实例数量：生成歧视性输入的数量。
因果效应（ACD, Average Causal Difference）：神经元干预对公平性的影响。
效果：
DICE在1小时内将聚类数量平均提高3.4倍，发现保护信息使用量高达76%（4.05/5.3比特）。
在生成歧视性实例方面，DICE优于基线方法（如Aequitas、ADF、NeuronFair），最高多生成27.1倍实例。
通过干预神经元，DICE将QID降低15%-64.3%，且准确率损失不超过5%。</x:t>
  </x:si>
  <x:si>
    <x:t xml:space="preserve">未提及，但论文中提及了DICE在税务审计软件和刑事风险评估系统（如COMPAS）等社会关键领域的潜在应用，</x:t>
  </x:si>
  <x:si>
    <x:t xml:space="preserve">Demystifying Privacy Policy of Third-Party Libraries in Mobile Apps</x:t>
  </x:si>
  <x:si>
    <x:t xml:space="preserve">该论文提出了一种自动化系统ATPChecker，用于分析Android应用中第三方库（TPLs）的隐私合规性。论文指出，TPLs广泛用于移动应用开发，但其隐私政策与实际数据收集行为可能存在不一致，导致隐私泄露风险。ATPChecker通过静态分析TPLs的字节码和自然语言处理技术解析隐私政策，检测其是否符合隐私法规（如GDPR、CCPA）。实验表明，23%的TPLs未提供隐私政策，47%的隐私政策未完整披露数据使用行为，65%的主应用未明确披露与TPLs的数据交互行为。</x:t>
  </x:si>
  <x:si>
    <x:t xml:space="preserve">The paper proposes an automated system named ATPChecker to analyze the privacy compliance of third-party libraries (TPLs) in Android apps. It highlights that while TPLs enhance app functionality, their privacy policies often fail to align with actual data collection practices, posing privacy risks. ATPChecker combines static analysis of TPL bytecode and NLP techniques to parse privacy policies, checking compliance with regulations like GDPR and CCPA. Results reveal that 23% of TPLs lack privacy policies, 47% omit data usage disclosures, and 65% of host apps fail to disclose data sharing with TPLs.</x:t>
  </x:si>
  <x:si>
    <x:t xml:space="preserve">移动应用中第三方库的隐私合规性分析</x:t>
  </x:si>
  <x:si>
    <x:t xml:space="preserve">论文构建了一个包含以下内容的数据集：
458个TPLs（来自AppBrain），包括广告库、社交库和开发工具库。
247个TPLs的隐私政策（手动收集）。
187个TPLs的二进制文件（来自Maven仓库）。
641个主应用及其隐私政策（来自Google Play）。</x:t>
  </x:si>
  <x:si>
    <x:t xml:space="preserve">合规性检测准确率：ATPChecker在识别主应用与TPLs交互行为的F1分数为95%。
问题发现率：
23%的TPLs未提供隐私政策（违反法规）。
47%的TPLs隐私政策未完整披露数据使用行为。
65%的主应用未在隐私政策中披露与TPLs的数据共享行为。</x:t>
  </x:si>
  <x:si>
    <x:t xml:space="preserve">未提及，但提及了以下产业界相关案例：
Google Play政策要求：开发者需确保TPLs符合隐私法规（如GPDP），否则应用可能被下架。
实际违规案例：如142.5百万安装量的应用因数据泄露被曝光（未具体命名公司）。</x:t>
  </x:si>
  <x:si>
    <x:t xml:space="preserve">Cross-Domain Requirements Linking via Adversarial-based Domain Adaptation</x:t>
  </x:si>
  <x:si>
    <x:t xml:space="preserve">该论文提出了一种名为RADIATION的跨领域需求链接方法，针对冷启动项目（Cold-Start projects）中标记样本不足的问题，通过对抗性领域自适应技术（Adversarial-based Domain Adaptation）实现需求链接的自动化。RADIATION采用IDF掩码策略过滤领域特定特征，并通过距离增强的对抗学习缩小源领域和目标领域的表示差异。实验表明，该方法在五个公开数据集上显著优于现有基线，F1值提升13.4%-42.9%，同时减少了人工标注成本。</x:t>
  </x:si>
  <x:si>
    <x:t xml:space="preserve">The paper proposes RADIATION, an adversarial-based domain adaptation approach for cross-domain requirements linking in Cold-Start projects. It employs IDF-based masking to filter domain-specific features and a distance-enhanced adversarial technique to align representations between source and target domains. Evaluated on five public datasets, RADIATION achieves 66.4% precision, 89.2% recall, and 76.1% F1, outperforming state-of-the-art baselines by 13.4%-42.9% F1 while saving labeling costs.</x:t>
  </x:si>
  <x:si>
    <x:t xml:space="preserve">跨领域需求链接</x:t>
  </x:si>
  <x:si>
    <x:t xml:space="preserve">论文使用了五个公开数据集：
HIPPA（医疗隐私法案）
CM1-NASA（NASA科学数据管理）
Easy（自动化管理软件）
EBT（事件发布订阅系统）
Infusion Pump（医疗设备使用记录）</x:t>
  </x:si>
  <x:si>
    <x:t xml:space="preserve">指标：Precision（精确率）、Recall（召回率）、F1值。
效果：
平均性能：66.4% Precision, 89.2% Recall, 76.1% F1。
相比基线方法，F1提升13.4%-42.9%。
组件贡献：IDF掩码（提升4.7% F1）、距离增强损失（提升2.1% F1）。</x:t>
  </x:si>
  <x:si>
    <x:t xml:space="preserve">未提及，但指出需求链接在软件维护、需求验证、变更影响分析等活动中具有广泛用途（如医疗、航天等领域的数据管理）。</x:t>
  </x:si>
  <x:si>
    <x:t xml:space="preserve">On-Demand Security Requirements Synthesis with Relational Generative Adversarial Networks (RelGAN)</x:t>
  </x:si>
  <x:si>
    <x:t xml:space="preserve">本文提出了一种基于关系生成对抗网络（RelGAN）的自动化方法，用于合成安全需求规范。传统安全需求工程依赖人工且易出错，而本文通过RelGAN生成高质量的安全需求，填补了网络安全专家与需求工程师之间的知识鸿沟。研究以印第安纳州法院案件管理系统（CCMS）为案例，通过定量指标（如BLEU分数）和专家评估验证了生成需求的质量和实用性。结果显示，68%的生成需求无缺陷，且80%语法正确的需求被专家认为有用或非常有用。</x:t>
  </x:si>
  <x:si>
    <x:t xml:space="preserve">This paper presents an automated approach for synthesizing security requirements using Relational Generative Adversarial Networks (RelGAN). Addressing the manual and error-prone nature of traditional security requirements engineering, the study leverages RelGAN to generate context-aware security specifications. A case study on the Court Case Management System (CCMS) demonstrates the method’s effectiveness, with quantitative metrics (e.g., BLEU scores) and expert evaluations showing that 68% of synthesized requirements were defect-free, and 80% of grammatically correct requirements were rated as useful or highly useful by domain experts.</x:t>
  </x:si>
  <x:si>
    <x:t xml:space="preserve">自动化安全需求合成</x:t>
  </x:si>
  <x:si>
    <x:t xml:space="preserve">数据集：来自8个不同领域的1,186条需求（含安全与非安全需求），其中印第安纳CCMS的需求作为独立测试集。
对比基线：与原始RelGAN在图像字幕生成任务中的性能（NLLgen和BLEU分数）进行跨领域对比。</x:t>
  </x:si>
  <x:si>
    <x:t xml:space="preserve">NLLgen（负对数似然）：衡量生成样本的多样性。Study 1为0.237，Study 2为0.179，优于图像字幕领域的0.655。
BLEU分数：评估生成需求与真实需求的相似性。BLEU-2分数为0.6208，接近图像字幕任务的0.743。
专家评估：68%生成需求无缺陷；80%语法正确的需求被评为有用或非常有用。</x:t>
  </x:si>
  <x:si>
    <x:t xml:space="preserve">研究使用其真实需求文档（含223条功能需求和137条非功能需求，其中88条为安全需求）作为测试场景，验证了RelGAN生成需求的实用性和质量。论文的产业界案例为印第安纳州最高法院的法院案件管理系统（CCMS）。</x:t>
  </x:si>
  <x:si>
    <x:t xml:space="preserve">Measuring Secure Coding Practice and Culture: A Finger Pointing at the Moon is not the Moon</x:t>
  </x:si>
  <x:si>
    <x:t xml:space="preserve">该论文探讨了如何测量软件开发中的安全编码实践和安全文化。作者指出，当前研究缺乏统一的方法来量化软件安全性，尤其是复杂软件的安全性难以直接证明。为此，作者通过一项覆盖59个国家、1100名开发者的调查，基于12项常见安全活动（CAs）提出了一个轻量级的“CA Score”来评估安全实践，并设计了一系列问题来测量安全文化。研究发现，安全实践与文化并不总是相关，部分组织虽然实施了安全实践，但安全文化薄弱，可能导致长期安全问题。论文为学术界和产业界提供了评估安全实践和文化的工具，并强调了文化在持续安全努力中的重要性。</x:t>
  </x:si>
  <x:si>
    <x:t xml:space="preserve">The paper addresses the challenge of measuring secure coding practices and security culture in software development. The authors highlight the difficulty in directly proving the security of complex software and propose a lightweight "CA Score" based on 12 empirically validated Common Activities (CAs) to assess security practices. Additionally, they design questions grounded in prior literature to evaluate security culture. Through a survey of 1,100 developers across 59 countries, the study reveals that security practices and culture do not always align, with some organizations exhibiting strong practices but weak culture. The paper contributes tools for assessing both aspects and underscores the importance of fostering a robust security culture for sustained software security.</x:t>
  </x:si>
  <x:si>
    <x:t xml:space="preserve">测量软件开发中的安全编码实践和安全文化</x:t>
  </x:si>
  <x:si>
    <x:t xml:space="preserve">论文采用了BSIMM（Building Security In Maturity Model）作为基准，从中提取了12项最常见的安全活动（Common Activities, CAs）作为评估安全实践的基础。</x:t>
  </x:si>
  <x:si>
    <x:t xml:space="preserve">量化指标：
CA Score：基于12项安全活动的存在与否（0-12分）。
安全文化问题：如团队对安全的优先级（SCQ10）、安全沟通频率（SCQ11）、每周安全投入时间（SCQ12）等。
效果：
安全实践（CA Score）与安全文化的相关性较弱（相关系数0.25-0.48），表明两者可能独立存在。
高CA Score的组织中，仍有36%的团队每周沟通安全问题的频率低于一次，59%的开发者每周投入安全的时间少于两小时，揭示了“合规驱动”而非文化驱动的安全问题。</x:t>
  </x:si>
  <x:si>
    <x:t xml:space="preserve">未提及，但论文中提及了BSIMM的行业数据（来自128家大型组织的安全实践分析）和PCI-DSS等产业标准</x:t>
  </x:si>
  <x:si>
    <x:t xml:space="preserve">What Challenges Do Developers Face About Checked-in Secrets in Software Artifacts?</x:t>
  </x:si>
  <x:si>
    <x:t xml:space="preserve">该论文研究了开发者在软件制品（如源代码、版本控制系统）中意外提交敏感信息（如API密钥、数据库凭证）所面临的技术挑战。通过分析Stack Exchange上的779个相关问题，作者归纳出27类常见挑战和13类解决方案。研究发现，开发者最常遇到的挑战包括部署中的密钥存储、源代码中的密钥管理、忽略密钥文件以及清理版本控制历史。尽管存在多种解决方案（如使用模板配置文件、环境变量或外部密钥管理服务），但许多问题仍缺乏被接受的答案，表明该领域需要进一步的研究和工具支持。</x:t>
  </x:si>
  <x:si>
    <x:t xml:space="preserve">The paper investigates technical challenges developers face when accidentally committing sensitive information (e.g., API keys, database credentials) to software artifacts like source code or version control systems. By analyzing 779 related questions on Stack Exchange, the authors identify 27 common challenges and 13 solutions. Key findings reveal that the top challenges include storing/versioning secrets during deployment, managing secrets in source code, ignoring secrets in repositories, and sanitizing version control history. While solutions such as template config files, environment variables, or external secret management services exist, many questions lack accepted answers, highlighting the need for further research and tool automation in this area.</x:t>
  </x:si>
  <x:si>
    <x:t xml:space="preserve">开发者在软件制品中管理敏感信息（如密钥、凭证）时面临的技术挑战及其解决方案。</x:t>
  </x:si>
  <x:si>
    <x:t xml:space="preserve">论文未使用传统Benchmark，而是以Stack Exchange（包括Stack Overflow、Information Security和Software Engineering站点）上的779个开发者问题作为数据源。</x:t>
  </x:si>
  <x:si>
    <x:t xml:space="preserve">量化指标：
问题类别比例（QC%）：统计每类挑战在总问题中的占比（如“部署中的密钥存储”占19.2%）。
不满意答案比例（UNC%）：统计每类问题中未被接受或缺乏答案的比例（如“密钥分发”问题的不满意率达63.6%）。
问题流行度（PQ）：结合浏览量和投票得分归一化计算（如“客户端应用密钥存储”问题流行度最高，PQ=0.030）。
时间趋势分析：使用Cox-Stuart检验判断问题类别的增长趋势（如“VCS历史清理”问题显著增加，p&lt;0.001）。
效果：
揭示了开发者需求与现有解决方案之间的差距（如44.3%的问题缺乏满意答案），并量化了不同挑战的优先级和趋势。</x:t>
  </x:si>
  <x:si>
    <x:t xml:space="preserve">未提及，但论文提及了产业界的实际案例，如：
GitGuardian监测：2021年公共GitHub仓库中暴露的密钥数量比2020年翻倍，累计超过600万条。
技术提供商实践：Heroku Config Vars、HashiCorp Vault等工具被推荐用于密钥管理，但存在配置复杂性问题。
漏洞实例：开发者因文档不明确在Azure Functions生产环境中错误配置密钥，导致泄露风险。</x:t>
  </x:si>
  <x:si>
    <x:t xml:space="preserve">Lejacon: A Lightweight and Efficient Approach to Java Confidential Computing on SGX</x:t>
  </x:si>
  <x:si>
    <x:t xml:space="preserve">该论文研究了开发者在软件项目中管理敏感信息（如API密钥、数据库凭证等）时面临的技术挑战。通过分析Stack Exchange上的779个相关问题，作者识别出27类常见挑战和13类解决方案。研究发现，开发者最常遇到的问题包括部署中的敏感信息存储、源代码中的敏感信息管理、忽略敏感信息以及版本控制系统（VCS）历史清理。此外，论文指出许多问题缺乏被接受的解决方案，凸显了未来研究和工具自动化的需求。作者还提出了改进工具、文档和开发者指南的建议。</x:t>
  </x:si>
  <x:si>
    <x:t xml:space="preserve">The paper investigates the technical challenges developers face in managing sensitive information (e.g., API keys, database credentials) within software projects. By analyzing 779 related questions on Stack Exchange, the authors identify 27 common challenges and 13 solutions. Key findings reveal that the most frequent challenges include storing secrets during deployment, managing secrets in source code, ignoring/hiding secrets, and sanitizing VCS history. The study also highlights a growing trend of unanswered questions, underscoring the need for future research and tool automation. Recommendations include improving tools, enhancing documentation, and developing guidelines for secure secret management.</x:t>
  </x:si>
  <x:si>
    <x:t xml:space="preserve">开发者在软件项目中管理敏感信息（checked-in secrets）时面临的技术挑战及解决方案</x:t>
  </x:si>
  <x:si>
    <x:t xml:space="preserve">论文未使用传统的Benchmark数据集，而是基于Stack Exchange上的779个开发者问题作为实证分析的数据来源。</x:t>
  </x:si>
  <x:si>
    <x:t xml:space="preserve">量化指标：
问题类别比例（QC%）：统计每类挑战的问题占比。
未满意答案比例（UNC%）：统计每类问题中无被接受答案的比例。
问题流行度（PQ）：结合问题浏览量和得分计算的归一化指标。
时间趋势分析：使用Cox-Stuart检验判断问题类别的增长趋势。
效果：
前四大挑战占比56.1%（部署存储、源代码存储、忽略隐藏、VCS历史清理）。
44.3%的问题缺乏满意答案，且这一比例自2017年起超过50%。
客户端应用中的敏感信息存储（Q20）是流行度最高的问题（PQ=0.030）。</x:t>
  </x:si>
  <x:si>
    <x:t xml:space="preserve">未提及，但论文提及了产业界的实际案例，包括：
GitHub秘密泄露：GitGuardian报告2021年公开仓库中暴露的敏感信息数量较2020年翻倍，累计超过600万条。
工具应用：开发者使用Ansible-Vault、HashiCorp Vault等工具管理敏感信息，但面临配置复杂性和高成本问题。
文档不足的案例：如Foursquare API和ASP.NET Core的文档未明确说明安全实践的具体适用场景，导致开发者困惑。</x:t>
  </x:si>
  <x:si>
    <x:t xml:space="preserve">Keyword Extraction From Specification Documents for Planning Security Mechanisms</x:t>
  </x:si>
  <x:si>
    <x:t xml:space="preserve">该论文提出了一种名为VDocScan的技术，通过分析软件规范文档中的关键词来预测潜在的安全漏洞，从而在软件设计阶段提前发现并修复问题。研究利用了CVE和CWE数据库中的漏洞报告，结合机器学习方法（如决策树和随机森林分类器），实现了高达96%的精确率和91.1%的召回率。论文还探讨了产品分类（如操作系统、硬件、Web应用）对预测性能的影响，并分析了漏洞之间的相关性。</x:t>
  </x:si>
  <x:si>
    <x:t xml:space="preserve">The paper introduces VDocScan, a technique that predicts security vulnerabilities by analyzing keywords in software specification documents during the design phase. Leveraging CVE and CWE databases, the study employs machine learning models (e.g., decision trees and random forest classifiers) to achieve up to 96% precision and 91.1% recall. It also investigates the impact of product categorization (e.g., OS, hardware, web apps) on prediction performance and analyzes correlations between vulnerabilities.</x:t>
  </x:si>
  <x:si>
    <x:t xml:space="preserve">基于规范文档的关键词提取和机器学习方法，预测软件设计阶段可能存在的安全漏洞</x:t>
  </x:si>
  <x:si>
    <x:t xml:space="preserve">论文使用的benchmark是CVE（Common Vulnerabilities and Exposures）和CWE（Common Weakness Enumeration）数据库中的漏洞报告，以及从公开的厂商网站爬取的3,602个产品的规范文档。</x:t>
  </x:si>
  <x:si>
    <x:t xml:space="preserve">量化指标：精确率（Precision）、召回率（Recall）、F1-score（F1）、准确率（Accuracy）、误报率（FAR）。
效果：
白盒分类器（如决策树）：最高61.1%的精确率和78%的召回率。
黑盒分类器（如随机森林）：最高96%的精确率和91.1%的召回率。
产品分类后（如硬件类别）：F1-score提升至92.6%。</x:t>
  </x:si>
  <x:si>
    <x:t xml:space="preserve">未提及，但论文中提到了VDocScan的实际应用场景，例如在微软的Xamarin和GNU tar等产品的规范文档中预测漏洞。此外，研究还探讨了该技术在不同类型产品（如操作系统、硬件、Web应用）中的应用效果。</x:t>
  </x:si>
  <x:si>
    <x:t xml:space="preserve">Dependency Facade: The Coupling and Conflicts between Android Framework and Its Customization</x:t>
  </x:si>
  <x:si>
    <x:t xml:space="preserve">该论文研究了Android定制化系统（下游）与原生Android框架（上游）之间的耦合关系，提出了“依赖门面”（Dependency Facade）的概念，从接口级依赖、侵入级依赖和依赖约束三个方面分析这种耦合。通过实证研究，论文揭示了依赖门面对合并冲突的影响，并提出了减少冲突的建议。研究基于四个开源项目和一家工业项目的数据集，发现工业项目对上游的侵入性修改更多，且依赖门面规模更大。论文还探讨了非SDK限制对依赖关系的影响，并分析了合并冲突的常见原因。</x:t>
  </x:si>
  <x:si>
    <x:t xml:space="preserve">The paper investigates the coupling between customized Android systems (downstream) and the native Android framework (upstream), introducing the concept of "Dependency Facade" to analyze this coupling through interface-level dependencies, intrusion-level dependencies, and dependency constraints. An empirical study reveals how the Dependency Facade impacts merge conflicts, with findings based on four open-source projects and one industrial project. Results show that industrial projects exhibit more intrusive modifications and larger dependency facades. The study also examines the role of non-SDK restrictions and identifies common causes of merge conflicts, providing recommendations for conflict mitigation.</x:t>
  </x:si>
  <x:si>
    <x:t xml:space="preserve">研究主题是Android下游项目与上游项目之间的依赖关系（Dependency Facade）及其对合并冲突的影响，具体包括：
接口级依赖（Interface-level dependencies）
侵入级依赖（Intrusion-level dependencies）
依赖约束（Dependency constraints）
合并冲突（Merge conflicts）</x:t>
  </x:si>
  <x:si>
    <x:t xml:space="preserve">论文使用了以下数据集：
开源项目：AOSPA、CalyxOS、LineageOS、OmniROM的多个版本。
工业项目：匿名项目IndustrialX。
数据规模：15个下游版本、15个上游版本、1.22亿行代码、1600万条提交记录。</x:t>
  </x:si>
  <x:si>
    <x:t xml:space="preserve">实体所有权分布（如P_act、P_ins等）：工业项目中侵入性修改（P_ins）和扩展代码（P_ext）比例显著高于开源项目。
依赖门面规模（PE、PD）：工业项目的依赖门面规模是开源项目的13-14倍。
非SDK API使用（PS、PI）：下游项目主要依赖稳定的sdk API，但也存在少量对blocked API的依赖（如IndustrialX-S中3.2%）。
合并冲突分析：52.7%的合并提交引发冲突，冲突多与下游对上游实体的修改相关（如方法块、类字段等）。</x:t>
  </x:si>
  <x:si>
    <x:t xml:space="preserve">未提及，但论文中提及了工业项目IndustrialX的案例研究，包括：
IndustrialX对上游API限制级别的修改（如将unsupported降级为blocked）。
IndustrialX的依赖门面规模显著大于开源项目。
工业专家确认了论文中发现的异常现象（如API限制级别的错误放宽），并采纳了改进建议。</x:t>
  </x:si>
  <x:si>
    <x:t xml:space="preserve">Test Selection for Unified Regression Testing</x:t>
  </x:si>
  <x:si>
    <x:t xml:space="preserve">这篇论文提出了统一回归测试选择（uRTS）方法，用于协同测试代码变更和生产配置变更，以提高部署可靠性。传统回归测试仅关注代码变更或配置变更，而uRTS能够同时处理代码、配置或两者共同变更的情况。通过动态跟踪测试的代码和配置依赖关系，uRTS减少了需要运行的测试数量，从而显著降低了测试时间。实验结果表明，uRTS平均将端到端测试时间减少了3.64倍，优于现有方法。</x:t>
  </x:si>
  <x:si>
    <x:t xml:space="preserve">This paper introduces Unified Regression Test Selection (uRTS), a method designed to synergistically test both code changes and production configuration changes for improved deployment reliability. Unlike traditional regression testing, which focuses solely on code or configuration changes, uRTS handles changes to code, configurations, or both. By dynamically tracking test dependencies on code and configuration parameters, uRTS reduces the number of tests needed, significantly cutting down testing time. Experimental results show that uRTS reduces end-to-end testing time by 3.64X on average, outperforming existing approaches.</x:t>
  </x:si>
  <x:si>
    <x:t xml:space="preserve">统一回归测试选择</x:t>
  </x:si>
  <x:si>
    <x:t xml:space="preserve">论文在五个大型开源项目（HCommon、HDFS、HBase、Alluxio和ZooKeeper）上进行了实验，使用了数百个代码版本和数十个生产配置文件。</x:t>
  </x:si>
  <x:si>
    <x:t xml:space="preserve">量化指标：
端到端测试时间（end-to-end testing time）。
选择的测试类数量（number of selected test classes）。
效果：
与执行全部测试相比，uRTS平均减少测试时间3.64倍。
与扩展的RTS方法（Ekstazi+）相比，uRTS平均减少测试时间1.87倍。</x:t>
  </x:si>
  <x:si>
    <x:t xml:space="preserve">未提及，但论文的实验部分使用了来自DockerHub的真实生产配置，模拟了产业界的配置变更场景。论文中提到了Google、Meta和Microsoft等公司在生产环境中频繁变更配置的实践，并指出配置错误是生产系统故障的主要原因之一。uRTS的设计正是为了解决这些实际问题。</x:t>
  </x:si>
  <x:si>
    <x:t xml:space="preserve">ATM: Black-box Test Case Minimization based on Test Code Similarity and Evolutionary Search</x:t>
  </x:si>
  <x:si>
    <x:t xml:space="preserve">论文提出了一种名为ATM（AST-based Test case Minimizer）的黑盒测试用例最小化技术，通过分析测试代码的抽象语法树（AST）相似性和进化搜索算法（如遗传算法）来减少冗余测试用例。ATM在16个Java项目的661个故障版本上进行了评估，结果表明其在50%的测试用例预算下，平均故障检测率（FDR）达到0.82，显著优于现有的FAST-R技术和随机最小化方法，同时保持了实际可接受的运行时间（平均1.1-4.3小时）。</x:t>
  </x:si>
  <x:si>
    <x:t xml:space="preserve">The paper introduces ATM (AST-based Test case Minimizer), a black-box test case minimization technique that leverages AST-based similarity analysis and evolutionary search (e.g., Genetic Algorithm) to eliminate redundant test cases. Evaluated on 661 faulty versions of 16 Java projects, ATM achieved an average Fault Detection Rate (FDR) of 0.82 with a 50% test budget, outperforming FAST-R (+0.19 FDR) and random minimization (+0.28 FDR) while maintaining practical execution times (1.1–4.3 hours). The approach requires no access to production code, making it scalable and applicable in industrial contexts.</x:t>
  </x:si>
  <x:si>
    <x:t xml:space="preserve">测试用例最小化</x:t>
  </x:si>
  <x:si>
    <x:t xml:space="preserve">论文使用的数据集是DEFECTs4J，包含16个Java项目的661个故障版本，每个版本对应一个真实故障及其触发的测试用例。</x:t>
  </x:si>
  <x:si>
    <x:t xml:space="preserve">主要指标：
故障检测率（FDR）：ATM平均FDR为0.82（50%预算），显著高于FAST-R（0.61）和随机最小化（0.52）。
执行时间：平均1.1–4.3小时（GA + Combined Similarity配置为1.2小时）。
其他指标：
通过Fisher精确检验和Odds Ratio验证了结果的统计显著性。</x:t>
  </x:si>
  <x:si>
    <x:t xml:space="preserve">未提及，但提到测试用例最小化通常用于重大版本发布时</x:t>
  </x:si>
  <x:si>
    <x:t xml:space="preserve">Measuring and Mitigating Gaps in Structural Testing</x:t>
  </x:si>
  <x:si>
    <x:t xml:space="preserve">该论文研究了结构测试中代码覆盖率的局限性，指出传统覆盖率指标（如语句覆盖、分支覆盖）因未考虑测试预言（test oracle）的质量，可能高估测试套件的有效性。作者提出“覆盖缺口”（coverage gap）的概念，即被测试执行但未被任何预言观察到的代码结构比例，并通过实证研究发现这一缺口在成熟测试套件中平均高达34个百分点。论文提出了一种基于静态程序依赖分析的轻量级方法，推荐开发者添加断言以缩小缺口，实验表明该方法能有效提升测试套件的缺陷检测能力。</x:t>
  </x:si>
  <x:si>
    <x:t xml:space="preserve">The paper addresses limitations in structural code coverage metrics (e.g., statement/branch coverage), which ignore test oracle quality and thus overestimate test suite effectiveness. The authors define the "coverage gap" as the portion of executed code not observed by any oracle, showing it averages 34 percentage points (pp) in mature Java test suites. They propose a lightweight static analysis to recommend methods for assertions, reducing the gap. Experiments demonstrate strong negative correlation between gap size and fault-detection effectiveness, with recommendations matching developer-written assertions 67% of the time within top-5 suggestions.</x:t>
  </x:si>
  <x:si>
    <x:t xml:space="preserve">结构测试中的覆盖缺口度量与改进方法</x:t>
  </x:si>
  <x:si>
    <x:t xml:space="preserve">实验使用了13个开源Java项目，包括：
Joda-Time、Commons-Lang、Jaxen（来自Checked Coverage论文和Defects4J）。
其他项目如Commons-Cli、Gson、JFreeChart等（来自GitHub和JDK生态）。
总计包含248K行源码、16K测试用例和51.6K断言。</x:t>
  </x:si>
  <x:si>
    <x:t xml:space="preserve">指标：
覆盖缺口：传统覆盖率与Checked Coverage的差值、对象分支缺口
缺陷检测效力：通过变异测试（PIT工具）的变异得分（mutation score）衡量。
推荐准确率：Top-K推荐中匹配开发者原断言的比例。
效果：
缺口范围：19pp–51pp（平均34pp）。
缺口与变异得分呈强负相关
推荐准确率：Top-1为46%，Top-5为67%，Top-10为73%。
添加推荐断言后，部分类别的缺口减少70pp，缺陷检测提升58pp（平均13pp）。</x:t>
  </x:si>
  <x:si>
    <x:t xml:space="preserve">实验对象（如Commons-Lang、Joda-Time）是工业级开源项目，广泛用于实际开发。
案例研究：
覆盖率工具的广泛使用（如Clover、JaCoCo）被数百万开发者采用（引用Codecov等工具）。</x:t>
  </x:si>
  <x:si>
    <x:t xml:space="preserve">该论文提出了一种名为PExReport的框架，用于自动生成精简且可执行的跨项目故障报告（CPF）。跨项目故障涉及多个软件项目的交互，传统报告方式难以满足可执行性、可读性和简洁性的需求。PExReport通过构建工具分析源代码和依赖关系，并结合构建配置、资源文件和生成代码的处理，生成一个独立且可复现故障的项目。实验结果表明，PExReport在198个测试故障中成功复现了184个，平均减少了72.97%的冗余代码和依赖。</x:t>
  </x:si>
  <x:si>
    <x:t xml:space="preserve">The paper introduces PExReport, a framework designed to automatically generate pruned and executable cross-project failure (CPF) reports. CPFs involve interactions between multiple software projects, making traditional reporting methods inadequate in terms of executability, readability, and conciseness. PExReport leverages build tools to analyze source code and dependencies, while also handling build configurations, resource files, and generated code to create a standalone project for failure reproduction. Evaluation on 198 test failures shows that PExReport successfully reproduced 184 failures, achieving an average reduction of 72.97% in redundant code and dependencies.</x:t>
  </x:si>
  <x:si>
    <x:t xml:space="preserve">跨项目故障报告（CPF）的自动生成与优化</x:t>
  </x:si>
  <x:si>
    <x:t xml:space="preserve">论文使用的benchmark是基于Sensor项目的数据集，包含74个开源Java项目的198个跨项目故障（CPF）。</x:t>
  </x:si>
  <x:si>
    <x:t xml:space="preserve">量化指标：
复现率（Reproduction Rate）：成功复现的故障比例。
代码精简率（Reduction Rate）：包括内部类、源代码、构建配置和资源文件的精简比例。
效果：
复现率：92.93%（184/198）。
平均精简率：
内部类：75.94%
源代码：55.37%
源代码+内部类：72.97%
构建配置：82.96%
资源文件：74.18%</x:t>
  </x:si>
  <x:si>
    <x:t xml:space="preserve">这篇论文提出了一种名为CHRONOS的方法，用于从漏洞报告中自动识别受影响的第三方库。传统方法依赖于极端多标签学习（XML），但在实际应用中，由于漏洞报告的时间顺序和新库的不断出现，这些方法的性能会显著下降。CHRONOS通过零样本学习技术，结合数据增强和时间感知调整，解决了这一问题。实验表明，CHRONOS在F1分数上比现有方法提高了3倍，显著提升了识别新库的能力。</x:t>
  </x:si>
  <x:si>
    <x:t xml:space="preserve">This paper introduces CHRONOS, a time-aware zero-shot learning approach for identifying libraries from vulnerability reports. Traditional methods based on extreme multi-label learning (XML) suffer from performance degradation when dealing with chronologically new reports and unseen libraries. CHRONOS addresses these challenges by incorporating data enhancement and a time-aware adjustment mechanism. Experiments show that CHRONOS achieves an average F1-score of 0.75, outperforming the best XML-based approach by 212.5%.</x:t>
  </x:si>
  <x:si>
    <x:t xml:space="preserve">从漏洞报告中自动识别受影响的第三方库</x:t>
  </x:si>
  <x:si>
    <x:t xml:space="preserve">论文使用的数据集包含7,665个漏洞报告和4,682个标签，来自美国国家漏洞数据库（NVD）和软件组成分析（SCA）漏洞数据库。数据集按时间顺序划分为训练集（2014-2016年）、验证集（2017年）和测试集（2018-2019年）。</x:t>
  </x:si>
  <x:si>
    <x:t xml:space="preserve">论文使用的量化指标包括：
Precision@k (P@k)
Recall@k (R@k)
F1-score@k (F1@k)
其中，k=1,2,3。
CHRONOS在测试集上的表现如下：
平均F1分数为0.75，比最佳基线方法提高了212.5%。
F1@1为0.67，F1@2为0.77，F1@3为0.80。</x:t>
  </x:si>
  <x:si>
    <x:t xml:space="preserve">未提及，但论文中提到，CHRONOS的研究成果可以应用于软件供应链安全领域，帮助自动化漏洞数据库的维护工作。此外，论文引用了工业界工具如Veracode和Snyk，这些工具依赖于准确的漏洞数据库来警告开发者易受攻击的库。CHRONOS通过自动化识别库，能够加速安全研究员的漏洞分析工作。</x:t>
  </x:si>
  <x:si>
    <x:t xml:space="preserve">Heterogeneous Anomaly Detection for Software Systems via Semi-supervised Cross-modal Attention</x:t>
  </x:si>
  <x:si>
    <x:t xml:space="preserve">该论文提出了一种名为Hades的异构异常检测方法，通过半监督跨模态注意力机制，结合日志和指标数据来检测软件系统中的异常。研究发现，日志和指标在反映系统异常时具有协作和互补的关系，但单独使用任一种数据均不足以全面捕捉异常。Hades采用分层架构学习系统状态的全局表示，并通过跨模态注意力模块融合日志语义和指标模式。实验表明，Hades在模拟数据和华为云数据集上表现优异，F1分数达到0.933，显著优于现有方法。论文还发布了代码和标注数据集以促进后续研究。</x:t>
  </x:si>
  <x:si>
    <x:t xml:space="preserve">The paper proposes Hades, a heterogeneous anomaly detection method for software systems, leveraging semi-supervised cross-modal attention to integrate logs and metrics. It highlights the collaborative and complementary roles of logs and metrics in manifesting system anomalies, demonstrating that neither alone is sufficient. Hades employs a hierarchical architecture to learn global system representations by fusing log semantics and metric patterns, trained via semi-supervised learning. Evaluations on simulated and Huawei Cloud datasets show Hades achieves an average F1-score of 0.933, outperforming state-of-the-art baselines. The code and annotated dataset are released for reproducibility.</x:t>
  </x:si>
  <x:si>
    <x:t xml:space="preserve">基于异构监控数据（日志和指标）的软件系统异常检测</x:t>
  </x:si>
  <x:si>
    <x:t xml:space="preserve">自建的模拟数据集（基于Apache Spark和HiBench工作负载，注入21种典型故障）。
华为云的两个真实工业数据集（Dataset B和C）。
对比的基线方法包括：SCWarn、DeepLog、PLELog、LogRobust、OmniAnomaly、Adsketch、SRCNN等。</x:t>
  </x:si>
  <x:si>
    <x:t xml:space="preserve">指标：精确率（Precision）、召回率（Recall）、F1分数（F1）。
效果：
在模拟数据集（Dataset A）上，F1为0.864；
在华为云数据集（B和C）上，F1分别达0.975和0.960，显著优于基线（如SCWarn的F1为0.321~0.497）。</x:t>
  </x:si>
  <x:si>
    <x:t xml:space="preserve">论文提及在华为云的两个实际服务系统中进行了案例研究（Dataset B和C），验证了Hades在工业场景中的有效性。具体包括检测CPU压力、内存压力、网络闪断等故障，并展示了实际运维中的异常检测效果（如减少误报）。</x:t>
  </x:si>
  <x:si>
    <x:t xml:space="preserve">17</x:t>
  </x:si>
  <x:si>
    <x:t xml:space="preserve">Recommending Root-Cause and Mitigation Steps for Cloud Incidents using Large Language Models</x:t>
  </x:si>
  <x:si>
    <x:t xml:space="preserve">该论文探讨了如何利用大型语言模型（如GPT-3.x）辅助工程师诊断和缓解云服务中的生产事件。研究基于微软超过40,000个真实事件数据，通过微调模型生成事件的根因和缓解步骤，并对比了零样本学习、微调和多任务学习的性能。实验结果表明，微调后的模型在语义和词汇指标上表现优异，且通过人工验证证实了其实际应用价值。论文还分析了模型在不同类型事件（如机器检测与人工检测）中的表现差异，并讨论了自动评估指标与人类感知的一致性。</x:t>
  </x:si>
  <x:si>
    <x:t xml:space="preserve">This paper investigates the use of large language models (LLMs) like GPT-3.x to assist engineers in root-causing and mitigating cloud service incidents. The study evaluates fine-tuned models on over 40,000 real incidents from Microsoft, comparing zero-shot, fine-tuned, and multi-task learning settings. Results show that fine-tuned models outperform baselines in semantic and lexical metrics, and human evaluations confirm their practical utility. The paper also explores performance differences between machine-detected and human-detected incidents and discusses the limitations of automated metrics compared to human judgment.</x:t>
  </x:si>
  <x:si>
    <x:t xml:space="preserve">利用大型语言模型（LLMs）自动化生成云服务事件的根因分析和缓解步骤</x:t>
  </x:si>
  <x:si>
    <x:t xml:space="preserve">论文使用了微软内部的44,340个真实云服务事件作为数据集，涵盖1,759个服务，时间跨度为2018年1月至2022年7月。数据经过去重和过滤，最终包含57,520条根因和8,300条缓解步骤。</x:t>
  </x:si>
  <x:si>
    <x:t xml:space="preserve">词汇指标：BLEU-4、ROUGE-L、METEOR。
根因生成：BLEU-4最高达4.24（Code-davinci-002），比基线模型提升23.26%。
缓解步骤生成：BLEU-4最高达6.76（Code-davinci-002）。
语义指标：BERTScore、BLEURT、NUBIA。
根因生成的BERTScore达85.42，缓解步骤达86.17。
人工评估：
正确性评分（1-5分）：最高3.16（Code-davinci-002）。
可读性评分：最高4.64（Code-davinci-002）。</x:t>
  </x:si>
  <x:si>
    <x:t xml:space="preserve">论文基于微软的实际生产事件数据展开研究，并通过25名真实事件负责人的人工评估验证模型效果。案例显示，模型能生成有价值的根因和缓解建议（如“数据中心故障导致服务中断”的根因分析）。此外，论文提到模型在机器检测事件中表现更优（BLEU-4提升9.5%）。未提及其他公司的应用案例。</x:t>
  </x:si>
  <x:si>
    <x:t xml:space="preserve">Eadro: An End-to-End Troubleshooting Framework for Microservices on Multi-source Data</x:t>
  </x:si>
  <x:si>
    <x:t xml:space="preserve">论文《Eadro: An End-to-End Troubleshooting Framework for Microservices on Multi-source Data》提出了一种端到端的微服务故障排查框架Eadro。该框架通过整合多源数据（包括日志、关键性能指标KPIs和调用链追踪数据），结合多任务学习技术，同时完成异常检测和根因定位。Eadro利用模态特定的模型学习服务内部行为，并通过图注意力网络（GAT）建模服务间依赖关系。实验表明，Eadro在异常检测（F1提升53.82%~92.68%）和根因定位（Top-1命中率提升290%~5068%）上显著优于现有方法。</x:t>
  </x:si>
  <x:si>
    <x:t xml:space="preserve">The paper Eadro: An End-to-End Troubleshooting Framework for Microservices on Multi-source Data proposes an end-to-end framework, Eadro, for microservice troubleshooting. Eadro integrates anomaly detection and root cause localization by leveraging multi-source data (logs, KPIs, and traces) through multi-task learning. It models intra-service behaviors via modality-specific modules (e.g., Hawkes process for logs, DCC for KPIs) and captures inter-service dependencies via Graph Attention Networks (GAT). Experiments on benchmark systems demonstrate Eadro’s superiority, achieving significant improvements in F1-score (53.82%~92.68%) for anomaly detection and Top-1 hit rate (290%~5068%) for root cause localization over state-of-the-art methods.</x:t>
  </x:si>
  <x:si>
    <x:t xml:space="preserve">微服务系统的自动化故障排查</x:t>
  </x:si>
  <x:si>
    <x:t xml:space="preserve">论文在两个开源微服务基准系统上实验：
TrainTicket (TT)：铁路订票系统，包含41个微服务；
SocialNetwork (SN)：社交网络系统，包含21个微服务。
通过Chaosblade工具注入典型故障（CPU耗尽、网络阻塞、丢包）生成数据集。</x:t>
  </x:si>
  <x:si>
    <x:t xml:space="preserve">异常检测：
*F1-score*：Eadro达0.988，比基线提升53.82%~92.68%；
Recall：0.996，Precision：0.981。
根因定位：
HR@1（Top-1命中率）：0.982，比基线提升290%~5068%；
NDCG@5：0.989。
多源数据贡献：消融实验显示，去除KPIs或调用链数据导致性能显著下降（如HR@1下降23.21%）。</x:t>
  </x:si>
  <x:si>
    <x:t xml:space="preserve">未提及，但强调其方法适用于大规模工业微服务系统（如阿里巴巴、微软等云原生场景），并开源了代码和数据以促进工业应用。</x:t>
  </x:si>
  <x:si>
    <x:t xml:space="preserve">LogReducer: Identify and Reduce Log Hotspots in Kernel on the Fly</x:t>
  </x:si>
  <x:si>
    <x:t xml:space="preserve">论文《LogReducer: Identify and Reduce Log Hotspots in Kernel on the Fly》提出了一种基于eBPF的非侵入式日志热点识别与动态减少框架。研究发现，少数日志模板（称为“日志热点”）占据了系统日志存储和运行时开销的大部分。通过结合在线和离线流程，LogReducer能够自动识别并动态过滤这些热点，显著降低了存储和性能开销。在微信的实际应用中，该框架将每日日志存储量从19.7 PB减少到12.0 PB（降幅39.08%），并将热点处理时间从平均9天缩短至10分钟。</x:t>
  </x:si>
  <x:si>
    <x:t xml:space="preserve">The paper LogReducer: Identify and Reduce Log Hotspots in Kernel on the Fly presents a non-intrusive, language-independent framework based on eBPF to dynamically identify and reduce log hotspots—log templates that dominate storage and runtime overhead. By integrating online and offline processes, LogReducer automatically detects hotspots and filters them in real-time within the Linux kernel. Deployed in WeChat, it reduced daily log storage from 19.7 PB to 12.0 PB (39.08% decrease) and cut hotspot resolution time from 9 days to 10 minutes in test environments.</x:t>
  </x:si>
  <x:si>
    <x:t xml:space="preserve">日志热点的动态识别与减少</x:t>
  </x:si>
  <x:si>
    <x:t xml:space="preserve">论文基于4种编程语言（Golang、Python、Java、C++）实现了日志基准测试，模拟不同日志量和长度（500–100,000条/秒，50–1000字符/条）的场景，以评估过滤器的性能。</x:t>
  </x:si>
  <x:si>
    <x:t xml:space="preserve">存储开销：在微信中减少39.08%（19.7 PB → 12.0 PB/日）。
运行时开销：CPU使用率降低5.18%，延迟减少3%。
处理时间：热点修复时间从平均9天缩短至10分钟。
日志解析效率：解析100万条日志仅需96秒（比Drain快57.03%）。
内核过滤延迟：每条日志增加≤2000纳秒开销，CPU占用仅0.008%。</x:t>
  </x:si>
  <x:si>
    <x:t xml:space="preserve">论文以微信作为产业界案例，详细描述了LogReducer在微信后端系统中的应用。通过分析19个服务的日志热点，框架成功降低了存储和运行时开销，并被微信SRE团队日常使用。</x:t>
  </x:si>
  <x:si>
    <x:t xml:space="preserve">Aries: Efficient Testing of Deep Neural Networks via Labeling-Free Accuracy Estimation</x:t>
  </x:si>
  <x:si>
    <x:t xml:space="preserve">论文提出了一种名为Aries的新技术，用于在无需人工标注的情况下，高效估计深度神经网络（DNN）在新未标注数据上的性能。其核心思想是利用数据到决策边界的距离与预测准确率之间的相关性，通过原始标注测试数据学习边界信息，从而估计新数据的准确率。实验表明，Aries在CIFAR-10和Tiny-ImageNet数据集上，准确率估计误差仅为0.03%-2.60%，优于现有无需标注的方法，并在多数情况下优于需要标注的测试选择方法。</x:t>
  </x:si>
  <x:si>
    <x:t xml:space="preserve">The paper introduces Aries, a novel technique for efficiently estimating the performance of deep neural networks (DNNs) on unlabeled data without requiring manual labeling. Aries leverages the correlation between the distance of data to the decision boundary and prediction accuracy, using labeled test data to approximate the accuracy of new unlabeled data. Experiments on CIFAR-10 and Tiny-ImageNet show that Aries achieves an estimation error of only 0.03%-2.60%, outperforming state-of-the-art label-free methods and often surpassing selection-based methods that require labeling.</x:t>
  </x:si>
  <x:si>
    <x:t xml:space="preserve">深度神经网络（DNN）的性能估计与测试</x:t>
  </x:si>
  <x:si>
    <x:t xml:space="preserve">论文使用了以下Benchmark数据集和模型：
数据集：CIFAR-10、Tiny-ImageNet及其经过13种变换（如亮度调整、对比度变化等）的版本（CIFAR-10-C、Tiny-ImageNet-C）。
模型：ResNet20、VGG16（CIFAR-10）、ResNet101、DenseNet121（Tiny-ImageNet）。</x:t>
  </x:si>
  <x:si>
    <x:t xml:space="preserve">量化指标：估计准确率与真实准确率的差异（百分比）。
效果：
Aries的估计误差范围为0.03%-2.60%。
在52个案例中，Aries在50个案例中优于其他无需标注的方法。
在128个案例中，Aries在96个案例中优于需要标注的测试选择方法（如CES和PACE）。</x:t>
  </x:si>
  <x:si>
    <x:t xml:space="preserve">未提及，但指出在工业界中，DNN的性能评估通常依赖于标注数据，而Aries的技术可以显著减少标注成本，适用于实际场景中的模型测试。</x:t>
  </x:si>
  <x:si>
    <x:t xml:space="preserve">CC: Causality-Aware Coverage Criterion for Deep Neural Networks</x:t>
  </x:si>
  <x:si>
    <x:t xml:space="preserve">该论文提出了一种基于因果关系的深度学习神经网络（DNN）测试覆盖标准CC（Causality-Aware Coverage Criterion）。现有的DNN覆盖标准主要关注神经元激活或路径覆盖，但忽略了神经元之间的因果关系。CC通过将DNN转换为结构因果模型（SCM），量化测试用例中因果关系的覆盖程度，从而更全面地评估测试集的质量。实验表明，CC在真实数据集和对抗性输入（如对抗样本和后门输入）上优于现有的11种覆盖标准，并能有效揭示DNN的决策机制。此外，论文还提出了优化版本CCₘ，通过选择性分析部分DNN层来降低计算成本。</x:t>
  </x:si>
  <x:si>
    <x:t xml:space="preserve">The paper introduces CC (Causality-Aware Coverage Criterion), a novel coverage criterion for testing deep neural networks (DNNs) based on causal relations. Unlike existing criteria that focus on neuron activations or path coverage, CC models DNNs as structural causal models (SCMs) and evaluates test suites by quantifying the coverage of causal relations between neurons. Experiments demonstrate that CC outperforms 11 state-of-the-art coverage criteria on real-world and adversarial inputs (e.g., adversarial examples and backdoor inputs), effectively capturing DNN decision mechanisms. The paper also proposes CCₘ, an optimized version of CC that reduces computational costs by selectively analyzing key DNN layers.</x:t>
  </x:si>
  <x:si>
    <x:t xml:space="preserve">基于因果关系的深度学习神经网络测试覆盖标准</x:t>
  </x:si>
  <x:si>
    <x:t xml:space="preserve">论文使用了以下基准数据集和模型：
数据集：MNIST、CIFAR10、ImageNet。
DNN模型：LeNet5、VGG16、ResNet50。
对比方法：11种现有DNN覆盖标准（如NC、KMNC、NBC、TKNC等）。</x:t>
  </x:si>
  <x:si>
    <x:t xml:space="preserve">指标：CC通过计算测试集覆盖的因果边占真实因果图总边数的比例
效果：
在真实数据上，CC能正确反映测试集的多样性（如不同类别数量的输入），覆盖值增长显著。
在对抗性输入（如FGSM、PGD生成的对抗样本和后门输入）上，CC的覆盖值比随机噪声高7-8倍，而其他标准表现不佳。
优化版本CCₘ在保持效果的同时，计算成本降低95%</x:t>
  </x:si>
  <x:si>
    <x:t xml:space="preserve">未提及，但指出CC可用于评估对抗性输入的隐蔽因果关系，对安全关键领域（如自动驾驶）的DNN测试具有潜在价值。</x:t>
  </x:si>
  <x:si>
    <x:t xml:space="preserve">Balancing Effectiveness and Flakiness of Non-Deterministic Machine Learning Tests</x:t>
  </x:si>
  <x:si>
    <x:t xml:space="preserve">该论文提出了一种名为FASER的系统化方法，用于平衡机器学习（ML）项目中非确定性测试的故障检测有效性和测试的不可靠性（flakiness）。通过结合统计方法和变异测试，FASER能够计算出最优的断言边界（assertion bound），从而在保证测试通过概率的同时最大化其检测潜在故障的能力。实验表明，FASER在22个流行的ML项目中改进了23/87的测试，显著提升了测试的故障检测能力，并得到了开发者的积极反馈。</x:t>
  </x:si>
  <x:si>
    <x:t xml:space="preserve">The paper presents FASER, a systematic approach to balance the trade-off between fault-detection effectiveness and flakiness in non-deterministic tests for Machine Learning (ML) projects. By leveraging statistical methods and mutation testing, FASER computes optimal assertion bounds that maximize test effectiveness while minimizing flakiness. Evaluated on 22 popular ML projects, FASER improved 23 out of 87 tests, increasing their mutation scores by 15.76 percentage points on average. The approach received positive feedback from developers, with 14 out of 19 submitted pull requests accepted.</x:t>
  </x:si>
  <x:si>
    <x:t xml:space="preserve">优化机器学习项目中非确定性测试的断言边界，以平衡测试的故障检测能力和不可靠性。</x:t>
  </x:si>
  <x:si>
    <x:t xml:space="preserve">论文使用了87个非确定性测试，这些测试来自22个流行的ML项目，包括PyTorch、TensorFlow、Pyro和PyMC等依赖项目。</x:t>
  </x:si>
  <x:si>
    <x:t xml:space="preserve">量化指标：
测试通过概率（Passing Probability）
变异分数（Mutation Score，即测试杀死变异体的平均概率）
效果：
FASER将测试的变异分数平均提高了15.76个百分点。
在23个测试中，FASER成功优化了断言边界，同时保证了测试通过概率高于99%。</x:t>
  </x:si>
  <x:si>
    <x:t xml:space="preserve">作者向开发者提交了19个拉取请求（Pull Requests），其中14个被接受。开发者对FASER的反馈非常积极，认为其通过系统化分析提出的断言边界具有实际价值。例如，deepchem项目的开发者邀请作者参加其开发者会议，讨论如何进一步应用FASER优化测试。</x:t>
  </x:si>
  <x:si>
    <x:t xml:space="preserve">Many-Objective Reinforcement Learning for Online Testing of DNN-Enabled Systems</x:t>
  </x:si>
  <x:si>
    <x:t xml:space="preserve">本文提出了一种名为MORLOT（多目标强化学习在线测试）的新方法，用于测试动态环境中DNN赋能系统（如自动驾驶系统）。MORLOT结合了强化学习（RL）和多目标搜索技术，通过动态调整环境变量（如天气、光照等）来高效触发系统违反安全或功能需求。实验基于CARLA仿真器和Transfuser自动驾驶系统，结果表明MORLOT在测试效果和效率上显著优于现有方法。</x:t>
  </x:si>
  <x:si>
    <x:t xml:space="preserve">This paper presents MORLOT (Many-Objective Reinforcement Learning for Online Testing), a novel approach for testing DNN-enabled systems (e.g., autonomous driving systems) in dynamically changing environments. MORLOT combines Reinforcement Learning (RL) to incrementally generate environmental changes and many-objective search to simultaneously address multiple requirements. Evaluated using the CARLA simulator and Transfuser, MORLOT demonstrates significantly higher effectiveness and efficiency compared to state-of-the-art alternatives.</x:t>
  </x:si>
  <x:si>
    <x:t xml:space="preserve">动态环境中DNN赋能系统的在线测试方法</x:t>
  </x:si>
  <x:si>
    <x:t xml:space="preserve">DNN系统：Transfuser（基于CARLA自动驾驶排行榜的公开最优模型）。
仿真平台：CARLA（高保真自动驾驶模拟器）。
对比方法：随机搜索（RS）、多目标搜索算法（MOSA、FITEST）。</x:t>
  </x:si>
  <x:si>
    <x:t xml:space="preserve">指标：测试套件有效性（TSE，即覆盖的需求违反比例）。
效果：MORLOT在TSE上显著优于基线方法（如MOSA、FITEST、RS），统计显著性（p &lt; 0.01）且效应量大。例如，在部分场景中，MORLOT能触发其他方法无法检测到的碰撞需求）。</x:t>
  </x:si>
  <x:si>
    <x:t xml:space="preserve">未提及，但研究的Transfuser和CARLA是自动驾驶领域的代表性工具，潜在应用场景包括自动驾驶系统的工业级测试验证。</x:t>
  </x:si>
  <x:si>
    <x:t xml:space="preserve">Reliability Assurance for Deep Neural Network Architectures Against Numerical Defects</x:t>
  </x:si>
  <x:si>
    <x:t xml:space="preserve">论文《Reliability Assurance for Deep Neural Network Architectures Against Numerical Defects》提出了一种名为RANUM的方法，用于保障DNN架构的可靠性，防止数值缺陷。RANUM通过静态分析检测潜在数值缺陷，生成触发缺陷的系统测试以确认其可行性，并自动提供修复建议。实验表明，RANUM在63个真实DNN架构的基准测试中表现优于现有方法，并在40个案例中生成的修复方案优于或等同于开发者手动修复。</x:t>
  </x:si>
  <x:si>
    <x:t xml:space="preserve">The paper "Reliability Assurance for Deep Neural Network Architectures Against Numerical Defects" introduces RANUM, an approach to ensure DNN reliability by detecting potential numerical defects, confirming their feasibility through system test generation, and suggesting fixes automatically. RANUM outperforms state-of-the-art tools in experiments on 63 real-world DNN architectures, with fixes equivalent or superior to human fixes in 37 out of 40 cases.</x:t>
  </x:si>
  <x:si>
    <x:t xml:space="preserve">深度学习神经网络（DNN）架构中的数值缺陷可靠性保障</x:t>
  </x:si>
  <x:si>
    <x:t xml:space="preserve">论文使用GRIST benchmarks，包含63个真实世界的深度学习程序（共79个数值缺陷），是目前最大的DNN数值缺陷基准数据集。</x:t>
  </x:si>
  <x:si>
    <x:t xml:space="preserve">潜在缺陷检测：RANUM检测到79个真实缺陷，比DEBAR多64.58%。
可行性确认：
单元测试生成：100%成功率，比GRIST快17.32倍。
系统测试生成：92.78%成功率，比随机基线快19.30倍。
修复建议：100%成功率，比梯度下降基线更高效（总耗时54.23秒）。
与开发者修复对比：在40个案例中，37个RANUM修复方案优于或等同于人工修复。</x:t>
  </x:si>
  <x:si>
    <x:t xml:space="preserve">未提及，但提到数值缺陷可能导致严重系统故障（如自动驾驶事故），并强调DNN在网络安全、云系统控制等高可靠性场景中的需求，暗示其研究的工业适用性。</x:t>
  </x:si>
  <x:si>
    <x:t xml:space="preserve">Automated Summarization of Stack Overflow Posts</x:t>
  </x:si>
  <x:si>
    <x:t xml:space="preserve">该论文提出了一种名为Assort的深度学习框架，用于自动生成Stack Overflow（SO）帖子的摘要。Assort包含两种互补的学习方法：Assort_S（监督学习）和Assort_IS（间接监督学习）。Assort_S通过结合BERT嵌入和领域特定特征来识别帖子中的关键句子，而Assort_IS则利用预训练模型在无标注数据的情况下生成摘要。实验表明，这两种方法在F1分数上分别比现有技术高出至少13%和7%，且用户研究表明开发者更倾向于使用Assort生成的摘要。</x:t>
  </x:si>
  <x:si>
    <x:t xml:space="preserve">The paper presents Assort, a deep learning-based framework for automated summarization of Stack Overflow posts. It includes two complementary methods: Assort_S (supervised learning) and Assort_IS (indirect supervision). Assort_S combines BERT embeddings with domain-specific features to identify key sentences, while Assort_IS leverages pre-trained models for zero-shot learning. Both methods outperform six baselines by at least 13% and 7% in F1-score, respectively. A user study confirms that developers prefer Assort-generated summaries for their usefulness and conciseness.</x:t>
  </x:si>
  <x:si>
    <x:t xml:space="preserve">Stack Overflow帖子的自动摘要生成</x:t>
  </x:si>
  <x:si>
    <x:t xml:space="preserve">论文使用了以下数据集：
SOSum：包含2,278个标注的Stack Overflow答案帖子。
扩展数据集：作者手动标注了785个额外的答案帖子，总计3,063个帖子用于训练和评估。</x:t>
  </x:si>
  <x:si>
    <x:t xml:space="preserve">指标：精确率（Precision）、召回率（Recall）、F1分数（F1-score）。
效果：
Assort_S的F1分数为71%，比最佳基线（BertSum fine-tuned）高出13%。
Assort_IS的F1分数为65%，比最佳基线高出7%。</x:t>
  </x:si>
  <x:si>
    <x:t xml:space="preserve">未提及，但论文中提到了一个Chrome扩展工具的实际应用案例（如图1所示），该工具通过高亮关键句子和提供帖子摘要，帮助开发者快速导航Stack Overflow内容。此外，用户研究也模拟了开发者在实际工作中使用摘要的场景。</x:t>
  </x:si>
  <x:si>
    <x:t xml:space="preserve">Semi-Automatic, Inline and Collaborative Web Page Code Curations</x:t>
  </x:si>
  <x:si>
    <x:t xml:space="preserve">这篇论文提出了一种名为SALI的半自动化方法，用于在开发过程中将网页与源代码位置进行内联链接。SALI通过监控开发者的网页浏览和代码交互行为，推荐相关链接，开发者可以选择性地保存这些链接以供后续参考或与团队成员共享。研究通过两项实验室实验表明，开发者能够轻松地整理高质量链接，而其他开发者可以利用这些链接在后续任务中快速定位相关信息，效率提升显著。</x:t>
  </x:si>
  <x:si>
    <x:t xml:space="preserve">This paper introduces SALI, a semi-automated approach for linking web pages to specific source code locations inline within the IDE. SALI monitors developers' web browsing and code interactions to recommend relevant links, which developers can curate for future reference or team collaboration. Two laboratory studies demonstrate that developers can curate links with minimal effort, and these links significantly speed up information retrieval for subsequent tasks by a factor of 2.4.</x:t>
  </x:si>
  <x:si>
    <x:t xml:space="preserve">半自动化的网页与源代码链接整理及其在协作开发中的效用</x:t>
  </x:si>
  <x:si>
    <x:t xml:space="preserve">论文使用了两个广泛使用的开源JavaScript项目作为实验基准：
Gifshot：一个从图像流创建动画GIF的库。
Lighthouse：一个用于改进网页质量和性能的Google Chrome扩展。</x:t>
  </x:si>
  <x:si>
    <x:t xml:space="preserve">量化指标：
链接整理频率（平均每5.2分钟整理一次链接）。
任务完成时间（使用整理链接后，信息定位时间减少至4.4分钟，比未使用时的10.5分钟快2.4倍）。
任务完成质量评分（使用整理链接的任务得分更高，例如任务LS2的得分从1.4提升到2.5，提高了78.6%）。
效果：
开发者能够高效整理链接，且整理的链接对其他开发者具有显著帮助。
链接整理过程对开发者工作流的干扰较小。</x:t>
  </x:si>
  <x:si>
    <x:t xml:space="preserve">未提及，但指出SALI的设计适用于团队协作场景，尤其是在新成员加入或需要快速定位代码相关信息的场景中。</x:t>
  </x:si>
  <x:si>
    <x:t xml:space="preserve">Faster or Slower? Performance Mystery of Python Idioms Unveiled with Empirical Evidence</x:t>
  </x:si>
  <x:si>
    <x:t xml:space="preserve">该论文通过大规模实证研究，探讨了九种Python习惯用法（如列表推导式、链式比较等）对代码性能的影响。研究基于合成数据集和真实项目数据集，分析了习惯用法在性能和可读性上的优劣，并揭示了其在字节码层面的性能差异根源。研究发现，习惯用法在合成代码中通常能提升性能，但在真实项目中可能因复杂计算和库对象的使用而导致性能下降。论文最后为开发者提供了使用习惯用法的实用建议。</x:t>
  </x:si>
  <x:si>
    <x:t xml:space="preserve">This paper presents a large-scale empirical study on the performance impact of nine Python idioms (e.g., list comprehensions, chained comparisons) using synthetic and real-project datasets. It systematically compares the speedup or slowdown caused by idiomatic code, analyzes correlations with code features, and investigates root causes at the bytecode level. The results show that idioms often improve performance in synthetic code but may slow down real-project code due to external factors like library objects. Actionable suggestions for developers are provided.</x:t>
  </x:si>
  <x:si>
    <x:t xml:space="preserve">Python习惯用法的性能影响</x:t>
  </x:si>
  <x:si>
    <x:t xml:space="preserve">合成数据集：24,126对非习惯用法与习惯用法代码，基于AST节点、变量作用域、数据属性和执行路径生成。
真实项目数据集：54,879对代码，来自270个GitHub Python项目，由[1]提供的重构工具生成。
性能测量方法：在50次虚拟机调用中执行代码，每次调用排除前3次预热迭代，记录35次迭代的执行时间，采用分层重采样和替换的统计方法确保可靠性。</x:t>
  </x:si>
  <x:si>
    <x:t xml:space="preserve">指标：性能变化比率（
ρ=非习惯用法执行时间/习惯用法执行时间），
ρ&gt;1表示加速，ρ&lt;1表示减速。
效果：
合成代码中，多数习惯用法（如列表推导式）有1-2倍加速，但赋值多目标（assign-multi-targets）更可能减速。
真实项目中，多数习惯用法（如链式比较）更可能减速，但差异较小；真值测试（truth-value-test）可能实现11倍加速，但也可能因库对象导致20倍减速。</x:t>
  </x:si>
  <x:si>
    <x:t xml:space="preserve">论文提及了华为（Huawei）和CSIRO（澳大利亚联邦科学与工业研究组织）作为合作单位，并使用了来自270个GitHub项目的真实代码数据</x:t>
  </x:si>
  <x:si>
    <x:t xml:space="preserve">Identifying Key Classes for Initial Software Comprehension: Can We Do It Better?</x:t>
  </x:si>
  <x:si>
    <x:t xml:space="preserve">该论文提出了一种名为iFit的新方法，用于识别面向对象软件系统中的关键类。iFit基于物理学中的场论（field theory），将软件表示为加权有向类级软件网络（CSNwd），并假设网络中的节点存在于类似引力场的环境中。通过结合牛顿引力公式和PageRank算法，iFit提出了一种新的度量CG（Cumulative Gravitation-like Importance）来量化类的重要性。实验在六个开源Java系统上进行，结果表明iFit在93.75%的案例中优于基线方法，且对权重分配机制不敏感，具有较好的可扩展性。</x:t>
  </x:si>
  <x:si>
    <x:t xml:space="preserve">The paper proposes a novel approach called iFit to identify key classes in object-oriented software systems. Inspired by field theory in physics, iFit represents software as a Weighted Directed Class-level Software Network (CSNwd) and assumes that nodes exist in a gravitation-like field. It introduces a new metric, CG (Cumulative Gravitation-like Importance), which combines Newton’s gravitational formula with a biased-PageRank algorithm to measure class importance. Experiments on six open-source Java systems demonstrate that iFit outperforms baseline methods in 93.75% of cases, is neutral to weighting mechanisms, and scales well for large systems.</x:t>
  </x:si>
  <x:si>
    <x:t xml:space="preserve">关键类识别</x:t>
  </x:si>
  <x:si>
    <x:t xml:space="preserve">论文使用了六个开源Java系统作为实验对象，包括：
Ant
ArgoUML
Columba
jEdit
jFreeChart
jMeter</x:t>
  </x:si>
  <x:si>
    <x:t xml:space="preserve">指标：召回率（Recall）、精确度（Precision）、F1值。
效果：
在93.75%的案例中，iFit优于基线方法（如h-index、a-index、PageRank等）。
在top-30类别的评估中，iFit在100%的案例中表现最佳。
对权重分配机制（OWM、EWM、DWM）不敏感，表现稳定。</x:t>
  </x:si>
  <x:si>
    <x:t xml:space="preserve">Evidence Profiles for Validity Threats in Program Comprehension Experiments</x:t>
  </x:si>
  <x:si>
    <x:t xml:space="preserve">该论文探讨了程序理解实验中有效性威胁（Threats to Validity）的证据支持问题。通过系统文献综述和主题合成方法，作者分析了95篇程序理解实验论文，发现大多数研究在讨论有效性威胁时缺乏实证证据支持。作者针对最常见的三类威胁（编程经验、程序长度和理解测量方法）构建了证据档案（Evidence Profiles），揭示了这些威胁的实际影响高度依赖于具体实验的上下文。论文呼吁研究者基于证据设计实验，并提倡在软件工程其他领域推广类似方法。</x:t>
  </x:si>
  <x:si>
    <x:t xml:space="preserve">The paper investigates the evidence supporting validity threats in program comprehension experiments. Through a systematic literature review and thematic synthesis of 95 primary studies, the authors found that most discussions on validity threats lack empirical evidence. Focusing on the three most frequently mentioned threats—programming experience, program length, and comprehension measures—the study constructs evidence profiles to assess their actual impact, revealing context-dependent effects. The work advocates for evidence-based experiment design and suggests broader application of this methodology in software engineering research.</x:t>
  </x:si>
  <x:si>
    <x:t xml:space="preserve">研究主题是程序理解实验中有效性威胁的实证分析，重点包括：
识别高频讨论的有效性威胁类别。
为三类主要威胁（编程经验、程序长度、理解测量方法）构建证据档案。
提出基于证据的实验设计改进建议。</x:t>
  </x:si>
  <x:si>
    <x:t xml:space="preserve">论文基于Wyrich等人提供的95篇程序理解实验论文数据集（公开于Zenodo），未使用特定标准测试集或基准工具。</x:t>
  </x:si>
  <x:si>
    <x:t xml:space="preserve">量化指标：
威胁提及频率（如编程经验被提及44次）。
证据强度评分（1-5级，分正负方向）。
效果：
编程经验：76%证据支持其影响（11项强证据）。
程序长度：证据冲突（46%支持，54%反对）。
理解测量：71%证据表明不同测量方法无相关性。</x:t>
  </x:si>
  <x:si>
    <x:t xml:space="preserve">未提及，但强调证据支持的方法可帮助产业实践者做出更科学的决策（如工具引入）。</x:t>
  </x:si>
  <x:si>
    <x:t xml:space="preserve">Developers’ Visuo-spatial Mental Model and Program Comprehension</x:t>
  </x:si>
  <x:si>
    <x:t xml:space="preserve">本研究探讨了开发者的视觉空间心理模型与代码理解之间的关系。通过对比实验，研究者比较了传统标签式代码可视化工具和画布式代码可视化工具对开发者代码理解性能的影响，并测量了参与者的视觉空间工作记忆。结果显示，代码的空间表示方式和开发者的视觉空间工作记忆对理解性能无显著影响，但在导航、注释和UI交互时间上存在差异。研究还发现，视觉空间工作记忆较高的开发者倾向于打开更多文件且导航效率更高。</x:t>
  </x:si>
  <x:si>
    <x:t xml:space="preserve">This study investigates the relationship between developers' visuo-spatial mental models and program comprehension. Through a controlled experiment, the researchers compared the effects of traditional tab-based code visualization and canvas-based code visualization on developers' comprehension performance, while also measuring participants' visuo-spatial working memory. The results indicate that neither the spatial representation of code nor visuo-spatial working memory significantly impacts comprehension performance. However, differences were observed in time allocation for navigation, annotation, and UI interactions. Developers with higher visuo-spatial memory tended to open more files and navigate more efficiently.</x:t>
  </x:si>
  <x:si>
    <x:t xml:space="preserve">开发者的视觉空间心理模型与代码理解之间的关系</x:t>
  </x:si>
  <x:si>
    <x:t xml:space="preserve">论文使用了以下实验基准：
代码理解任务：基于开源项目Flutter Folio（约15,000行代码）设计的三个任务，涉及功能追踪、Bug定位和API比较。
Corsi Block测试：用于量化参与者的视觉空间工作记忆能力。</x:t>
  </x:si>
  <x:si>
    <x:t xml:space="preserve">量化指标：
时间指标：任务完成时间、导航时间、注释时间、UI交互时间。
准确性指标：文件选择准确率、注释准确率，使用Sorensen-Dice F1-score计算。
Corsi Block测试分数：衡量视觉空间工作记忆能力。
效果：
画布组完成任务时间更短（平均48.94分钟 vs. 控制组58.97分钟），但准确性无显著差异。
视觉空间工作记忆与导航时间呈正相关，与注释和UI交互时间呈负相关。</x:t>
  </x:si>
  <x:si>
    <x:t xml:space="preserve">未提及，但论文中提及了以下产业界相关工具：
Debugger Canvas：基于Code Bubbles范式的工业级工具，由微软Visual Studio团队开发。
Visual Studio Code的文件缩略图（minimap）：源自DeLine等人的研究</x:t>
  </x:si>
  <x:si>
    <x:t xml:space="preserve">Two Sides of the Same Coin: Exploiting the Impact of Identifiers in Neural Code Comprehension</x:t>
  </x:si>
  <x:si>
    <x:t xml:space="preserve">该论文提出了一种名为CREAM的框架，旨在解决神经网络代码理解模型对标识符命名敏感的问题。标识符在代码中具有双重影响：一方面可能误导模型预测，另一方面又包含有用的语义信息。CREAM通过因果推理和多任务学习，在训练阶段捕获标识符的误导信息，在推理阶段通过反事实推理减少其负面影响。实验表明，CREAM在函数命名、缺陷检测和代码分类等任务中显著提升了模型的鲁棒性和准确性。</x:t>
  </x:si>
  <x:si>
    <x:t xml:space="preserve">The paper introduces CREAM, a counterfactual reasoning-based framework designed to address the sensitivity of neural code comprehension models to identifier naming. Identifiers can mislead model predictions while also providing useful semantic information. CREAM employs multi-task learning to capture misleading information during training and uses counterfactual inference to mitigate its impact during inference. Experiments demonstrate that CREAM significantly enhances model robustness and accuracy in tasks such as function naming, defect detection, and code classification.</x:t>
  </x:si>
  <x:si>
    <x:t xml:space="preserve">神经网络代码理解模型中标识符的双重影响及其优化方法</x:t>
  </x:si>
  <x:si>
    <x:t xml:space="preserve">论文使用了以下Benchmark数据集：
函数命名任务：CSN-Java、CSN-Python、CSN-Go、CSN-PHP、CSN-Ruby、CSN-JavaScript。
缺陷检测任务：CodeXGLUE基准数据集。
代码分类任务：未明确提及具体名称，但使用了包含31,200个样本的数据集。</x:t>
  </x:si>
  <x:si>
    <x:t xml:space="preserve">量化指标：F1分数（函数命名）、准确率（缺陷检测和代码分类）。
效果：
函数命名任务：在转换后的测试集上，CREAM将CodeBERT的F1分数提升了37.9%；在原始测试集上提升了0.5%。
缺陷检测任务：在转换后的测试集上，CREAM将CodeBERT的准确率提升了8.3%；在原始测试集上提升了0.9%。
代码分类任务：在转换后的测试集上，CREAM将CodeBERT的准确率提升了1.9%；在原始测试集上提升了0.3%。</x:t>
  </x:si>
  <x:si>
    <x:t xml:space="preserve">SeeHow: Workflow Extraction from Programming Screencasts through Action-Aware Video Analytics</x:t>
  </x:si>
  <x:si>
    <x:t xml:space="preserve">该论文提出了一种名为“SeeHow”的工具，利用计算机视觉技术从编程视频（如YouTube教程或Twitch直播）中自动提取代码行编辑步骤（如输入、删除、编辑和选择文本）。传统方法依赖于软件插装或仅能提取粗粒度的视频片段，而SeeHow通过动作感知的视频分析，实现了非侵入式的细粒度工作流提取。论文在41小时的多样化编程视频数据集上验证了该工具的有效性，结果显示其提取的工作流步骤准确且易于开发者理解。此外，论文还探讨了该工具在软件资产管理和工作流日志记录等产业场景中的应用潜力。</x:t>
  </x:si>
  <x:si>
    <x:t xml:space="preserve">The paper introduces "SeeHow," a tool that leverages computer vision techniques to automatically extract code-line editing steps (e.g., entering, deleting, editing, and selecting text) from programming screencasts (e.g., YouTube tutorials or Twitch streams). Unlike intrusive instrumentation-based methods or coarse-grained content analysis, SeeHow combines action recognition and text extraction to achieve non-intrusive, fine-grained workflow extraction. Evaluated on 41 hours of diverse programming videos, the tool demonstrates high accuracy in identifying workflow steps, with 83% of steps rated as correct by developers in a user study. Potential industrial applications include software asset management and workflow logging.</x:t>
  </x:si>
  <x:si>
    <x:t xml:space="preserve">从编程视频中自动提取代码行编辑步骤</x:t>
  </x:si>
  <x:si>
    <x:t xml:space="preserve">论文构建了一个包含270个编程视频（260个来自YouTube，10个来自Twitch）的数据集，总时长41小时，涵盖多种编程语言（Python、Java等）、开发工具（Eclipse、PyCharm等）和任务类型。数据集中包含5,466个手动标注的代码行编辑步骤。</x:t>
  </x:si>
  <x:si>
    <x:t xml:space="preserve">指标：
F1-score：衡量编码步骤识别的精确率和召回率的平衡。
IoU（Intersection over Union）：评估识别步骤与真实步骤在时间片段上的对齐程度。
Time-offset：衡量识别步骤边界的帧偏移量。
效果：
在严格匹配（IoU=1.0）下，F1-score为0.501。
在宽松匹配（IoU&gt;0.3）下，F1-score提升至0.74。
94.2%的未完全对齐步骤仅存在0-1帧偏移。
开发者人工评估中，83%的未完全对齐步骤被判定为正确。</x:t>
  </x:si>
  <x:si>
    <x:t xml:space="preserve">未提及，但论文提及了该研究在产业界的两个潜在应用场景：
软件资产管理：将编程视频作为软件资产管理，支持视频摘要和关键词搜索，节省开发者70%的时间。
工作流日志记录：跨应用程序记录文本编辑行为，使开发者的工作流程可追溯。</x:t>
  </x:si>
  <x:si>
    <x:t xml:space="preserve">AidUI: Toward Automated Recognition of Dark Patterns in User Interfaces</x:t>
  </x:si>
  <x:si>
    <x:t xml:space="preserve">该论文提出了一种名为AidUI的自动化方法，用于识别用户界面中的“暗黑模式”。这些模式可能误导用户执行非预期的操作，例如过度分享个人信息或造成财务损失。AidUI结合计算机视觉和自然语言处理技术，通过分析UI截图中的视觉和文本线索，检测、分类和定位10种常见的暗黑模式。作者构建了ContextDP数据集，包含258个UI截图（175个移动端和83个网页端），共301个暗黑模式实例。实验结果显示，AidUI在检测暗黑模式时的平均精确率为0.66，召回率为0.67，F1分数为0.65，定位性能的IoU得分为0.84。研究表明，自动化工具在帮助开发者识别和避免暗黑模式方面具有潜力。</x:t>
  </x:si>
  <x:si>
    <x:t xml:space="preserve">The paper introduces AidUI, an automated approach for recognizing "dark patterns" in user interfaces (UIs), which are deceptive designs that may mislead users into unintended actions, such as oversharing personal information or financial loss. AidUI leverages computer vision and natural language processing techniques to detect visual and textual cues in UI screenshots, enabling the identification, classification, and localization of 10 unique dark patterns. The authors developed ContextDP, the largest dataset of fully-localized dark patterns, consisting of 258 UI screenshots (175 mobile and 83 web) with 301 instances. Evaluation results show that AidUI achieves an average precision of 0.66, recall of 0.67, and F1-score of 0.65, with a localization IoU score of 0.84. This work demonstrates the feasibility of automated tools to assist developers in recognizing and rectifying deceptive UI designs.</x:t>
  </x:si>
  <x:si>
    <x:t xml:space="preserve">用户界面（UI）中的暗黑模式（Dark Patterns）的自动化识别与检测</x:t>
  </x:si>
  <x:si>
    <x:t xml:space="preserve">论文使用了ContextDP数据集，这是当前最大的完全标注的暗黑模式数据集，包含258个UI截图（175移动端和83网页端），涵盖301个暗黑模式实例和243个非暗黑模式实例。</x:t>
  </x:si>
  <x:si>
    <x:t xml:space="preserve">量化指标：精确率（Precision）、召回率（Recall）、F1分数（F1-score）、交并比（IoU）。
效果：
整体平均精确率：0.66，召回率：0.67，F1分数：0.65。
对于部分暗黑模式（如Activity Message、Countdown Timer等），F1分数可达0.82以上。
定位性能的IoU得分为0.84（采用“contained IoU”计算方式）。</x:t>
  </x:si>
  <x:si>
    <x:t xml:space="preserve">未提及，但提到AidUI的潜在应用场景是为开发者提供工具，帮助其在设计阶段识别和避免暗黑模式，从而提升软件质量。</x:t>
  </x:si>
  <x:si>
    <x:t xml:space="preserve">Carving UI Tests to Generate API Tests and API Specification</x:t>
  </x:si>
  <x:si>
    <x:t xml:space="preserve">这篇论文提出了一种名为ApiCarv的技术，通过动态分析UI测试的执行过程，自动生成API测试用例和OpenAPI规范。该技术解决了传统API测试工具依赖API规范的局限性，能够在不依赖现有规范的情况下，高效地生成API测试用例并推断API规范。实验结果表明，ApiCarv在推断API端点时达到了98%的精度和56%的召回率，生成的API测试用例显著提升了现有API测试工具的代码覆盖率。</x:t>
  </x:si>
  <x:si>
    <x:t xml:space="preserve">This paper introduces ApiCarv, a dynamic technique that carves API-level tests and specifications from UI test executions. By monitoring network traffic during UI navigation, ApiCarv generates API test suites and infers OpenAPI specifications without relying on existing API documentation. The approach achieves 98% precision and 56% recall in endpoint inference and significantly enhances the coverage of existing API testing tools like EvoMaster and Schemathesis. The results demonstrate its effectiveness in enabling API testing for web applications lacking formal specifications.</x:t>
  </x:si>
  <x:si>
    <x:t xml:space="preserve">从UI测试中自动生成API测试用例和API规范</x:t>
  </x:si>
  <x:si>
    <x:t xml:space="preserve">论文使用了7个开源Web应用程序作为实验对象，包括：
booker
ecomm
java
medical
parabank
petclinic
realworld</x:t>
  </x:si>
  <x:si>
    <x:t xml:space="preserve">API端点推断：精度（Precision）98%，召回率（Recall）56%。
代码覆盖率提升：
对于EvoMaster：语句覆盖率提升52%，分支覆盖率提升99%。
对于Schemathesis：语句覆盖率提升29%，分支覆盖率提升75%。
测试执行效率：API测试的执行时间比UI测试减少10倍以上。</x:t>
  </x:si>
  <x:si>
    <x:t xml:space="preserve">未提及，但提到该技术可以用于企业内部的Web应用程序测试，尤其是那些缺乏API规范或规范不一致的场景。</x:t>
  </x:si>
  <x:si>
    <x:t xml:space="preserve">Ex pede Herculem: Augmenting Activity Transition Graph for Apps via Graph Convolution Network</x:t>
  </x:si>
  <x:si>
    <x:t xml:space="preserve">该论文提出了一种名为ArchiDroid的新方法，通过图卷积网络（GCN）自动增强Android应用的活动转换图（ATG）。ATG是Android应用GUI建模的重要工具，但由于静态和动态分析技术的覆盖率不足，现有方法生成的ATG往往不完整。ArchiDroid结合活动名称的语义信息和图结构信息，预测活动之间的转换，从而补全ATG。实验表明，该方法在预测活动转换时达到了86%的精度和94%的召回率。此外，ArchiDroid在自动化GUI测试和辅助应用功能设计两个下游任务中表现出色，显著提升了测试覆盖率和缺陷检测能力。</x:t>
  </x:si>
  <x:si>
    <x:t xml:space="preserve">This paper proposes a novel approach called ArchiDroid, which automatically augments the Activity Transition Graph (ATG) of Android apps using a Graph Convolutional Network (GCN). ATG is a crucial tool for GUI modeling in Android apps, but existing methods based on static and dynamic analysis often produce incomplete graphs due to low coverage. ArchiDroid leverages the semantic information of activity names and graph structure to predict transitions between activities, achieving 86% precision and 94% recall. The enhanced ATG is further applied to improve automated GUI testing and assist in app function design, demonstrating significant improvements in activity coverage and bug detection.</x:t>
  </x:si>
  <x:si>
    <x:t xml:space="preserve">通过图卷积网络自动增强Android应用的活动转换图</x:t>
  </x:si>
  <x:si>
    <x:t xml:space="preserve">论文使用了以下数据集和工具作为基准：
数据集：1,320个Android应用（来自GitHub、F-Droid和AndroidZoo），包含6,110个节点和41,154条边。
对比工具：
静态分析工具：IC3、Gator、Fax、StoryDroid、ProMal。
动态分析工具：DroidBot、Sapienz、Stoat、Ape、Humanoid。
其他基线方法：BOW、Word2Vec、GloVe等嵌入模型，以及SVM、KNN等机器学习方法。</x:t>
  </x:si>
  <x:si>
    <x:t xml:space="preserve">指标：
精度（Precision）：86%。
召回率（Recall）：94%。
F1分数（F1-score）：90%。
效果：
在自动化GUI测试中，集成ArchiDroid的DroidBot工具实现了43%更高的活动覆盖率和208%更多的缺陷检测。
在功能设计中，预测缺失转换的准确率达到85%。</x:t>
  </x:si>
  <x:si>
    <x:t xml:space="preserve">论文中提到了以下产业界应用和案例研究：
自动化GUI测试：ArchiDroid与DroidBot集成，显著提升了测试效率和缺陷发现能力。
功能设计辅助：通过预测活动之间的转换，帮助产品经理设计应用功能。例如，在开源应用OpenTracks和NoiseCapture中，ArchiDroid成功预测了版本更新中的缺失转换。
用户调研：20名产品经理参与的案例研究表明，ArchiDroid在实际应用中具有较高的实用性和易用性。</x:t>
  </x:si>
  <x:si>
    <x:t xml:space="preserve">Sustainability is Stratified: Toward a Better Theory of Sustainable Software Engineering</x:t>
  </x:si>
  <x:si>
    <x:t xml:space="preserve">本文探讨了可持续软件工程（SSE）的理论框架，提出了一种分层模型，将可持续性分为环境、社会、经济和技术四个维度，并强调其多层次性和多系统性。通过文献综述和定性综合，研究发现当前SSE研究缺乏实证评估，且多集中于软件产品的生态可持续性，而忽视了开发过程和其他维度。论文呼吁更多实证研究，并提出了一种新的分层理论，以更全面地评估软件开发的可持续性。</x:t>
  </x:si>
  <x:si>
    <x:t xml:space="preserve">This paper explores the theoretical framework of Sustainable Software Engineering (SSE), proposing a stratified model that divides sustainability into environmental, social, economic, and technical dimensions. Through a scoping review and qualitative meta-synthesis, the study reveals a lack of empirical evaluations in current SSE research, with most focus on ecological sustainability of software products rather than processes. The paper introduces a novel stratified theory to better assess sustainability and calls for more empirical studies to validate interventions.</x:t>
  </x:si>
  <x:si>
    <x:t xml:space="preserve">可持续软件工程（SSE）的理论构建</x:t>
  </x:si>
  <x:si>
    <x:t xml:space="preserve">论文未使用具体的benchmark，而是通过文献综述（961篇初始文章，最终筛选243篇）和定性综合（36篇定性研究）进行分析。</x:t>
  </x:si>
  <x:si>
    <x:t xml:space="preserve">量化指标：
文献数量分布（如生态可持续性研究占比70%，技术可持续性占比42%）。
研究方法分布（非实证研究占比49%，系统综述占比最高）。
效果：揭示了当前SSE研究的不足，如缺乏实证评估和过程可持续性研究，并提出了分层理论以改进现有模型。</x:t>
  </x:si>
  <x:si>
    <x:t xml:space="preserve">未提及，但强调了未来需要更多与行业合作的实际干预措施评估（如优化开发流程或产品设计以提升可持续性）。</x:t>
  </x:si>
  <x:si>
    <x:t xml:space="preserve">可持续软件工程</x:t>
  </x:si>
  <x:si>
    <x:t xml:space="preserve">DLInfer: Deep Learning with Static Slicing for Python Type Inference</x:t>
  </x:si>
  <x:si>
    <x:t xml:space="preserve">该论文提出了一种名为DLInfer的深度学习类型推断技术，用于自动推断Python变量的类型信息。DLInfer通过静态切片收集变量的相关语句，利用Unigram语言模型和Word2Vec将切片向量化，并设计了一个双向门控循环单元（BiGRU）模型学习类型传播信息。实验基于700个开源项目，结果显示DLInfer在静态可分析变量上的Top-1准确率达98.79%，在动态类型推断上的平均准确率为83.03%。该方法显著减少了手动类型标注的工作量，并提升了类型推断的准确性。</x:t>
  </x:si>
  <x:si>
    <x:t xml:space="preserve">The paper proposes DLInfer, a deep learning-based type inference technique for Python programs. DLInfer collects static slices of variables, vectorizes them using the Unigram Language Model and Word2Vec, and employs a BiGRU model to learn type propagation. Evaluated on 700 open-source projects, DLInfer achieves 98.79% Top-1 accuracy for statically analyzable variables and 83.03% for dynamically inferred types. This approach reduces manual annotation efforts and enhances type inference accuracy.</x:t>
  </x:si>
  <x:si>
    <x:t xml:space="preserve">Python程序的自动化类型推断</x:t>
  </x:si>
  <x:si>
    <x:t xml:space="preserve">论文使用了以下基准：
数据集：700个开源Python项目（500个高星项目和200个随机项目），包含574,393个变量及其类型和切片信息。
对比方法：Type4Py、Typilus、PYInfer、DEEPTYPER等现有类型推断工具。</x:t>
  </x:si>
  <x:si>
    <x:t xml:space="preserve">Top-K准确率：
静态可分析变量：Top-1准确率98.79%，Top-3准确率99.20%，Top-5准确率99.32%。
动态类型变量：平均Top-1准确率83.03%，Top-3准确率87.08%，Top-5准确率87.27%。
召回率：
动态类型变量的平均Top-1召回率为83.03%。</x:t>
  </x:si>
  <x:si>
    <x:t xml:space="preserve">实验数据来自GitHub开源项目（如pandas、Apache Superset等）
潜在应用：静态类型检查工具：如mypy、Pyre、Pytype等，可利用DLInfer生成类型标注以提升检查效率。
代码优化：Python实现（如Pyjion、Cinder）利用类型信息编译原生机器码，减少内存消耗。
开发工具：类型标注可用于IDE的自动补全和调试功能，提升开发效率。
具体案例研究未详细描述，但。</x:t>
  </x:si>
  <x:si>
    <x:t xml:space="preserve">ViolationTracker: Building Precise Histories for Static Analysis Violations</x:t>
  </x:si>
  <x:si>
    <x:t xml:space="preserve">论文《ViolationTracker》提出了一种精确构建静态分析违规历史的方法，通过匹配相邻代码版本中的违规实例，识别违规的引入、修复、删除和重新打开等状态。该方法结合代码实体锚定启发式规则，并考虑了合并提交（merge commits）的影响。实验表明，ViolationTracker在违规匹配和违规历史重建上的准确率分别达到93%和99.4%，优于现有技术。此外，论文还展示了其在识别可操作违规（actionable violations）和优化静态分析规则优先级中的应用价值。</x:t>
  </x:si>
  <x:si>
    <x:t xml:space="preserve">The paper "ViolationTracker" proposes an approach to precisely construct the history of static analysis violations by matching violation instances across adjacent code revisions. It identifies states such as inducing, fixing, deleting, and reopening violations using code entity anchoring heuristics and incorporates merge commits. Evaluations show that ViolationTracker achieves 93% precision in violation matching and 99.4% precision in rebuilding violation histories, outperforming state-of-the-art methods. The paper also demonstrates its utility in identifying actionable violations and optimizing static analysis rule configurations.</x:t>
  </x:si>
  <x:si>
    <x:t xml:space="preserve">静态分析违规的精确追踪与生命周期管理</x:t>
  </x:si>
  <x:si>
    <x:t xml:space="preserve">论文构建了一个手动验证的数据集，包含：
500个违规实例（318个NEW，182个FIXED/DELETED）。
30个违规案例的完整演化历史（共158个违规线程）。
数据来自6个开源Java项目（如Apache Skywalking、Spring-cloud-alibaba等）。</x:t>
  </x:si>
  <x:si>
    <x:t xml:space="preserve">违规匹配：
精确度（Precision）：93%（NEW）、90.1%（FIXED/DELETED）。
召回率（Recall）：98%（NEW）、98%（FIXED/DELETED）。
F1分数：0.96（优于基线TeamInsight的0.58）。
违规历史重建：
精确度：99.4%。
可操作违规识别：
F1分数：0.89（优于closed-warning heuristic方法）。</x:t>
  </x:si>
  <x:si>
    <x:t xml:space="preserve">未提及，但论文未提及具体的产业界案例研究，但指出其方法可应用于：
优化静态分析工具的规则配置（如根据可操作违规率调整规则优先级）。
帮助开发者识别需优先修复的违规（actionable violations）。</x:t>
  </x:si>
  <x:si>
    <x:t xml:space="preserve">Compiler Test-Program Generation via Memoized Configuration Search</x:t>
  </x:si>
  <x:si>
    <x:t xml:space="preserve">该论文提出了一种名为MCS（Memoized Configuration Search）的新型编译器测试程序生成方法。MCS通过多智能体强化学习（RL）动态搜索和优化测试配置，结合历史探索的配置信息，生成多样且易触发错误的测试程序。实验表明，MCS在GCC和LLVM编译器上显著优于现有方法，检测到更多错误，并在华为的实际编译器测试中成功应用，发现了多个新错误。</x:t>
  </x:si>
  <x:si>
    <x:t xml:space="preserve">The paper introduces MCS (Memoized Configuration Search), a novel approach for compiler test-program generation. MCS employs multi-agent reinforcement learning (RL) to dynamically search and optimize test configurations, leveraging explored configurations to generate diverse and bug-triggering test programs. Experiments show that MCS outperforms state-of-the-art methods in detecting bugs in GCC and LLVM, and it has been successfully deployed by Huawei to find new bugs in their in-house compiler.</x:t>
  </x:si>
  <x:si>
    <x:t xml:space="preserve">编译器测试中的测试程序生成</x:t>
  </x:si>
  <x:si>
    <x:t xml:space="preserve">论文使用了以下编译器和工具作为实验对象：
编译器：GCC（4.4.0、4.5.0、4.6.0）和LLVM（2.8、4.0），以及它们的最新主干版本。
测试程序生成工具：Csmith（基于配置的C程序生成器）。</x:t>
  </x:si>
  <x:si>
    <x:t xml:space="preserve">主要指标：检测到的编译器错误数量。
效果：
MCS在10天测试中检测到74个错误，比HiCOND（36个）和Swarm（18个）分别多105.56%和311.11%。
59.46%的错误是MCS独有的。
在最新版本的GCC和LLVM中，MCS检测到16个新错误，全部被开发者确认或修复。
在华为的案例中，MCS检测到10个新错误，覆盖了对比方法检测到的全部5个错误。</x:t>
  </x:si>
  <x:si>
    <x:t xml:space="preserve">论文提到MCS已部署在华为（Huawei）用于测试其内部开发的C编译器（代号为𝒞）。在10天的测试中，MCS检测到10个新错误，全部被开发者确认，而对比方法仅检测到5个错误且均被MCS覆盖。</x:t>
  </x:si>
  <x:si>
    <x:t xml:space="preserve">Generating Test Databases for Database-Backed Applications</x:t>
  </x:si>
  <x:si>
    <x:t xml:space="preserve">论文《Generating Test Databases for Database-Backed Applications》提出了一个名为DBGriller的工具，用于自动生成有效的测试数据库状态，以提高数据库支持应用的测试覆盖率。DBGriller通过以下方法解决测试中的挑战：
有效性：通过注入小规模变异到现有数据库状态，并利用应用中的约束检查功能验证新状态的合法性。
效率：通过程序分析识别“分支投影视图”，过滤掉冗余的数据库状态，减少不必要的测试执行。
实验表明，DBGriller在9个开源应用中显著提高了分支覆盖率，并发现了22个未知缺陷。</x:t>
  </x:si>
  <x:si>
    <x:t xml:space="preserve">The paper "Generating Test Databases for Database-Backed Applications" introduces DBGriller, a tool designed to automatically generate valid test database states for improving the branch coverage of database-backed applications. DBGriller addresses two main challenges:
Validity: It mutates existing seed states and repurposes application-specific validation functions to ensure semantic correctness.
Efficiency: It uses program analysis to compute branch-projected views, filtering redundant states to save testing resources.
Evaluation on 9 open-source applications shows DBGriller increases DB-dependent branch coverage by 25% on average and uncovers 22 unique bugs.</x:t>
  </x:si>
  <x:si>
    <x:t xml:space="preserve">自动生成测试数据库状态以提高数据库支持应用的测试覆盖率和缺陷检测能力。</x:t>
  </x:si>
  <x:si>
    <x:t xml:space="preserve">9个流行的开源Ruby on Rails应用（如Spree、Chatwoot、Forem等），涵盖论坛、电子商务、任务管理等类别。</x:t>
  </x:si>
  <x:si>
    <x:t xml:space="preserve">指标：DB-dependent分支覆盖率、部分覆盖分支对转为完全覆盖的比例、生成的无效候选状态比例、过滤效率、测试执行时间。
效果：
平均提高DB-dependent分支覆盖率25%（最高63%）。
35%的部分覆盖分支对转为完全覆盖（最高52%）。
过滤阶段减少78%-97%的候选状态。
发现22个真实缺陷（使用简单测试预言）。</x:t>
  </x:si>
  <x:si>
    <x:t xml:space="preserve">未提及，但作者来自微软研究院，工具设计可能受实际开发需求启发。实验基于开源项目，未涉及商业系统案例。</x:t>
  </x:si>
  <x:si>
    <x:t xml:space="preserve">Testing Database Engines via Query Plan Guidance</x:t>
  </x:si>
  <x:si>
    <x:t xml:space="preserve">该论文提出了一种名为“查询计划指导”（Query Plan Guidance, QPG）的自动化测试方法，用于检测数据库管理系统（DBMS）中的逻辑错误。通过分析查询计划（query plan）的多样性和复杂性，QPG指导数据库状态的突变，以生成更多独特的查询计划，从而提高发现错误的效率。实验表明，QPG在SQLite、TiDB和CockroachDB等广泛使用的数据库系统中发现了53个未知错误，且在覆盖独特查询计划方面显著优于随机生成和基于代码覆盖的测试方法。</x:t>
  </x:si>
  <x:si>
    <x:t xml:space="preserve">The paper introduces Query Plan Guidance (QPG), an automated testing technique for detecting logic bugs in Database Management Systems (DBMS). By leveraging the diversity and complexity of query plans, QPG guides the mutation of database states to explore unique execution paths. The method was evaluated on SQLite, TiDB, and CockroachDB, uncovering 53 previously unknown bugs. QPG outperformed random generation and code-coverage-guided methods by covering 4.85–408.48× more unique query plans and demonstrating higher bug-finding efficiency.</x:t>
  </x:si>
  <x:si>
    <x:t xml:space="preserve">通过查询计划指导（QPG）自动化测试数据库管理系统中的逻辑错误</x:t>
  </x:si>
  <x:si>
    <x:t xml:space="preserve">论文测试了三个广泛使用的数据库系统：SQLite、TiDB和CockroachDB。</x:t>
  </x:si>
  <x:si>
    <x:t xml:space="preserve">量化指标：
覆盖的独特查询计划数量（unique query plans）。
查询计划的平均长度（反映复杂性）。
发现的错误数量（包括逻辑错误和崩溃错误）。
代码覆盖率（行覆盖和分支覆盖）。
效果：
QPG覆盖的独特查询计划数量是随机生成方法的4.85–408.48倍，是基于代码覆盖方法的7.46倍。
发现的53个错误中，35个已被修复，部分错误隐藏超过6年。
查询计划的平均长度为6.35，显著高于先前研究中简单查询计划的平均长度（2.59）。</x:t>
  </x:si>
  <x:si>
    <x:t xml:space="preserve">论文提到SQLite被用于iOS和Android智能手机，TiDB和CockroachDB是企业级数据库系统，并在GitHub上广受欢迎（分别超过31.9k和25.2k星）。QPG在这些系统中的成功应用展示了其在实际工业环境中的价值。此外，CockroachDB在其持续集成（CI）流程中使用了TLP测试预言，但QPG仍发现了16个未知错误，进一步验证了其有效性。</x:t>
  </x:si>
  <x:si>
    <x:t xml:space="preserve">Testing Database Systems via Differential Query Execution</x:t>
  </x:si>
  <x:si>
    <x:t xml:space="preserve">论文提出了一种名为差分查询执行（DQE）的新方法，用于检测数据库管理系统中SELECT、UPDATE和DELETE查询的逻辑错误。其核心思想是通过比较具有相同谓词的三种查询的执行结果，发现不一致行为以揭示潜在错误。实验在五个主流DBMS（MySQL、MariaDB、TiDB、CockroachDB和SQLite）中检测到50个独特错误，其中41个被确认为新错误，11个已被修复。DQE首次解决了UPDATE和DELETE查询的逻辑错误检测问题，具有广泛适用性和简单性。</x:t>
  </x:si>
  <x:si>
    <x:t xml:space="preserve">The paper proposes a novel approach called Differential Query Execution (DQE) to detect logic bugs in SELECT, UPDATE, and DELETE queries of Database Management Systems (DBMSs). DQE compares the execution results of queries with identical predicates to identify inconsistencies, revealing potential bugs. Evaluated on five production-level DBMSs (MySQL, MariaDB, TiDB, CockroachDB, and SQLite), DQE detected 50 unique bugs, with 41 confirmed as new bugs and 11 fixed. This work is the first to address logic bugs in UPDATE and DELETE queries, demonstrating simplicity and generality.</x:t>
  </x:si>
  <x:si>
    <x:t xml:space="preserve">数据库管理系统（DBMS）中逻辑错误的自动化检测</x:t>
  </x:si>
  <x:si>
    <x:t xml:space="preserve">论文未使用标准benchmark，而是通过随机生成的数据库和查询进行测试。实验对象为五种DBMS：MySQL、MariaDB、TiDB、CockroachDB和SQLite。</x:t>
  </x:si>
  <x:si>
    <x:t xml:space="preserve">量化指标：检测到的唯一错误数量（50个）、确认的新错误数量（41个）、已修复错误数量（11个）。
效果：DQE在五种DBMS中成功检测到逻辑错误，其中20个错误发生在UPDATE和DELETE查询中，且这些错误无法被现有方法（如PQS、NoREC、TLP）检测到。</x:t>
  </x:si>
  <x:si>
    <x:t xml:space="preserve">论文中提及了在产业界的应用案例，例如：
在TiDB中检测到的错误（如TIDB#27648、TIDB#31708）已被开发者确认并修复。
在MySQL和MariaDB中发现的错误（如MySQL#106407、MariaDB#28140）部分被确认为新错误或设计行为。</x:t>
  </x:si>
  <x:si>
    <x:t xml:space="preserve">Analyzing the Impact of Workloads on Modeling the Performance of Configurable Software Systems</x:t>
  </x:si>
  <x:si>
    <x:t xml:space="preserve">该论文研究了工作负载对可配置软件系统性能建模的影响。现代软件系统通常具有多种配置选项，这些选项会影响系统的性能。现有的性能建模方法大多基于单一工作负载的测量，但实际应用中，工作负载的多样性可能导致性能表现不一致。论文通过分析25,258个配置和9个真实软件系统的实验数据，发现工作负载与配置选项之间存在复杂的交互作用，尤其是非单调性关系。研究结果表明，单一工作负载的性能模型难以泛化，现有迁移学习方法也存在局限性。论文还探讨了通过代码覆盖率分析识别工作负载敏感性的方法，为改进性能建模提供了新思路。</x:t>
  </x:si>
  <x:si>
    <x:t xml:space="preserve">The paper investigates the impact of workloads on performance modeling of configurable software systems. Modern systems often include numerous configuration options that affect performance, but existing modeling approaches typically rely on measurements from a single workload, which may not represent real-world scenarios. Through an empirical study of 25,258 configurations across nine real-world systems, the authors demonstrate that workloads can induce significant performance variations and interact with configuration options in non-monotonous ways. These findings challenge the generalizability of single-workload models and highlight limitations in transfer-learning techniques. The study also explores code coverage as a tool to identify workload-sensitive configurations, offering insights for more robust performance prediction.</x:t>
  </x:si>
  <x:si>
    <x:t xml:space="preserve">工作负载对可配置软件系统性能建模的影响</x:t>
  </x:si>
  <x:si>
    <x:t xml:space="preserve">论文使用了以下benchmark和软件系统：
音频编码器：JUMP3R
视频编码器：x264
文件压缩工具：kanzi、xz、lrzip
SMT求解器：z3
SVG光栅化工具：batik
数据库系统：H2（使用OLTPBench的TPC-C、TPC-H、YCSB等基准测试）
图像缩放工具：dconvert</x:t>
  </x:si>
  <x:si>
    <x:t xml:space="preserve">量化指标：
性能分布相似性：通过Wilcoxon符号秩检验、Pearson相关系数（
r）和Kendall秩相关系数（
τ）分类工作负载对性能分布的影响（线性、单调、非单调）。
配置选项性能影响：通过标准化回归系数衡量不同工作负载下配置选项的相对性能影响。
代码覆盖率相似性：使用Jaccard相似性指数比较不同工作负载下选项特定代码的执行覆盖情况。
效果：
发现工作负载变化会导致性能分布的非单调性变化（如H2数据库中某些配置在高负载下性能反而提升）。
识别出部分配置选项的性能影响高度依赖工作负载特性（如JUMP3R的Mono选项仅对立体声音频文件显著影响性能）。
代码覆盖率分析揭示了工作负载敏感性部分源于选项特定代码的执行差异。</x:t>
  </x:si>
  <x:si>
    <x:t xml:space="preserve">未提及，但提到的软件系统（如H2数据库、x264视频编码器）和基准测试（如TPC-C、YCSB）均为工业级工具，其研究结果对实际系统中的性能优化具有潜在指导意义。</x:t>
  </x:si>
  <x:si>
    <x:t xml:space="preserve">Twins or False Friends? A Study on Energy Consumption and Performance of Configurable Software</x:t>
  </x:si>
  <x:si>
    <x:t xml:space="preserve">该论文研究了可配置软件系统中运行时性能与能耗之间的关系。通过分析14个真实软件系统的配置空间，作者发现性能与能耗的关联性并非全局一致，而是依赖于具体配置选项。论文揭示了配置选项对能耗的影响机制，并提出了基于性能预测能耗的可行性及局限性，为软件能耗优化提供了实践指导。</x:t>
  </x:si>
  <x:si>
    <x:t xml:space="preserve">This paper investigates the correlation between runtime performance and energy consumption in configurable software systems. Through empirical analysis of 14 real-world systems, the authors demonstrate that the relationship between performance and energy is configuration-dependent. The study identifies key configuration options that influence this correlation and proposes actionable insights for energy optimization using performance as a proxy, while highlighting scenarios where this approach may fail.</x:t>
  </x:si>
  <x:si>
    <x:t xml:space="preserve">可配置软件系统的运行时性能与能耗相关性分析</x:t>
  </x:si>
  <x:si>
    <x:t xml:space="preserve">论文使用了14个真实软件系统作为实验对象，包括：
压缩工具（7z, brotli, lrzip, Kanzi）
数据库（HSQLDB, MongoDB, PostgreSQL）
Web服务器（Apache, nginx）
视频编码器（x264, VP9）
其他（LLVM编译器、ExaStencils代码生成器等）</x:t>
  </x:si>
  <x:si>
    <x:t xml:space="preserve">主要指标：
Pearson相关系数（评估性能与能耗的线性相关性）
平均绝对百分比误差（MAPE，评估线性模型的预测精度）
效果：
全局配置空间下，性能与能耗呈现强正相关（Pearson系数普遍&gt;0.95）。
局部配置子集中，相关性可能消失或反转（如HSQLDB部分配置的MAPE为3%，而Kanzi高达70.4%）。
部分配置选项（如x264的Cores）显著降低预测误差（MAPE从10.3%降至2.5%）。</x:t>
  </x:si>
  <x:si>
    <x:t xml:space="preserve">未提及，但讨论了研究结果对实际场景的指导意义，例如：
优化场景：在全局配置空间中，性能可作为能耗优化的代理指标。
重配置场景：在相似性能的配置子集中，需单独测量能耗以避免误导性优化。
代码级调试：识别关键函数及其配置选项以提升能效。</x:t>
  </x:si>
  <x:si>
    <x:t xml:space="preserve">Learning Deep Semantics for Test Completion</x:t>
  </x:si>
  <x:si>
    <x:t xml:space="preserve">论文提出了一种名为TECO的深度学习模型，用于辅助开发者完成测试代码的编写。传统的测试生成工具虽然能自动生成测试，但风格与人工编写的测试差异较大且难以维护。TECO通过结合代码语义（如变量类型、执行上下文等）和语法级数据，预测测试方法中的下一个语句。实验表明，TECO在准确性和功能正确性上显著优于仅依赖语法数据的基线模型，例如在生成可运行代码的比例上达到29%，比基线高11个百分点。此外，论文还构建了一个包含13万测试方法的大规模语料库，为后续研究提供了基准。</x:t>
  </x:si>
  <x:si>
    <x:t xml:space="preserve">The paper introduces TECO, a deep learning model designed to assist developers in writing test code through test completion—a novel task that predicts the next statement in a test method based on prior context and code semantics. Unlike traditional automated test generation tools, TECO leverages six types of code semantics (e.g., execution results and context) to improve accuracy. Evaluated on a corpus of 130,934 Java test methods, TECO achieves an 18% exact-match accuracy (29% higher than baselines) and generates runnable code 29% of the time. The work highlights the importance of integrating execution-aware semantics in ML models for code-related tasks.</x:t>
  </x:si>
  <x:si>
    <x:t xml:space="preserve">测试代码自动补全</x:t>
  </x:si>
  <x:si>
    <x:t xml:space="preserve">论文构建了一个新的语料库，包含来自1,270个开源Java项目的130,934个测试方法（共645,633条语句），并从中筛选出101,965个可执行方法作为评估基准。此外，实验对比了CodeSearchNet中的部分数据。</x:t>
  </x:si>
  <x:si>
    <x:t xml:space="preserve">Lexical-level Metrics:
Exact-Match Accuracy (XM): TECO达到17.61，比最佳基线（CodeT5的13.57）高29%。
BLEU/CodeBLEU: TECO分别为42.01和37.61，显著优于基线。
Functional Correctness:
%Run: TECO生成可运行代码的比例为29%，基线为18%。
下游任务（Test Oracle Generation）:
TECO的XM为16.44，比之前最优模型（TOGA的9.01）提升82%。</x:t>
  </x:si>
  <x:si>
    <x:t xml:space="preserve">未提及，但指出测试代码补全可集成到IDE中辅助开发（类似Gmail的智能补全），潜在提升开发效率。</x:t>
  </x:si>
  <x:si>
    <x:t xml:space="preserve">SkCoder: A Sketch-based Approach for Automatic Code Generation</x:t>
  </x:si>
  <x:si>
    <x:t xml:space="preserve">该论文提出了一种名为SKCODER的基于草图的代码生成方法，旨在模拟开发者在代码复用中的行为。传统基于复制的方法直接复制相似代码片段，而SKCODER通过检索相似代码、提取相关部分作为代码草图，并基于需求编辑草图生成目标代码。实验表明，SKCODER在多个数据集上显著优于现有方法，生成更准确的代码，并在代码质量、可维护性等方面表现优异。</x:t>
  </x:si>
  <x:si>
    <x:t xml:space="preserve">The paper introduces SKCODER, a sketch-based approach for automatic code generation, which mimics developers' code reuse behavior. Unlike traditional copy-based methods that directly replicate similar code, SKCODER retrieves similar code snippets, extracts relevant parts as a code sketch, and edits the sketch into the target code based on the input requirements. Experiments demonstrate that SKCODER outperforms state-of-the-art baselines, generating more accurate and maintainable code across multiple datasets.</x:t>
  </x:si>
  <x:si>
    <x:t xml:space="preserve">基于草图的自动代码生成</x:t>
  </x:si>
  <x:si>
    <x:t xml:space="preserve">使用了三个数据集：
HearthStone（Python游戏卡牌代码）
Magic（Java游戏卡牌代码）
AixBench-L（新收集的Java函数级数据集，含20万NL-代码对和单元测试）</x:t>
  </x:si>
  <x:si>
    <x:t xml:space="preserve">指标：
Exact Match (EM)
BLEU
CodeBLEU
Pass@1（通过单元测试的比例）
AvgPassRatio（平均测试通过率）
效果：
SKCODER在EM上比CodeT5-base提升最高22.41%（HearthStone），Pass@1提升29.62%（AixBench-L）。
在AixBench-L上，Pass@1和AvgPassRatio分别比SOTA基线提高12.9%和8.49%。</x:t>
  </x:si>
  <x:si>
    <x:t xml:space="preserve">未提及，但论文提到SKCODER的潜在应用场景包括辅助开发者编写代码（如类似GitHub Copilot的智能编程助手），但未提及具体产业界案例研究。数据集中部分代码来自GitHub开源项目，体现了实际开发场景的适用性。</x:t>
  </x:si>
  <x:si>
    <x:t xml:space="preserve">An Empirical Comparison of Pre-Trained Models of Source Code</x:t>
  </x:si>
  <x:si>
    <x:t xml:space="preserve">该论文对19种源代码预训练模型（CodePTMs）进行了系统的实证比较，覆盖了13种软件工程任务。通过四维分类法（架构、模态、预训练任务和编程语言），作者分析了不同类别模型在不同任务上的表现，并揭示了预训练模型的设计选择与任务性能之间的关联。研究发现，CodePTMs在大多数任务上优于自然语言预训练模型（PTM-NLs）和仅针对代码重新训练的模型（PTM-Cs），并提出了针对不同任务的最佳模型选择建议。</x:t>
  </x:si>
  <x:si>
    <x:t xml:space="preserve">The paper presents the first systematic empirical comparison of 19 pre-trained models of source code (CodePTMs) across 13 software engineering (SE) tasks. Using a four-dimensional categorization (architecture, modality, pre-training tasks, and programming language), the authors evaluate model performance and identify correlations between design choices and task effectiveness. Results show that CodePTMs generally outperform natural language pre-trained models (PTM-NLs) and code-retrained models (PTM-Cs), with specific models like CodeT5 and UniXcoder achieving state-of-the-art results on multiple tasks. The study provides actionable insights for model selection and future research directions.</x:t>
  </x:si>
  <x:si>
    <x:t xml:space="preserve">源代码预训练模型（CodePTMs）的实证比较与性能分析</x:t>
  </x:si>
  <x:si>
    <x:t xml:space="preserve">论文使用了以下基准数据集（部分）：
Defect Detection: Devign
Clone Detection: BigCloneBench
Code Search: CodeSearchNet, AdvTest
Code Translation: Java-C#双向翻译数据集
Bug Fixing: Small/Medium数据集
Code Summarization: CodeSearchNet中的Python子集</x:t>
  </x:si>
  <x:si>
    <x:t xml:space="preserve">分类/检索任务: Accuracy (Acc), F1, Precision (P), Recall (R), MRR, MAP
例如：Defect Detection中SynCoBERT达到最高Acc（提升0.26%）。
生成任务: BLEU (B), CodeBLEU (C.B.), Exact Match (EM), Computational Accuracy (CA)
例如：CodeT5在Code Translation任务中EM得分显著优于其他模型。
新SOTA模型: 如UniXcoder在Code Search任务中MRR提升0.2%，CodeT5在5项任务中表现最佳。</x:t>
  </x:si>
  <x:si>
    <x:t xml:space="preserve">未提及，但指出预训练模型在自动化代码生成、缺陷检测等任务中的潜在工业价值</x:t>
  </x:si>
  <x:si>
    <x:t xml:space="preserve">On the Robustness of Code Generation Techniques: An Empirical Study on GitHub Copilot</x:t>
  </x:si>
  <x:si>
    <x:t xml:space="preserve">这篇论文研究了GitHub Copilot在生成代码时的鲁棒性，特别是当输入的自然语言描述在语义等价但表述不同时，生成的代码是否会发生变化。作者通过手动和自动生成的语义等价描述，评估了Copilot生成的代码的差异性和正确性。研究发现，约46%的情况下，语义等价的描述会导致不同的代码推荐，且这些差异可能影响生成代码的正确性（±28%）。研究结果揭示了当前基于深度学习的代码生成工具在输入描述敏感性方面的局限性。</x:t>
  </x:si>
  <x:si>
    <x:t xml:space="preserve">This paper investigates the robustness of GitHub Copilot in generating code when provided with semantically equivalent but differently phrased natural language descriptions. The authors evaluated the variability and correctness of the generated code using both manually and automatically generated paraphrases. The study found that approximately 46% of semantically equivalent descriptions resulted in different code recommendations, with potential impacts on correctness (±28%). The results highlight the sensitivity of deep learning-based code generators to input phrasing, raising concerns about their reliability in practical use.</x:t>
  </x:si>
  <x:si>
    <x:t xml:space="preserve">评估GitHub Copilot在生成代码时的鲁棒性</x:t>
  </x:si>
  <x:si>
    <x:t xml:space="preserve">论文使用了从892个Java方法中提取的自然语言描述（Javadoc的第一句话）作为基准，并手动和自动生成其语义等价的变体。</x:t>
  </x:si>
  <x:si>
    <x:t xml:space="preserve">量化指标：
代码推荐的变化率（约46%的语义等价描述导致不同的代码推荐）。
生成代码的正确性变化（±28%）。
使用CodeBLEU和标准化Levenshtein距离（NTLev）衡量生成代码与目标代码的相似性。
效果：
仅约13%的生成代码通过了测试，表明生成复杂代码的挑战性。
语义等价描述的变化显著影响了生成代码的相似性和正确性。</x:t>
  </x:si>
  <x:si>
    <x:t xml:space="preserve">未提及，但论文分析了GitHub Copilot的案例</x:t>
  </x:si>
  <x:si>
    <x:t xml:space="preserve">Source Code Recommender Systems: The Practitioners' Perspective</x:t>
  </x:si>
  <x:si>
    <x:t xml:space="preserve">该论文通过调查80名软件开发者，研究了他们对代码推荐系统的需求和期望，总结出70项重要特征，并构建了一个分类体系。研究揭示了开发者对代码质量、适应性、功能覆盖等方面的关注，为未来代码推荐系统的设计提供了实践指导。研究还发现，现有技术与开发者需求之间存在差距，例如开发者更倾向于简洁的代码推荐而非完整函数生成。</x:t>
  </x:si>
  <x:si>
    <x:t xml:space="preserve">The paper presents a study involving 80 software practitioners to investigate their needs and preferences regarding code recommender systems. Through surveys, the authors identified 70 key characteristics and organized them into a taxonomy. The study highlights developers' priorities, such as code quality, adaptability, and functionality coverage, and reveals misalignments between current technologies and practitioners' expectations. The findings provide a roadmap for future research in code recommendation tools.</x:t>
  </x:si>
  <x:si>
    <x:t xml:space="preserve">代码推荐系统的开发者需求</x:t>
  </x:si>
  <x:si>
    <x:t xml:space="preserve">论文未明确提及使用特定的Benchmark，而是通过问卷调查和开放编码的方法收集和分析数据。</x:t>
  </x:si>
  <x:si>
    <x:t xml:space="preserve">量化指标：
开发者对代码推荐工具的覆盖率（Coverage）、准确性（Accuracy）和可用性（Usability）的评分（低、中、高）。
开发者愿意检查的推荐代码数量（例如，56%的开发者仅查看前3条推荐）。
效果：
开发者对现有工具的准确性评价较高（44%认为高，50%认为中等），但对覆盖率的评价较低（31%认为高，23%认为低）。
开发者更倾向于简洁的推荐，且对代码质量和适应性有较高要求。</x:t>
  </x:si>
  <x:si>
    <x:t xml:space="preserve">未提及，但论文提到了GitHub Copilot作为产业界的应用案例，并指出开发者对其功能的反馈（如支持多语言代码和生成存根函数）。此外，论文还讨论了IDE内置代码补全工具的广泛使用情况（85%的开发者使用）。</x:t>
  </x:si>
  <x:si>
    <x:t xml:space="preserve">Safe low-level code without overhead is practical</x:t>
  </x:si>
  <x:si>
    <x:t xml:space="preserve">本文探讨了如何在低层系统代码（如网络设备驱动程序）中实现安全性而不引入运行时开销。作者通过扩展Rust、C#和利用Ada的类型不变量（type invariants），证明了编译器可以在编译时静态验证操作的安全性，从而避免运行时检查。实验表明，这些安全语言的性能与不安全的C语言相当，同时消除了内存错误和漏洞的风险。研究还讨论了当前语言和编译器在支持这一目标时的局限性，并提出了改进建议。</x:t>
  </x:si>
  <x:si>
    <x:t xml:space="preserve">This paper investigates how to achieve safety in low-level systems code (e.g., network device drivers) without runtime overhead. By extending Rust and C# with type invariants and leveraging Ada’s existing features, the authors demonstrate that compilers can statically verify the safety of operations at compile time, eliminating the need for runtime checks. Experiments show that safe implementations in these languages match the performance of unsafe C code while preventing memory errors and vulnerabilities. The study also highlights limitations in current languages and compilers and suggests future improvements.</x:t>
  </x:si>
  <x:si>
    <x:t xml:space="preserve">在低层系统代码中实现安全性而不引入运行时性能开销</x:t>
  </x:si>
  <x:si>
    <x:t xml:space="preserve">论文使用以下Benchmark：
网络驱动程序性能测试：基于TinyNF和DPDK模型，测量吞吐量和延迟。
硬件环境：Intel Xeon E5-2667 v2 CPUs和Intel 82599ES NICs，通过MoonGen生成最小尺寸的数据包（64字节负载+20字节帧）。
对比语言：C（基线）、Rust、C#、Ada。</x:t>
  </x:si>
  <x:si>
    <x:t xml:space="preserve">指标：
吞吐量（Throughput）：最高无丢包吞吐量。
延迟（Latency）：数据包处理延迟（5-95%分位）。
代码大小：源代码行数和生成的主循环汇编指令数。
效果：
安全语言（Rust、C#、Ada）的性能与C语言相当。
Ada在某些配置下甚至优于C。
Rust的汇编代码更大，但性能未受影响。
运行时安全检查的影响小于编译器优化差异。</x:t>
  </x:si>
  <x:si>
    <x:t xml:space="preserve">未提及，但分析了如下案例：
用户空间网络驱动程序（如DPDK模型）用于高性能网络功能（如防火墙、路由器），避免内核开销。
虚拟化网络设备（如Arrakis OS）通过独占访问虚拟化网卡提升性能。</x:t>
  </x:si>
  <x:si>
    <x:t xml:space="preserve">Sibyl: Improving Software Engineering Tools with SMT Selection</x:t>
  </x:si>
  <x:si>
    <x:t xml:space="preserve">论文提出了一种名为Sibyl的自动化SMT求解器选择工具，基于图神经网络（GNN）技术。Sibyl通过将SMT查询转换为图表示，利用GNN预测不同求解器的性能，从而选择最优求解器。实验表明，Sibyl在符号执行、有界模型检查和程序合成等软件工程场景中显著优于现有技术，最高提升性能达159.7%。</x:t>
  </x:si>
  <x:si>
    <x:t xml:space="preserve">The paper introduces Sibyl, an automated SMT solver selector based on Graph Neural Networks (GNNs). Sibyl represents SMT queries as graphs and uses GNNs to predict the performance of solvers in a portfolio. Evaluated in symbolic execution, bounded model checking, and program synthesis, Sibyl outperforms state-of-the-art techniques by up to 159.7%, demonstrating its effectiveness in optimizing solver selection for software engineering tools.</x:t>
  </x:si>
  <x:si>
    <x:t xml:space="preserve">SMT求解器的算法选择优化</x:t>
  </x:si>
  <x:si>
    <x:t xml:space="preserve">SMT-COMP 2021（国际SMT求解器竞赛数据集）
ESBMC（有界模型检查工具生成的查询）
KLEE（符号执行引擎生成的查询）
DryadSynth（程序合成工具生成的查询）</x:t>
  </x:si>
  <x:si>
    <x:t xml:space="preserve">指标：Par-2分数（惩罚平均运行时间，考虑正确性和超时）。
效果：
在软件工程场景中，Sibyl比现有技术（如MachSMT）性能提升37.6%至159.7%。
在SMT-COMP基准测试中，Sibyl在部分逻辑类别（如QF_LinearRealArith）表现最佳。</x:t>
  </x:si>
  <x:si>
    <x:t xml:space="preserve">未提及，但提到其方法可集成到软件验证工具（如ESBMC、KLEE）中以提升性能。</x:t>
  </x:si>
  <x:si>
    <x:t xml:space="preserve">CoCoSoDa: Effective Contrastive Learning for Code Search</x:t>
  </x:si>
  <x:si>
    <x:t xml:space="preserve">本文提出了一种名为CoCoSoDa的新型代码搜索方法，通过结合对比学习（Contrastive Learning）和软数据增强（Soft Data Augmentation）技术，显著提升了代码搜索的性能。CoCoSoDa采用动态掩码和替换策略生成正样本，并利用动量机制扩展负样本，同时通过多模态对比学习优化代码和查询的表示。实验表明，该方法在六种编程语言的基准数据集上优于18种基线模型，平均MRR（Mean Reciprocal Rank）提升最高达13.3%。此外，CoCoSoDa可适配多种预训练模型（如RoBERTa、CodeBERT），进一步提升其性能。</x:t>
  </x:si>
  <x:si>
    <x:t xml:space="preserve">This paper introduces CoCoSoDa, a novel approach for code search that leverages contrastive learning and soft data augmentation to improve performance. CoCoSoDa dynamically masks or replaces tokens to generate positive samples and employs a momentum mechanism to enrich negative samples. Multimodal contrastive learning aligns code-query pairs while pushing apart unrelated pairs. Experiments on a large-scale dataset with six programming languages show that CoCoSoDa outperforms 18 baselines, achieving an average MRR improvement of up to 13.3%. The method is also adaptable to pre-trained models like RoBERTa and CodeBERT, further boosting their effectiveness.</x:t>
  </x:si>
  <x:si>
    <x:t xml:space="preserve">代码搜索</x:t>
  </x:si>
  <x:si>
    <x:t xml:space="preserve">论文使用CodeSearchNet数据集，包含六种编程语言（Ruby、JavaScript、Go、Python、Java、PHP）的代码片段和自然语言查询对。</x:t>
  </x:si>
  <x:si>
    <x:t xml:space="preserve">指标：
MRR（Mean Reciprocal Rank）
R@k（Recall at k，k=1,5,10）
效果：
CoCoSoDa在MRR上平均超过CodeBERT、GraphCodeBERT和UniXcoder分别达13.3%、10.5%和5.9%。
具体数值（以Java为例）：CoCoSoDa MRR为0.727，优于基线模型Corder（0.727为基线值，具体提升未直接给出，但文中提到显著优势）。</x:t>
  </x:si>
  <x:si>
    <x:t xml:space="preserve">未提及，但提到代码搜索技术在开发维护中的重要性（如GitHub代码复用），并强调方法的通用性可适配工业级预训练模型（如Microsoft Research的CodeBERT）。</x:t>
  </x:si>
  <x:si>
    <x:t xml:space="preserve">Coverage Guided Fault Injection for Cloud Systems</x:t>
  </x:si>
  <x:si>
    <x:t xml:space="preserve">该论文提出了一种名为CrashFuzz的覆盖引导故障注入方法，用于检测云系统中的崩溃恢复错误。CrashFuzz通过运行时反馈（如代码覆盖率和I/O信息）动态调整节点崩溃和重启的组合，优先测试可能触发新恢复行为或错误的场景。实验在ZooKeeper、HDFS和HBase三个开源云系统中进行，成功检测到4个未知错误和1个已知错误，相比随机和暴力搜索方法，CrashFuzz在代码覆盖率和错误检测效率上表现更优。</x:t>
  </x:si>
  <x:si>
    <x:t xml:space="preserve">The paper proposes CrashFuzz, a coverage-guided fault injection approach for detecting crash recovery bugs in cloud systems. By mutating combinations of node crashes and reboots based on runtime feedback (e.g., code coverage and I/O data), CrashFuzz prioritizes scenarios likely to trigger new recovery behaviors or bugs. Evaluated on ZooKeeper, HDFS, and HBase, it detected 4 unknown bugs and 1 known bug, outperforming random and brute-force methods in both code coverage and bug detection efficiency.</x:t>
  </x:si>
  <x:si>
    <x:t xml:space="preserve">云系统的崩溃恢复错误检测</x:t>
  </x:si>
  <x:si>
    <x:t xml:space="preserve">实验使用的Benchmark是三个开源云系统：
ZooKeeper v3.6.3
HDFS v3.3.1
HBase v2.4.8</x:t>
  </x:si>
  <x:si>
    <x:t xml:space="preserve">代码覆盖率：CrashFuzz在48小时内达到的覆盖率（ZooKeeper 14.30%，HBase 22.95%，HDFS 23.03%），显著高于随机和暴力搜索方法。
错误检测：检测到5个崩溃恢复错误（4个未知，1个已知），其中3个需注入多个故障。
测试效率：相比其他方法，CrashFuzz更快达到高覆盖率，且能更高效地测试多故障场景。</x:t>
  </x:si>
  <x:si>
    <x:t xml:space="preserve">未提及，但开源工具CrashFuzz已公开</x:t>
  </x:si>
  <x:si>
    <x:t xml:space="preserve">DeepVD: Toward Class-Separation Features for Neural Network Vulnerability Detection</x:t>
  </x:si>
  <x:si>
    <x:t xml:space="preserve">该论文提出了一种名为DeepVD的基于图神经网络的漏洞检测模型，专注于提取能够区分漏洞代码和正常代码的类分离特征。DeepVD结合了三种不同抽象层次的特征：语句类型（类似于自然语言处理中的词性标注）、后支配树（覆盖常规执行流）和异常流图（覆盖异常和错误处理流）。实验结果表明，DeepVD在真实漏洞数据集上显著优于现有方法，精确率、召回率和F-score分别相对提升了13%-29.6%、15.6%-28.9%和16.4%-25.8%。此外，消融研究证实了所设计特征的有效性，能够显著提高类分离性。</x:t>
  </x:si>
  <x:si>
    <x:t xml:space="preserve">The paper introduces DeepVD, a graph-based neural network model for vulnerability detection that emphasizes class-separation features between vulnerable and benign code. DeepVD leverages three types of features at different abstraction levels: statement types (similar to POS tagging), Post-Dominator Tree (for regular execution flows), and Exception Flow Graph (for exception/error-handling flows). Experiments on a real-world dataset of 303 projects with 13,130 vulnerabilities show that DeepVD outperforms state-of-the-art approaches, achieving relative improvements of 13%-29.6% in precision, 15.6%-28.9% in recall, and 16.4%-25.8% in F-score. Ablation studies confirm the contributions of the proposed features to class separability.</x:t>
  </x:si>
  <x:si>
    <x:t xml:space="preserve">论文使用的Benchmark是一个真实漏洞数据集，包含303个开源项目的13,130个漏洞方法，数据来源于CVE数据库（2000-2021年）。数据集中漏洞和正常代码的比例为1:1（平衡数据集）和9:1（非平衡数据集）。</x:t>
  </x:si>
  <x:si>
    <x:t xml:space="preserve">指标：精确率（Precision）、召回率（Recall）、F-score（F1值）。
效果：
相比基线方法（如VulDeePecker、Devign、ReVeal等），DeepVD在精确率上相对提升13%-29.6%，召回率提升15.6%-28.9%，F-score提升16.4%-25.8%。
在非平衡数据集（9:1）上，DeepVD的F-score为45.3%，显著优于基线IVDetect的25.4%。</x:t>
  </x:si>
  <x:si>
    <x:t xml:space="preserve">未提及，但作者分析了如下案例：
CVE-2020-18899：Exiv2项目中的内存分配漏洞，导致拒绝服务（DoS）。
CVE-2020-19155：JFinal CMS中的访问控制漏洞，允许攻击者执行任意代码。
这些案例用于说明DeepVD如何通过异常流图和后支配树检测漏洞。论文未提及具体的产业界合作或部署。</x:t>
  </x:si>
  <x:si>
    <x:t xml:space="preserve">Enhancing Deep Learning-based Vulnerability Detection by Building Behavior Graph Model</x:t>
  </x:si>
  <x:si>
    <x:t xml:space="preserve">该论文提出了一种基于深度学习的漏洞检测方法，通过构建行为图模型（Behavior Graph Model）来增强现有漏洞检测系统的性能。传统深度学习方法通常局限于单个函数内部的特征提取，而忽略了函数间的关联信息。作者通过程序切片提取函数的抽象行为，利用行为相似性构建全局行为图，并结合图嵌入技术生成行为特征。最终，通过融合行为特征与现有深度学习模型（如TextCNN、CodeBERT等），显著提升了漏洞检测的准确率。实验在FFMpeg+Qemu和Chrome+Debian两个真实数据集上验证了方法的有效性。</x:t>
  </x:si>
  <x:si>
    <x:t xml:space="preserve">The paper proposes a deep learning-based vulnerability detection method enhanced by a Behavior Graph Model. Traditional approaches focus on single-function analysis, missing inter-function relationships. The authors extract abstract behaviors via program slicing, construct a global Behavior Graph based on behavior similarity, and generate behavior features using graph embedding. These features are fused with existing DL models (e.g., TextCNN, CodeBERT) to improve detection performance. Experiments on real-world datasets (FFMpeg+Qemu and Chrome+Debian) demonstrate significant accuracy improvements.</x:t>
  </x:si>
  <x:si>
    <x:t xml:space="preserve">基于行为图模型的深度学习漏洞检测方法</x:t>
  </x:si>
  <x:si>
    <x:t xml:space="preserve">FFMpeg+Qemu数据集：25,524个函数，45.56%为漏洞。
Chrome+Debian数据集：21,059个函数，9.79%为漏洞。</x:t>
  </x:si>
  <x:si>
    <x:t xml:space="preserve">指标：精确率（Precision）、召回率（Recall）、F1值（F-measure）。
效果：
Behavior Graph Model单独使用在FFMpeg+Qemu上达到F1=56.1%，Recall=61.2%。
融合模型（如BG+Devign）在FFMpeg+Qemu上F1提升至60.2%，Recall达65.2%。
在Chrome+Debian上，BG+TextCNN的F1提升4.2%至44.4%。</x:t>
  </x:si>
  <x:si>
    <x:t xml:space="preserve">未提及，但分析了CVE-2018-17958和CVE-2018-17962漏洞，来自真实软件（Qemu）</x:t>
  </x:si>
  <x:si>
    <x:t xml:space="preserve">Vulnerability Detection with Graph Simplification and Enhanced Graph Representation Learning</x:t>
  </x:si>
  <x:si>
    <x:t xml:space="preserve">该论文提出了一种名为AMPLE的新型漏洞检测框架，通过图简化和增强图表示学习来提升漏洞检测的准确性。传统基于图神经网络的漏洞检测方法难以处理代码结构图中长距离节点间的依赖关系，且未能充分利用图中多种类型的边信息。AMPLE通过图简化技术缩小节点距离，并结合边缘感知图卷积网络和核尺度表示模块，有效捕获全局信息。实验表明，AMPLE在三个公开数据集上的准确率和F1分数均显著优于现有方法。</x:t>
  </x:si>
  <x:si>
    <x:t xml:space="preserve">The paper proposes a novel vulnerability detection framework called AMPLE, which leverages graph simplification and enhanced graph representation learning to improve detection accuracy. Traditional GNN-based methods struggle with long-range dependencies in code structure graphs and fail to fully utilize multiple edge types. AMPLE addresses these limitations by reducing node distances through graph simplification and incorporating edge-aware graph convolutional networks with kernel-scaled representations. Experiments on three benchmark datasets demonstrate that AMPLE outperforms state-of-the-art methods in both accuracy and F1 score.</x:t>
  </x:si>
  <x:si>
    <x:t xml:space="preserve">基于图神经网络（GNN）的软件漏洞检测</x:t>
  </x:si>
  <x:si>
    <x:t xml:space="preserve">论文使用了三个公开数据集：
FFMPeg+Qemu
Reveal
Fan et al.</x:t>
  </x:si>
  <x:si>
    <x:t xml:space="preserve">指标：准确率（Accuracy）、精确率（Precision）、召回率（Recall）、F1分数（F1 score）。
效果：
在FFMPeg+Qemu数据集上，F1分数提升7.63%（绝对提升4.75%）。
在Reveal数据集上，F1分数提升16.48%（绝对提升6.86%）。
在Fan et al.数据集上，F1分数提升40.40%（绝对提升9.24%）。</x:t>
  </x:si>
  <x:si>
    <x:t xml:space="preserve">测试集来源于开源项目（如Linux Debian Kernel、Chromium等），具有实际代码背景。</x:t>
  </x:si>
  <x:si>
    <x:t xml:space="preserve">Does data sampling improve deep learning-based vulnerability detection? Yeas! and Nays!</x:t>
  </x:si>
  <x:si>
    <x:t xml:space="preserve">该论文研究了数据采样方法对基于深度学习的漏洞检测（DLVD）效果的影响。作者通过系统实验比较了多种采样方法（如随机过采样、随机欠采样、SMOTE等）在四种先进的DLVD模型和三个数据集上的表现。研究发现，随机过采样在原始数据上（ROS_R）效果最佳，能显著提升模型性能，而欠采样更适合提高召回率。此外，论文还探讨了采样方法对模型学习真实漏洞模式能力的影响，发现仍有改进空间。最后，作者为实践者和研究者提供了具体建议。</x:t>
  </x:si>
  <x:si>
    <x:t xml:space="preserve">This paper investigates the impact of data sampling methods on deep learning-based vulnerability detection (DLVD). Through extensive experiments, the authors evaluate various sampling techniques (e.g., random oversampling, SMOTE) across four state-of-the-art DLVD models and three benchmark datasets. The results show that random oversampling on raw data (ROS_R) performs best overall, while undersampling improves recall. The study also examines whether sampling enhances models' ability to learn true vulnerability patterns, revealing room for further improvement. Practical recommendations are provided for practitioners and researchers.</x:t>
  </x:si>
  <x:si>
    <x:t xml:space="preserve">数据采样方法在基于深度学习的漏洞检测中的有效性及其对模型性能的影响</x:t>
  </x:si>
  <x:si>
    <x:t xml:space="preserve">论文使用了三个公开数据集：
BigVul
Reveal
Devign</x:t>
  </x:si>
  <x:si>
    <x:t xml:space="preserve">指标：
分类任务：Recall (R)、Precision (P)、F1、AUC
排序任务：Precision@k (P@10, P@20, P@50, P@100)
效果：
随机过采样（ROS_R）在F1上平均提升显著，优于其他采样方法（如SMOTE）。
随机欠采样（RUS_R）在召回率（Recall）上表现最佳，提升幅度高达464%（BigVul数据集）。
在P@k指标上，ROS_R在多数情况下优于基线（NoSampling）。</x:t>
  </x:si>
  <x:si>
    <x:t xml:space="preserve">未提及，但提供了可操作的实践建议（如推荐使用ROS_R），并开源了复现工具包以支持后续研究和工业应用。</x:t>
  </x:si>
  <x:si>
    <x:t xml:space="preserve">Incident-aware Duplicate Ticket Aggregation for Cloud Systems</x:t>
  </x:si>
  <x:si>
    <x:t xml:space="preserve">该论文提出了一种名为iPACK的方法，用于在云系统中聚合由同一事件引发的重复客户支持工单。传统方法主要依赖工单文本相似性，但在复杂的云系统中，由于服务依赖性和故障传播，相同事件可能导致语义不同的工单描述。iPACK通过融合客户侧（工单）和云侧（警报）的故障信息，分两阶段链接警报-警报和工单-警报关系，实现精确的工单聚合。实验表明，iPACK在三个真实数据集上的F1分数达到0.871~0.935，优于现有方法12.4%~31.2%。</x:t>
  </x:si>
  <x:si>
    <x:t xml:space="preserve">The paper introduces iPACK, an incident-aware method for aggregating duplicate support tickets in cloud systems. Unlike traditional approaches relying on textual similarity, iPACK leverages cloud-side alerts to address the challenge of semantically diverse tickets caused by service dependencies and failure propagation. It formulates the problem as a two-stage linking process (alert-alert and ticket-alert) and employs Graph-based Incident Profiling (GIP) and Attentive Interaction Network (AIN) for accurate correlation. Evaluated on three Azure datasets, iPACK achieves an F1 score of 0.871–0.935, outperforming state-of-the-art methods by 12.4%–31.2%.</x:t>
  </x:si>
  <x:si>
    <x:t xml:space="preserve">云系统中基于事件的重复工单聚合</x:t>
  </x:si>
  <x:si>
    <x:t xml:space="preserve">论文使用了从微软Azure生产环境中收集的三个数据集（区域A、B、C），包含多个服务的警报、工单和事件记录，时间跨度为2020年1月至2022年6月。</x:t>
  </x:si>
  <x:si>
    <x:t xml:space="preserve">指标：
F1分数（平衡精确度与召回率）、精确度（Precision）、召回率（Recall）（用于工单聚合评估）；
Acc@K（K=1,2,3，用于工单-事件关联评估）。
效果：
iPACK的F1分数为0.871~0.935，较基线方法提升12.4%~31.2%；
AIN的Acc@1达0.817，较传统方法显著提高。</x:t>
  </x:si>
  <x:si>
    <x:t xml:space="preserve">论文提及了iPACK在Azure的实际应用案例：
成功案例：一次数据中心冷却系统故障导致多服务警报，iPACK准确关联警报与工单，支持团队批量通知客户并加速故障解决。
失败案例：某次Web服务503错误因监控配置不敏感导致警报延迟，但iPACK后续仍关联了已触发的警报与工单。</x:t>
  </x:si>
  <x:si>
    <x:t xml:space="preserve">On the Reproducibility of Software Defect Datasets</x:t>
  </x:si>
  <x:si>
    <x:t xml:space="preserve">该论文研究了软件缺陷数据集的可重现性问题，发现即使经过精心设计，这些数据集仍会因依赖失效、环境变化等原因随时间推移而“断裂”（breakage）。作者通过对五个主流Java缺陷数据集（如Defects4J、BugSwarm等）的分析，发现62.6%的缺陷样本在13个月内至少断裂一次。通过手动分析断裂原因并设计自动化修复策略（如依赖缓存和隔离技术），作者将可重现性提升至95%以上，达到了与人工维护数据集相当的水平。研究揭示了软件维护中依赖管理的脆弱性，并提出了可推广的预防措施。</x:t>
  </x:si>
  <x:si>
    <x:t xml:space="preserve">This paper investigates the reproducibility of software defect datasets, revealing that even well-designed datasets are prone to breakage over time due to issues like dependency failures and environmental changes. By analyzing five Java defect datasets (e.g., Defects4J, BugSwarm), the authors found that 62.6% of artifacts broke at least once within 13 months. Through manual root-cause analysis and automated fixes (e.g., dependency caching and isolation), they improved reproducibility to over 95%, matching the quality of manually curated datasets. The study highlights the fragility of dependency management in software maintenance and proposes scalable prevention strategies.</x:t>
  </x:si>
  <x:si>
    <x:t xml:space="preserve">软件缺陷数据集的可重现性</x:t>
  </x:si>
  <x:si>
    <x:t xml:space="preserve">论文使用了以下五个Java缺陷数据集作为Benchmark：
Defects4J
GrowingBugs
Bugs.jar
BugSwarm
Bears</x:t>
  </x:si>
  <x:si>
    <x:t xml:space="preserve">量化指标：
可重现性（Reproducibility）：样本在测试周期内能成功构建并匹配预期测试结果的比例。
断裂频率（Breakage Frequency）：样本在13个月内断裂的次数。
修复覆盖率（Fix Coverage）：通过补丁修复的断裂样本比例。
效果：
原始可重现性：Defects4J最高（96.9%），Bugs.jar最低（26.6%）。
应用依赖缓存后：94.7%的样本成功缓存，镜像体积仅增加5.1%。
隔离技术后：1,257个样本的可重现性达95%以上（8个月验证）。</x:t>
  </x:si>
  <x:si>
    <x:t xml:space="preserve">未提及，但指出其方法（如依赖缓存和隔离）可推广至其他软件工程场景，如持续集成（CI）系统的维护。</x:t>
  </x:si>
  <x:si>
    <x:t xml:space="preserve">Context-aware Bug Reproduction for Mobile Apps</x:t>
  </x:si>
  <x:si>
    <x:t xml:space="preserve">论文提出了一种名为ScopeDroid的上下文感知Bug复现方法，用于从自然语言描述的Bug报告中自动复现移动应用的崩溃问题。该方法通过构建状态转移图（STG）和多模态神经匹配网络，结合GUI组件的上下文信息（如邻近组件、图标图像等），实现了对模糊或不完整Bug描述的鲁棒性匹配。实验表明，ScopeDroid在102个真实Bug报告上的复现成功率达63.7%，显著优于现有基线方法（提升32.6%-38.3%），并在开发者调研中表现出高效性和实用性。</x:t>
  </x:si>
  <x:si>
    <x:t xml:space="preserve">The paper proposes ScopeDroid, a context-aware approach for automatically reproducing mobile app crashes from textual bug reports. By constructing a State Transition Graph (STG) and leveraging a multi-modal neural matching network, ScopeDroid integrates local (e.g., nearby components) and global (e.g., state transitions) context to address challenges like imprecise descriptions and missing GUI metadata. Evaluated on 102 bug reports from 69 Android apps, ScopeDroid achieved a 63.7% success rate, outperforming state-of-the-art baselines by 32.6%-38.3%. It also demonstrated robustness and developer preference in user studies.</x:t>
  </x:si>
  <x:si>
    <x:t xml:space="preserve">自动化复现移动应用（Android）中基于文本Bug报告的崩溃问题</x:t>
  </x:si>
  <x:si>
    <x:t xml:space="preserve">ReCDroid数据集（33个Bug报告）
AndroR2数据集（22个Bug报告）
自爬取的GitHub数据集（47个Bug报告，来自28个Android应用）
总计102个Bug报告，覆盖69个流行Android应用。</x:t>
  </x:si>
  <x:si>
    <x:t xml:space="preserve">复现成功率（Success Rate）：ScopeDroid达63.7%（65/102），比基线（ReCDroid+MaCa的48.0%、ReCDroid的46.0%）提升显著。
匹配准确率（Hit@k/MRR）：
Hit@1：53%-61%（基线29%-38%）
Hit@5：74%-85%（基线36%-55%）
MRR：0.62-0.71（基线0.21-0.44）
复现时间（Reproducing Time）：平均83秒，比基线（440秒）更快（忽略预探索时间）。</x:t>
  </x:si>
  <x:si>
    <x:t xml:space="preserve">未提及，但实验数据来自真实开源项目（如GitHub上的Android应用），并强调其方法可应用于众测平台（如自动补充测试报告截图/GIF）和开发者工具链（减少手动复现成本）。</x:t>
  </x:si>
  <x:si>
    <x:t xml:space="preserve">Read It, Don't Watch It: Captioning Bug Recordings Automatically</x:t>
  </x:si>
  <x:si>
    <x:t xml:space="preserve">这篇论文提出了一种名为CAPdroid的轻量级方法，用于自动为移动应用的Bug录制视频生成字幕。CAPdroid通过图像处理和深度学习模型，将视频分割为用户动作片段（如点击、滑动、输入），推断动作属性（如位置、偏移量、文本），并生成自然语言描述作为字幕。实验表明，该方法在动作分割和属性推断上表现优异（F1分数0.84，准确</x:t>
  </x:si>
  <x:si>
    <x:t xml:space="preserve">This paper presents CAPdroid, a lightweight approach to automatically caption bug recordings for mobile apps. By leveraging image processing and deep learning models, CAPdroid segments recordings into user action clips (e.g., TAP, SCROLL, INPUT), infers action attributes (e.g., location, offset, text), and generates natural language descriptions as subtitles. Automated experiments show high accuracy (0.84 F1-score, 93% accuracy), while a user study confirms that the generated subtitles reduce bug replay time by 59.8% compared to manual steps.</x:t>
  </x:si>
  <x:si>
    <x:t xml:space="preserve">自动化生成移动应用Bug录制视频的字幕</x:t>
  </x:si>
  <x:si>
    <x:t xml:space="preserve">数据集：439个来自Google Play的Android应用的10分钟屏幕录制视频，包含12k点击、4k滑动和1k输入动作。
对比基线：
动作分割：ABS、HIST、SIFT、SURF、EDGE。
属性推断：V2S、GIFdroid。</x:t>
  </x:si>
  <x:si>
    <x:t xml:space="preserve">动作分割：Video F1-score 0.84，准确率93%（优于基线20%和17%）。
属性推断：
点击位置：平均准确率91.33%。
滑动偏移：94.87%。
输入文本：88.19%。
用户研究：节省59.8%的Bug重现时间。</x:t>
  </x:si>
  <x:si>
    <x:t xml:space="preserve">DuetCS: Code Style Transfer through Generation and Retrieval</x:t>
  </x:si>
  <x:si>
    <x:t xml:space="preserve">本文提出了一种名为DUETCS的系统，用于自动将代码转换为用户偏好或一致的风格。DUETCS通过生成和检索两种模式实现代码风格转换，利用大代码库（Big Code）学习独立的风格和内容嵌入。系统采用元学习和注意力机制来分离风格与内容特征，支持多种编程语言和广泛的风格特征（如格式、命名、结构等）。实验表明，DUETCS在代码风格转换任务上优于现有基线，并能生成或检索出功能相同但风格符合目标的代码。</x:t>
  </x:si>
  <x:si>
    <x:t xml:space="preserve">This paper presents DUETCS, a system for automatic code style transfer through generation and retrieval. DUETCS leverages Big Code to learn separate embeddings for style and content, enabling the transformation of code into a desired style without predefined rules. The system employs meta-learning and attention mechanisms to distinguish style features (e.g., formatting, naming, structure) from content. Experiments demonstrate that DUETCS outperforms existing baselines in capturing diverse style aspects and achieves practical accuracy in generating or retrieving functionally equivalent code with the target style.</x:t>
  </x:si>
  <x:si>
    <x:t xml:space="preserve">代码风格自动转换</x:t>
  </x:si>
  <x:si>
    <x:t xml:space="preserve">Public Git Archive (PGA)：用于训练和检索的大规模代码库。
Codeforces：用于评估代码风格转换性能的自建数据集。
JSformat：用于测试JavaScript代码格式恢复的数据集。
Java-small：用于评估Java代码风格恢复的数据集。</x:t>
  </x:si>
  <x:si>
    <x:t xml:space="preserve">参考准确率：13.1%（生成与检索结合）。
计算准确率：55.8%（生成的代码可编译且功能正确）。
文本准确率：71.8%（BLEU评分）。
结构准确率：64.8%（AST相似性）。
格式化恢复精确度（Prec）：89.2%（JSformat数据集）。
命名恢复精确度（Prec）：48.7%（JSformat数据集）。</x:t>
  </x:si>
  <x:si>
    <x:t xml:space="preserve">未提及，但讨论了代码风格统一在开源项目维护和团队协作中的潜在价值（如GitHub代码库的维护）。</x:t>
  </x:si>
  <x:si>
    <x:t xml:space="preserve">On the Applicability of Language Models to Block-Based Programs</x:t>
  </x:si>
  <x:si>
    <x:t xml:space="preserve">本文研究了语言模型在块编程语言（如Scratch）中的适用性。块编程语言通过图形化界面简化了编程，但缺乏文本编程语言的语法冗余，这可能影响语言模型的效果。作者使用n-gram模型和Transformer模型，评估了代码补全和错误检测任务的效果。实验表明，块编程语言的预测性较低，但语言模型仍具备可行性。研究为块编程语言的工具和分析提供了基础。</x:t>
  </x:si>
  <x:si>
    <x:t xml:space="preserve">This paper investigates the applicability of language models to block-based programming languages like Scratch. Block-based languages simplify programming by removing syntactic overhead, but this may reduce predictability for language models. The authors evaluate n-gram models and Transformers on tasks such as code completion and bug finding. Results show that blocks inhibit predictability, but language models remain feasible. The study lays a foundation for improving tooling and analyses for block-based languages.</x:t>
  </x:si>
  <x:si>
    <x:t xml:space="preserve">语言模型在块编程语言（如Scratch）中的应用</x:t>
  </x:si>
  <x:si>
    <x:t xml:space="preserve">论文使用了以下数据集：
100,000个公开分享的Scratch项目（用于代码补全任务）。
Whisker论文提供的Fruit Catching游戏数据集（41个学生解决方案和1个模型解决方案，用于错误检测任务）。</x:t>
  </x:si>
  <x:si>
    <x:t xml:space="preserve">代码补全任务：使用top-x准确率（x=1,2,3,5,10）评估。最佳模型（4-gram）的top-3准确率为56.77%。
错误检测任务：使用序列长度3-6评估，发现长度为4的序列能检测到62.88%的错误，显著优于随机选择（28.79%）。
Transformer模型：在代码补全任务中表现与3-gram模型相近，但不及4-gram模型。</x:t>
  </x:si>
  <x:si>
    <x:t xml:space="preserve">MTTM: Metamorphic Testing for Textual Content Moderation Software</x:t>
  </x:si>
  <x:si>
    <x:t xml:space="preserve">该论文提出了一种名为MTTM（Metamorphic Testing for Textual content Moderation software）的测试框架，用于检测文本内容审核软件的漏洞。通过分析真实用户生成的文本数据，作者总结了11种蜕变关系（Metamorphic Relations），覆盖字符、单词和句子三个层次的扰动。实验表明，MTTM能够生成具有毒性但能绕过审核的测试用例，并在测试商业软件（如Google、百度、华为）和学术模型时，错误发现率（EFR）最高分别达到83.9%、51%和82.5%。此外，利用MTTM生成的测试用例重新训练模型，显著提升了模型的鲁棒性。</x:t>
  </x:si>
  <x:si>
    <x:t xml:space="preserve">The paper introduces MTTM, a Metamorphic Testing framework designed for validating textual content moderation software. By analyzing real-world user-generated text, the authors identify 11 metamorphic relations across character, word, and sentence levels to generate toxic yet evasive test cases. Evaluations on commercial software (Google, Baidu, Huawei) and academic models show high error-finding rates (up to 83.9%, 51%, and 82.5%, respectively). Additionally, retraining models with MTTM-generated cases improves robustness while maintaining accuracy.</x:t>
  </x:si>
  <x:si>
    <x:t xml:space="preserve">通过蜕变测试提升文本内容审核软件的鲁棒性</x:t>
  </x:si>
  <x:si>
    <x:t xml:space="preserve">数据集：HateOffensive（英文仇恨言论）、Dirty（中文侮辱性内容）、SMS Spam Collection（英文垃圾短信）、SpamMessage（中文垃圾信息）、Sexting（英文色情内容）、Midu（中文色情段落）。
测试对象：商业软件（Google Jigsaw、百度AI云、华为云）和学术模型（如HateXplain、BERT微调模型）。</x:t>
  </x:si>
  <x:si>
    <x:t xml:space="preserve">主要指标：错误发现率（Error Finding Rate, EFR），即生成的测试用例被错误分类为“非毒性”的比例。
效果：
商业软件：Google（最高83.9% EFR）、百度（51%）、华为（82.5%）。
学术模型：最高91.2% EFR。
模型鲁棒性提升：重新训练后EFR降至0%~5.9%，且原始测试集准确率保持不变（91.5%→91.2%）。</x:t>
  </x:si>
  <x:si>
    <x:t xml:space="preserve">论文测试了Google Jigsaw、百度AI云和华为云的商业内容审核软件，并分析了它们在处理不同类型毒性内容（如仇恨言论、垃圾广告、色情内容）时的表现差异。例如，百度在垃圾广告检测上表现较差（EFR 51%），可能与其广告业务模式相关。</x:t>
  </x:si>
  <x:si>
    <x:t xml:space="preserve">32</x:t>
  </x:si>
  <x:si>
    <x:t xml:space="preserve">Metamorphic Shader Fusion for Testing Graphics Shader Compilers</x:t>
  </x:si>
  <x:si>
    <x:t xml:space="preserve">该论文提出了一种名为FSHADER的蜕变测试框架，专门用于检测图形着色器编译器中的错误。FSHADER通过四种精心设计的蜕变关系（MRs）将多个着色器程序融合为一个新程序，并检查融合后的渲染图像与单独渲染后融合的图像是否一致。实验覆盖了12个主流GPU厂商的着色器编译器，发现了超过16,000个错误触发输入，部分错误已得到厂商确认。该方法在图形渲染的可靠性测试中表现出色，尤其在虚拟现实、游戏和自动驾驶等关键领域具有重要应用价值。</x:t>
  </x:si>
  <x:si>
    <x:t xml:space="preserve">The paper introduces FSHADER, a metamorphic testing framework designed to uncover bugs in graphics shader compilers. FSHADER mutates input shader programs via four metamorphic relations (MRs) that fuse multiple shaders and compare the rendered output against a fused version of individually rendered images. Testing 12 shader compilers from major GPU vendors (e.g., Intel, NVIDIA, AMD), FSHADER detected over 16,000 error-triggering inputs, including rendering inconsistencies and crashes. The framework demonstrates significant effectiveness in identifying subtle compiler bugs, with confirmed cases by developers. The work addresses a critical gap in graphics pipeline reliability, particularly for applications like gaming and autonomous systems.</x:t>
  </x:si>
  <x:si>
    <x:t xml:space="preserve">图形着色器编译器的自动化测试</x:t>
  </x:si>
  <x:si>
    <x:t xml:space="preserve">论文使用来自shadertoy.com的100个高质量着色器程序作为种子输入，生成12,000个融合后的测试用例。这些种子程序涉及复杂渲染技术（如光线追踪）和几何结构。</x:t>
  </x:si>
  <x:si>
    <x:t xml:space="preserve">量化指标：错误触发输入数量（16,944个渲染错误，379个崩溃）、测试覆盖率（12个编译器/5个GPU厂商）、图像一致性阈值（基于人类视觉判断的像素偏差阈值）。
效果：
在OpenGL、Vulkan、Direct3D的12种配置中均发现大量错误，其中Vulkan编译器缺陷最多（8,790例）。
蜕变关系
MRo
（遮挡）效果最佳，触发近50%的错误。
通过手动分析900个案例，确认所有错误均源于编译器优化问题（如frac、round函数错误优化）。</x:t>
  </x:si>
  <x:si>
    <x:t xml:space="preserve">部分错误已提交至Intel、AMD、NVIDIA等GPU厂商，并得到确认（如错误优化案例），但修复进度受限于驱动程序的复杂性。还提到着色器编译器错误可能影响虚拟现实（VR）、游戏、自动驾驶辅助系统等关键领域，例如导致图像渲染异常或安全事故。FSHADER代码已开源</x:t>
  </x:si>
  <x:si>
    <x:t xml:space="preserve">Log Parsing with Prompt-based Few-shot Learning</x:t>
  </x:si>
  <x:si>
    <x:t xml:space="preserve">论文提出了一种基于提示学习（prompt-based few-shot learning）的日志解析方法LogPPT，通过结合预训练语言模型（如RoBERTa）和少量标注数据，显著提升了日志模板和参数的识别准确性。传统日志解析方法依赖统计特征或领域知识，而LogPPT利用语义信息和自适应随机采样算法，无需手动定义正则表达式或调整超参数。实验在16个公共日志数据集上验证了其有效性，解析准确率（PA）平均达到0.916，优于现有方法84%。</x:t>
  </x:si>
  <x:si>
    <x:t xml:space="preserve">The paper introduces LogPPT, a novel log parsing approach using prompt-based few-shot learning. It leverages pre-trained language models (e.g., RoBERTa) and a small set of labeled log data to accurately identify log templates and parameters by capturing semantic information. Unlike traditional methods relying on statistical features or domain-specific rules, LogPPT employs an adaptive random sampling algorithm and template-free prompt tuning, eliminating the need for manual regex or hyperparameter tuning. Evaluated on 16 public log datasets, LogPPT achieves an average Parsing Accuracy (PA) of 0.916, outperforming state-of-the-art parsers by 84%.</x:t>
  </x:si>
  <x:si>
    <x:t xml:space="preserve">论文使用了16个公共日志数据集（来自LogPai基准），包括HDFS、BGL、HealthApp等，覆盖分布式系统、超算、操作系统等多种场景。数据集的修正版本来自Khan et al. (2022)以消除标注错误。</x:t>
  </x:si>
  <x:si>
    <x:t xml:space="preserve">Group Accuracy (GA)：平均0.923，优于最优基线（Drain）15.8%。
Parsing Accuracy (PA)：平均0.916，优于基线84%。
Edit Distance (ED)：平均1.130（越低越好），优于基线7倍。
效率：处理100万条日志耗时107秒（接近最快基线AEL的84秒）。
少样本性能：仅需32条标注数据即可达到高精度（GA 0.923，PA 0.916）。</x:t>
  </x:si>
  <x:si>
    <x:t xml:space="preserve">未提及，但强调其方法无需领域知识适配，适用于生产环境中的多样化日志格式（如分布式系统、移动应用等），具有实际部署潜力。</x:t>
  </x:si>
  <x:si>
    <x:t xml:space="preserve">63</x:t>
  </x:si>
  <x:si>
    <x:t xml:space="preserve">Retrieval-Based Prompt Selection for Code-Related Few-Shot Learning</x:t>
  </x:si>
  <x:si>
    <x:t xml:space="preserve">本文提出了一种基于检索的提示选择方法（Cedar），用于代码相关的少样本学习。Cedar通过嵌入或频率分析自动检索与开发者任务相似的代码示例，构建有效的提示（prompt），以指导大型语言模型（如Codex）完成代码生成和程序修复任务。实验表明，Cedar在测试断言生成和程序修复任务中分别达到了76%和52%的准确率，显著优于现有的任务专用模型和微调模型。该方法无需任务或语言特定的训练，具有广泛的应用潜力。</x:t>
  </x:si>
  <x:si>
    <x:t xml:space="preserve">This paper presents Cedar, a retrieval-based prompt selection technique for code-related few-shot learning. Cedar automatically retrieves code demonstrations similar to developer tasks using embedding or frequency analysis, constructing effective prompts for large language models (e.g., Codex). The approach is applied to test assertion generation and program repair tasks, achieving accuracies of 76% and 52%, respectively. Cedar outperforms state-of-the-art task-specific and fine-tuned models, demonstrating its potential for multilingual and multitask settings without requiring extensive training.</x:t>
  </x:si>
  <x:si>
    <x:t xml:space="preserve">基于检索的提示选择方法（Cedar）在代码相关任务（如测试断言生成和程序修复）中的应用</x:t>
  </x:si>
  <x:si>
    <x:t xml:space="preserve">测试断言生成任务：ATLAS数据集（包含Java代码的测试-断言对）。
程序修复任务：TFix数据集（包含JavaScript代码的静态linting错误）。</x:t>
  </x:si>
  <x:si>
    <x:t xml:space="preserve">测试断言生成任务：
准确率（Exact Match）：76.55%（Cedar） vs. 17.66%（ATLAS，任务专用模型）和68.93%（Mastropaolo等，微调模型）。
其他指标：LCS（88.99%）、编辑距离（13.18）、断言方法匹配（89.31%）。
程序修复任务：
准确率（Exact Match）：51.72%（Cedar） vs. 7.90%（Hoppity，任务专用模型）和49.30%（TFix，微调模型）。
其他指标：LCS（75.57%）、编辑距离（32.97）。</x:t>
  </x:si>
  <x:si>
    <x:t xml:space="preserve">未提及，但论文中提及Cedar可作为一种IDE插件或神经代码辅助工具，帮助开发者完成代码生成和修复任务</x:t>
  </x:si>
  <x:si>
    <x:t xml:space="preserve">An Empirical Study of Pre-Trained Model Reuse in the Hugging Face Deep Learning Model Registry</x:t>
  </x:si>
  <x:si>
    <x:t xml:space="preserve">该论文首次对预训练模型（PTM）在Hugging Face深度学习模型注册表中的复用实践进行了实证研究。通过访谈12名从业者和对63,182个PTM包的系统测量，论文揭示了PTM复用的决策流程、关键属性（如来源、可重现性和可移植性）以及三大挑战（缺失属性、性能差异和模型风险）。研究还分析了Hugging Face生态系统的安全风险，并提出了未来研究方向，如模型审计、基础设施改进和对抗攻击检测。</x:t>
  </x:si>
  <x:si>
    <x:t xml:space="preserve">This paper presents the first empirical study of pre-trained model (PTM) reuse in the Hugging Face deep learning model registry. Through interviews with 12 practitioners and systematic measurements of 63,182 PTM packages, the study identifies a decision-making workflow for PTM reuse, key attributes (e.g., provenance, reproducibility, portability), and three major challenges (missing attributes, performance discrepancies, and model risks). It also analyzes security risks in the Hugging Face ecosystem and suggests future directions, such as model auditing, infrastructure enhancements, and adversarial attack detection.</x:t>
  </x:si>
  <x:si>
    <x:t xml:space="preserve">深度学习模型中预训练模型（PTM）的复用实践、挑战及生态系统安全风险</x:t>
  </x:si>
  <x:si>
    <x:t xml:space="preserve">论文未明确提及使用特定Benchmark，但基于Hugging Face模型注册表中的63,182个PTM包（HFTorrent数据集）进行了系统性测量和分析。</x:t>
  </x:si>
  <x:si>
    <x:t xml:space="preserve">量化指标：
模型属性完整性（如文档缺失比例，图7显示部分任务中仅17%的模型提供标准化性能声明）。
安全风险覆盖率（如仅0.21%的仓库使用GPG签名提交，3.19%的组织通过验证）。
依赖关系分析（如BERT架构被10,247个模型依赖）。
效果：
揭示了Hugging Face生态系统中广泛存在的文档缺失、安全实践不足等问题，为改进模型复用和安全性提供了数据支持。</x:t>
  </x:si>
  <x:si>
    <x:t xml:space="preserve">未提及，但提及以下案例：从业者通过复用PTM（如Google、Meta的模型）进行迁移学习和量化部署。
Hugging Face作为最大的开放PTM注册表，被广泛用于工业级模型共享和协作（如SpanBERT模型的月下载量达690万次）。</x:t>
  </x:si>
  <x:si>
    <x:t xml:space="preserve">ContraBERT: Enhancing Code Pre-trained Models via Contrastive Learning</x:t>
  </x:si>
  <x:si>
    <x:t xml:space="preserve">论文《ContraBERT: Enhancing Code Pre-trained Models via Contrastive Learning》提出了一种基于对比学习的框架ContraBERT，旨在提升现有代码预训练模型（如CodeBERT、GraphCodeBERT）的鲁棒性。作者设计了九种针对编程语言（PL）和自然语言（NL）的数据增强操作，通过对比学习任务和掩码语言建模（MLM）联合训练模型。实验表明，ContraBERT能有效抵御对抗攻击（如变量重命名），并在克隆检测、缺陷检测等下游任务中显著提升性能。</x:t>
  </x:si>
  <x:si>
    <x:t xml:space="preserve">The paper ContraBERT: Enhancing Code Pre-trained Models via Contrastive Learning proposes a contrastive learning framework to improve the robustness of existing code pre-trained models (e.g., CodeBERT, GraphCodeBERT). It introduces nine data augmentation operators for programming languages (PL) and natural language (NL), combining masked language modeling (MLM) with contrastive pre-training. Experiments demonstrate that ContraBERT enhances model robustness against adversarial attacks (e.g., variable renaming) and achieves superior performance on downstream tasks like clone detection and defect detection.</x:t>
  </x:si>
  <x:si>
    <x:t xml:space="preserve">通过对比学习增强代码预训练模型的鲁棒性，并验证其在软件工程下游任务中的有效性</x:t>
  </x:si>
  <x:si>
    <x:t xml:space="preserve">预训练数据集：CodeSearchNet（包含六种编程语言的NL-PL对）。
下游任务数据集：
克隆检测：POJ-104（来自CodeXGLUE）。
缺陷检测：CodeXGLUE提供的任务数据集。
代码搜索：GraphCodeBERT清理后的数据集。
代码翻译：CodeXGLUE的Java-C#数据集。</x:t>
  </x:si>
  <x:si>
    <x:t xml:space="preserve">克隆检测：MAP@R（原始模型84.29，ContraBERT提升至90.46）。
缺陷检测：准确率（Acc）（原始模型62.08，ContraBERT提升至64.17）。
代码翻译：BLEU-4和Acc（Java→C# BLEU-4从79.92提升至80.78）。
代码搜索：MRR（整体从0.693提升至0.719）。</x:t>
  </x:si>
  <x:si>
    <x:t xml:space="preserve">未提及，但指出预训练模型在GitHub等“大代码”场景中的潜在价值（如代码搜索、漏洞检测等）</x:t>
  </x:si>
  <x:si>
    <x:t xml:space="preserve">DStream: A Streaming-Based Highly Parallel IFDS Framework</x:t>
  </x:si>
  <x:si>
    <x:t xml:space="preserve">论文提出了一种名为DStream的流式并行IFDS框架，旨在解决传统IFDS（Interprocedural Finite Distributive Subset）框架在大规模程序分析中内存消耗高和效率低的问题。DStream通过流式外存计算模型显著降低内存占用，并采用细粒度数据并行提升分析效率。实验表明，DStream在有限内存的普通PC上平均提速4.37倍至14.46倍，且能成功分析其他工具（如FlowDroid和DiskDroid）无法处理的大规模程序。</x:t>
  </x:si>
  <x:si>
    <x:t xml:space="preserve">The paper presents DStream, a streaming-based highly parallel IFDS framework designed to address the scalability challenges of traditional IFDS analysis, such as excessive memory consumption and low efficiency for large-scale programs. DStream leverages an out-of-core computation model to reduce memory footprint and employs fine-grained data parallelism to enhance performance. Experiments demonstrate that DStream achieves average speedups of 4.37x to 14.46x on commodity PCs with limited memory, outperforming state-of-the-art tools like FlowDroid and DiskDroid while successfully scaling to larger programs.</x:t>
  </x:si>
  <x:si>
    <x:t xml:space="preserve">提升IFDS框架的可扩展性和效率</x:t>
  </x:si>
  <x:si>
    <x:t xml:space="preserve">论文使用了36个开源Android应用作为基准测试集（如F-Droid、acr.browser.lighting等），这些应用来自FlowDroid和DiskDroid的基准测试，覆盖不同规模和复杂性。</x:t>
  </x:si>
  <x:si>
    <x:t xml:space="preserve">指标：分析时间（秒）、内存占用（GB）、加速比（Speedup）。
效果：
在16GB内存限制下，DStream平均提速4.37倍（对比Graspan）至14.46倍（对比DiskDroid）。
在8-32GB内存范围内，DStream成功分析所有36个应用，而FlowDroid和DiskDroid分别有19个和13个应用因内存不足或超时失败。
线程扩展性测试显示，DStream在8线程下分析时间接近线性下降。</x:t>
  </x:si>
  <x:si>
    <x:t xml:space="preserve">未提及，但提到的工具（如FlowDroid）常用于Android应用的安全分析（如污点分析），潜在应用场景包括移动应用安全检测和漏洞挖掘。</x:t>
  </x:si>
  <x:si>
    <x:t xml:space="preserve">(Partial) Program Dependence Learning</x:t>
  </x:si>
  <x:si>
    <x:t xml:space="preserve">这篇论文提出了一种名为NeuralPDA的神经网络工具，用于分析完整和部分代码的程序依赖关系。通过结合语句内和语句间的上下文特征，NeuralPDA能够高效预测控制流图（CFG）和程序依赖图（PDG）中的边。实验表明，该工具在Java和C/C++代码上的F-score分别达到94.29%和92.46%，并且在部分代码中表现同样出色。此外，NeuralPDA生成的PDG在漏洞检测任务中表现接近传统程序分析工具，仅降低1.1%的性能，并成功检测出StackOverflow中的14个真实漏洞代码片段。</x:t>
  </x:si>
  <x:si>
    <x:t xml:space="preserve">This paper introduces NeuralPDA, a neural network-based tool for analyzing program dependencies in both complete and partial code. By incorporating intra-statement and inter-statement contextual features, NeuralPDA efficiently predicts edges in Control Flow Graphs (CFGs) and Program Dependence Graphs (PDGs). Evaluations show F-scores of 94.29% for Java and 92.46% for C/C++ code. The tool also demonstrates practical utility in vulnerability detection, with only a 1.1% performance drop compared to traditional program analysis tools, and successfully identifies 14 real-world vulnerable code snippets from StackOverflow.</x:t>
  </x:si>
  <x:si>
    <x:t xml:space="preserve">基于神经网络的程序依赖分析</x:t>
  </x:si>
  <x:si>
    <x:t xml:space="preserve">Java数据集：GitHub Java Corpus，包含57,600个训练文件和14,400个测试文件。
C/C++数据集：从Common Vulnerabilities and Exposure数据库扩展的Big-Vul数据集，包含约50,000个方法。
漏洞检测数据集：Li等人收集的Java方法数据集，包含8,000个训练样本和1,000个测试样本。</x:t>
  </x:si>
  <x:si>
    <x:t xml:space="preserve">主要指标：F-score、准确率（Accuracy）、召回率（Recall）、精确率（Precision）。
效果：
Java代码：CFG边的F-score为98.44%，PDG边的F-score为88.70%，综合F-score为94.29%。
C/C++代码：综合F-score为92.46%。
漏洞检测任务：使用NeuralPDA生成的PDG进行漏洞检测的F-score为73.26%，仅比传统工具低1.1%。</x:t>
  </x:si>
  <x:si>
    <x:t xml:space="preserve">论文中提及了NeuralPDA在StackOverflow代码片段漏洞检测中的应用案例，成功识别了14个真实漏洞代码片段（如CWE-78和CWE-1019漏洞）。此外，论文还讨论了其在代码补全和缺陷定位等软件工程任务中的潜在应用。</x:t>
  </x:si>
  <x:si>
    <x:t xml:space="preserve">MirrorTaint: Practical Non-intrusive Dynamic Taint Tracking for JVM-based Microservice Systems</x:t>
  </x:si>
  <x:si>
    <x:t xml:space="preserve">论文《MirrorTaint: Practical Non-intrusive Dynamic Taint Tracking for JVM-based Microservice Systems》提出了一种名为MirrorTaint的非侵入式动态污点分析技术，专门针对基于JVM的微服务系统。传统污点分析技术因修改程序元数据或运行时系统而难以应用于微服务架构。MirrorTaint通过在“镜像”空间中复制JVM的堆栈执行，实现了动态污点跟踪，同时保持程序元数据不变。实验表明，MirrorTaint在兼容性、精确度和召回率上优于现有技术（如Phosphor和FlowDroid），并在工业案例中成功检测了Log4j2漏洞。</x:t>
  </x:si>
  <x:si>
    <x:t xml:space="preserve">The paper MirrorTaint: Practical Non-intrusive Dynamic Taint Tracking for JVM-based Microservice Systems introduces MirrorTaint, a non-intrusive dynamic taint analysis technique for JVM-based microservice systems. Unlike existing approaches that modify program metadata or runtime systems, MirrorTaint constructs a mirrored memory space to track taints without altering the original program. It achieves high precision (97.9%) and recall (100%) with low runtime overhead (32.7%). Evaluations on open-source benchmarks and industrial applications (e.g., Ant Group’s financial systems) demonstrate its superiority over state-of-the-art tools like Phosphor and FlowDroid, and it successfully detected the Log4j2 vulnerability.</x:t>
  </x:si>
  <x:si>
    <x:t xml:space="preserve">动态污点分析技术在JVM微服务系统中的非侵入式实现与应用</x:t>
  </x:si>
  <x:si>
    <x:t xml:space="preserve">开源项目：8个GitHub热门微服务系统（如SockShop、Apollo等）。
工业案例：蚂蚁集团的5个核心微服务系统（如基金交易系统、协议系统等）。
漏洞检测：Log4j2漏洞（CVE-2021-44228）。</x:t>
  </x:si>
  <x:si>
    <x:t xml:space="preserve">精确度（Precision）：97.9%（FlowDroid为100%，但召回率低）。
召回率（Recall）：100%（Phosphor为9.9%，FlowDroid为28.2%）。
运行时开销：平均32.7%（Phosphor为138.6%）。
内存开销：平均127.9%（部分场景低于Phosphor）。</x:t>
  </x:si>
  <x:si>
    <x:t xml:space="preserve">蚂蚁集团案例：应用于生成基金文档的微服务系统，相比基于开发者经验的检查系统，MirrorTaint覆盖了99%的数据关系（开发者系统仅84%）。
Log4j2漏洞检测：成功复现并检测了该漏洞，而FlowDroid因多态支持不足未能发现。</x:t>
  </x:si>
  <x:si>
    <x:t xml:space="preserve">Silent Vulnerable Dependency Alert Prediction with Vulnerability Key Aspect Explanation</x:t>
  </x:si>
  <x:si>
    <x:t xml:space="preserve">该论文提出了一种基于编码器-解码器模型的框架，用于预测开源软件中的“静默漏洞依赖警报”并生成可解释的漏洞关键方面（如漏洞类型、根本原因、攻击向量和影响）。通过结合CodeBERT模型和提交信息与代码变更，该方法在分类和生成任务中均取得了最佳效果（AUC 0.89，Rouge-1 32.8-45.2）。用户研究表明，可解释的警报能帮助开发者更高效地识别漏洞补丁。这是首个将可解释AI（XAI）应用于静默依赖警报预测的研究。</x:t>
  </x:si>
  <x:si>
    <x:t xml:space="preserve">The paper proposes an encoder-decoder framework to predict silent vulnerable dependency alerts in open-source software (OSS) and generates explainable vulnerability key aspects (e.g., vulnerability type, root cause, attack vector, and impact). By integrating CodeBERT with commit messages and code changes, the method achieves state-of-the-art performance in classification (0.89 AUC) and generation tasks (Rouge-1 32.8-45.2). A user study confirms that explainable alerts improve developers' efficiency in identifying true positives. This is the first work to apply Explainable AI (XAI) in silent dependency alert prediction.</x:t>
  </x:si>
  <x:si>
    <x:t xml:space="preserve">静默漏洞依赖警报的预测与可解释性分析</x:t>
  </x:si>
  <x:si>
    <x:t xml:space="preserve">论文从多个公共数据库（如NVD、GitHub Advisory Database、Snyk、IBM X-Force）收集了8,946个漏洞补丁提交和25,060条漏洞关键方面数据，覆盖2,017个仓库和多种编程语言（C、PHP、Java等）。</x:t>
  </x:si>
  <x:si>
    <x:t xml:space="preserve">分类任务：AUC（Area Under Curve），最佳模型CodeBERT达到0.89。
生成任务：Rouge-1（32.8-45.2）、Rouge-2、Rouge-L，CodeBERT在多数关键方面生成中表现最优。
用户研究：实验组比对照组任务完成时间更短（120.2秒 vs. 131.0秒），正确率更高（23 vs. 19次正确判断）。</x:t>
  </x:si>
  <x:si>
    <x:t xml:space="preserve">未提及，但论文提及了GitHub的CodeQL（面向维护者的漏洞检测工具）和Dependabot（面向用户的依赖更新工具），并通过案例（如Apache Tomcat漏洞修复）说明现有工具的局限性。提出的框架作为补充工具，可在漏洞未公开时提前预警用户。</x:t>
  </x:si>
  <x:si>
    <x:t xml:space="preserve">Compatible Remediation on Vulnerabilities from Third-Party Libraries for Java Projects</x:t>
  </x:si>
  <x:si>
    <x:t xml:space="preserve">这篇论文提出了一种名为Coral的工具，用于修复Java项目中第三方库的漏洞，同时确保修复后的项目保持兼容性（不引发编译或单元测试失败）。Coral通过全局优化依赖图和动态处理“涟漪效应”来解决现有工具在兼容性方面的不足。实验表明，Coral修复了87.56%的漏洞，编译成功率达98.67%，单元测试通过率为92.96%，显著优于其他工具。此外，研究发现78.45%的漏洞可通过兼容性修复解决，而无需用户手动干预。</x:t>
  </x:si>
  <x:si>
    <x:t xml:space="preserve">This paper introduces Coral, a tool designed to remediate vulnerabilities in third-party libraries for Java projects while ensuring compatibility (no compilation or unit test failures). Coral addresses the limitations of existing tools by globally optimizing the dependency graph and dynamically handling ripple effects. Evaluations show that Coral fixes 87.56% of vulnerabilities, achieves a 98.67% successful compilation rate, and a 92.96% unit test pass rate, outperforming other tools. The study also reveals that 78.45% of vulnerabilities can be fixed without breaking compatibility.</x:t>
  </x:si>
  <x:si>
    <x:t xml:space="preserve">第三方库漏洞的兼容性修复</x:t>
  </x:si>
  <x:si>
    <x:t xml:space="preserve">论文使用了两组数据集：
RQ1/RQ2：301个GitHub上高星（1K+ stars）的Maven项目，平均依赖图大小为32.0，平均每个项目受27.6个CVE影响。
RQ3：2,000个随机选择的Maven项目（来自6,898个候选项目），用于大规模生态研究。</x:t>
  </x:si>
  <x:si>
    <x:t xml:space="preserve">漏洞修复率：87.56%（其他工具最高75.32%）。
编译成功率：98.67%（其他工具更低，如Dependabot有20个失败案例）。
单元测试通过率：92.96%。
剩余漏洞分类：修复后剩余553个不可达漏洞和583个未知漏洞。
时间效率：通过子图划分显著降低优化时间（对比Baseline C）。</x:t>
  </x:si>
  <x:si>
    <x:t xml:space="preserve">未提及，但提及以下案例：
Dependabot：在Apache Commons-lang项目中的升级导致构建失败（GitHub PR #26）。
商业工具Com A/Com B：作为对比工具，但其策略因缺乏全局优化和兼容性检测导致效果较差。
GitHub实际PR分析：研究了用户拒绝修复建议的原因（51.31%因兼容性问题）。</x:t>
  </x:si>
  <x:si>
    <x:t xml:space="preserve">Automated Black-box Testing of Mass Assignment Vulnerabilities in RESTful APIs</x:t>
  </x:si>
  <x:si>
    <x:t xml:space="preserve">本文提出了一种自动化黑盒测试方法，用于检测RESTful API中的Mass Assignment漏洞。该方法基于OpenAPI规范，通过聚类分析识别操作中的只读字段，并生成测试用例尝试覆盖这些字段，以验证是否存在漏洞。实验表明，该方法在多个案例中能高效准确地检测漏洞，且无误报。研究为REST API的安全测试提供了新工具，尤其适用于多语言和闭源环境。</x:t>
  </x:si>
  <x:si>
    <x:t xml:space="preserve">This paper presents an automated black-box testing approach to detect Mass Assignment vulnerabilities in RESTful APIs. By analyzing OpenAPI specifications, it clusters operations to identify read-only fields and generates test cases to exploit potential vulnerabilities. The method demonstrates high accuracy in detecting seeded vulnerabilities across diverse case studies, with no false positives. It offers a practical solution for security testing in multi-language and closed-source API environments.</x:t>
  </x:si>
  <x:si>
    <x:t xml:space="preserve">自动化检测RESTful API中的Mass Assignment漏洞</x:t>
  </x:si>
  <x:si>
    <x:t xml:space="preserve">实验使用的案例包括：
开源项目：VAmPI、OWASP、Toggle、Bookstore、CRUD（涵盖Python、Java、ASP.NET、Node.js）。
工业级API：10个Google REST API（如Gmail、Drive等，仅用于静态分析）。</x:t>
  </x:si>
  <x:si>
    <x:t xml:space="preserve">CRUD语义识别准确率：98%（平均）。
聚类正确率：94%（平均）。
资源ID识别准确率：93%（平均）。
漏洞检测：
精确率（Precision）：100%（无误报）。
召回率（Recall）：接近100%（仅1次漏检）。</x:t>
  </x:si>
  <x:si>
    <x:t xml:space="preserve">论文提及了Google的10个主流REST API（如Gmail、Drive等）作为扩展案例，验证了方法的可扩展性</x:t>
  </x:si>
  <x:si>
    <x:t xml:space="preserve">CoLeFunDa: Explainable Silent Vulnerability Fix Identification</x:t>
  </x:si>
  <x:si>
    <x:t xml:space="preserve">该论文提出了一种名为CoLeFunDa的框架，用于识别和解释开源软件中的“静默漏洞修复”（即没有明确标注漏洞信息的修复提交）。CoLeFunDa通过对比学习和函数级代码变更数据增强技术，能够高效识别静默修复，并进一步提供漏洞的CWE分类和可利用性评级。实验表明，该框架在多个任务中优于现有方法，并能帮助开发人员更早地感知漏洞，减少潜在的安全风险。</x:t>
  </x:si>
  <x:si>
    <x:t xml:space="preserve">The paper introduces CoLeFunDa, a framework designed to identify and explain "silent vulnerability fixes" in open-source software (OSS), where fixes lack explicit vulnerability labels. CoLeFunDa employs contrastive learning and function-level code change data augmentation to effectively detect silent fixes and classify vulnerabilities by CWE categories and exploitability ratings. Experiments demonstrate its superiority over state-of-the-art methods, enabling earlier vulnerability detection and reducing security risks.</x:t>
  </x:si>
  <x:si>
    <x:t xml:space="preserve">静默漏洞修复的识别与解释</x:t>
  </x:si>
  <x:si>
    <x:t xml:space="preserve">论文使用的数据集包括：
1,436个Java CVE补丁（来自310个开源项目）。
839,682个非漏洞修复提交。
从NVD（National Vulnerability Database）中提取的CWE分类和CVSS可利用性评分。</x:t>
  </x:si>
  <x:si>
    <x:t xml:space="preserve">静默修复识别任务：
指标：AUC、CostEffort@5%/20%、Popt@5%/20%。
效果：CoLeFunDa比基线VulFixMiner在CostEffort@5%和Popt@5%上分别提升14%和13%。
CWE分类任务：
指标：Macro Precision/Recall/F1、AUC。
效果：Macro F1提升72%，AUC提升6%。
可利用性评级分类任务：
指标：Macro Precision/Recall/F1、AUC。
效果：Macro F1提升46%，AUC提升27%。</x:t>
  </x:si>
  <x:si>
    <x:t xml:space="preserve">未提及，但针对40个无CWE标签的CVE，CoLeFunDa的CWE分类器在专家评估中，62.5%的漏洞在前2推荐中命中正确分类。
潜在应用：帮助开源软件用户更早感知漏洞修复，例如在Log4Shell漏洞（CVE-2021-44228）公开前11天识别修复提交。
工具支持：可集成到自动化流水线中，实时监控代码仓库的漏洞修复。</x:t>
  </x:si>
  <x:si>
    <x:t xml:space="preserve">Finding Causally Different Tests for an Industrial Control System</x:t>
  </x:si>
  <x:si>
    <x:t xml:space="preserve">该论文提出了一种基于因果关系的模糊测试方法，用于工业控制系统（ICS）的测试。传统模糊测试方法通常只关注如何快速生成满足测试目标的用例，而忽略了测试用例的多样性和因果关系的分析。本文通过形式化建模传感器和执行器的操作策略，识别测试中的关键因果事件，并利用等价类分类方法生成“有意义的不同”测试用例。实验表明，该方法在真实的水处理系统（SWaT）上能够生成比传统方法多106%的因果不同的测试用例，显著提升了测试的覆盖率和多样性。</x:t>
  </x:si>
  <x:si>
    <x:t xml:space="preserve">The paper presents a causality-guided fuzzing approach for testing Industrial Control Systems (ICS). Traditional fuzzing methods focus on quickly generating tests that achieve a goal but often overlook test diversity and causal analysis. The authors formalize sensor/actuator manipulation strategies, identify causal events in tests, and use equivalence classes to generate "meaningfully different" tests. Evaluated on the Secure Water Treatment (SWaT) testbed, their method found 106% more causally distinct tests compared to existing fuzzers, demonstrating improved coverage and diversity.</x:t>
  </x:si>
  <x:si>
    <x:t xml:space="preserve">工业控制系统的测试用例生成</x:t>
  </x:si>
  <x:si>
    <x:t xml:space="preserve">论文使用了Secure Water Treatment (SWaT) testbed作为实验平台，这是一个真实的水处理工业控制系统，包含多阶段的水净化过程和大量传感器/执行器。</x:t>
  </x:si>
  <x:si>
    <x:t xml:space="preserve">量化指标：
生成的因果不同测试用例数量（causally different tests）。
测试用例的覆盖率（覆盖的测试目标数量）。
测试用例的多样性（通过等价类衡量）。
效果：
在SWaT上生成了33个因果不同的测试用例，比传统方法多106%。
覆盖了16个不同的测试目标，与现有模糊测试方法相当。
通过因果分析将测试套件规模减少了4个数量级，同时保留了所有关键因果事件。</x:t>
  </x:si>
  <x:si>
    <x:t xml:space="preserve">论文中提及的产业界案例是SWaT水处理系统，这是一个基于真实工业水处理厂的测试平台。论文的实验直接在该系统上进行，验证了方法的实用性和有效性。此外，论文提到SWaT的测试数据集已被工业界和学术界广泛使用（来自82个国家的研究人员下载）。</x:t>
  </x:si>
  <x:si>
    <x:t xml:space="preserve">Doppelganger Test Generation for Revealing Bugs in Autonomous Driving Software</x:t>
  </x:si>
  <x:si>
    <x:t xml:space="preserve">论文提出了一种名为DoppelTest的测试生成方法，用于发现自动驾驶软件（ADS）中的错误。该方法通过遗传算法生成包含多个自动驾驶车辆的测试场景，确保交通规则被遵守，从而揭示ADS的缺陷。实验表明，DoppelTest在Baidu Apollo系统中发现了123个错误揭示性违规，并将其分类为8种独特的错误类型。</x:t>
  </x:si>
  <x:si>
    <x:t xml:space="preserve">The paper introduces DoppelTest, a test generation approach for autonomous driving software (ADS) that uses a genetic algorithm to create scenarios with multiple autonomous vehicles adhering to traffic rules. This method ensures that violations are bug-revealing, meaning they directly expose ADS misbehavior. The evaluation on Baidu Apollo revealed 123 bug-revealing violations, categorized into 8 unique bug types.</x:t>
  </x:si>
  <x:si>
    <x:t xml:space="preserve">自动驾驶软件的自动化测试</x:t>
  </x:si>
  <x:si>
    <x:t xml:space="preserve">论文使用Baidu Apollo 7.0作为测试对象，这是一个开源的、生产级自动驾驶软件系统。</x:t>
  </x:si>
  <x:si>
    <x:t xml:space="preserve">量化指标：
发现的错误揭示性违规数量（123个）。
错误分类数量（8类）。
测试生成效率（平均每个场景耗时47.48秒）。
效果：
在240小时的测试中，DoppelTest发现了123个错误揭示性违规。
提交了一个修复方案并被Baidu Apollo开发者接受。
相比基线方法（RAND），DoppelTest能更高效地发现真正的ADS错误。</x:t>
  </x:si>
  <x:si>
    <x:t xml:space="preserve">论文中提及了在Baidu Apollo（百度Apollo自动驾驶平台）中的应用案例，包括发现的错误类型（如规划模块忽略交通信号、不安全车道借用决策等）以及提交的修复方案被采纳的情况。</x:t>
  </x:si>
  <x:si>
    <x:t xml:space="preserve">Generating Realistic and Diverse Tests for LiDAR-Based Perception Systems</x:t>
  </x:si>
  <x:si>
    <x:t xml:space="preserve">该论文提出了一种基于语义突变的新型测试方法，用于生成真实且多样化的测试用例，以检测基于LiDAR的感知系统中的潜在故障。通过利用真实世界的数据集进行语义级突变，该方法能够生成罕见但安全关键的场景，同时保持输入的真实性。论文实现了该方法，并在五个先进的LiDAR感知系统上进行了评估，结果表明该方法能高效地发现可能导致实际后果的感知错误，且误报率较低。</x:t>
  </x:si>
  <x:si>
    <x:t xml:space="preserve">The paper introduces a novel approach for testing LiDAR-based perception systems by generating realistic and diverse test cases through semantic mutations of real-world data. The method preserves realism invariants while exploring rare but safety-critical scenarios. Implemented and evaluated on five state-of-the-art LiDAR perception systems, the approach efficiently identified perception failures with a low false-positive rate, demonstrating its potential to enhance the reliability of autonomous systems.</x:t>
  </x:si>
  <x:si>
    <x:t xml:space="preserve">基于LiDAR的感知系统的测试方法</x:t>
  </x:si>
  <x:si>
    <x:t xml:space="preserve">论文使用了SemanticKITTI数据集作为基准数据集，该数据集是一个广泛用于LiDAR语义分割任务的数据集。</x:t>
  </x:si>
  <x:si>
    <x:t xml:space="preserve">量化指标：
Accuracy Metric：基于整个点云的IoU（Intersection over Union）指标。
Jaccard Index：针对每个类别的Jaccard相似系数，更关注小类别的性能。
效果：
在最高严重性阈值（ε=5）下，Accuracy指标发现了17到101个故障，Jaccard指标发现了至少301个故障。
误报率较低（Accuracy误报率3%，Jaccard误报率10%）。</x:t>
  </x:si>
  <x:si>
    <x:t xml:space="preserve">未提及，但论文的方法在SemanticKITTI数据集上进行了实验，验证了其在实际场景中的有效性。论文中提到了多个自动驾驶公司的LiDAR技术应用，如Uber自动驾驶车辆在2018年因感知故障导致的致命事故，以及Volvo、Motional、Baidu、Ford、Zoox和Waymo等公司对LiDAR的使用。</x:t>
  </x:si>
  <x:si>
    <x:t xml:space="preserve">Rules of Engagement: Why and How Companies Participate in OSS</x:t>
  </x:si>
  <x:si>
    <x:t xml:space="preserve">该论文研究了公司参与开源软件（OSS）的动机和方式。通过访谈20位来自不同规模和行业的公司代表，研究发现公司参与OSS的动机可分为四个层面：创始人愿景、声誉、商业优势和互惠性。公司通过多种方式参与OSS，包括开发时间、社区关系、宣传推广、多样性包容性（D&amp;I）倡议以及财务支持。研究结果揭示了公司在OSS生态系统中的多维度贡献及其对开源项目和公司自身的双向益处，旨在推动更多公司参与OSS，促进生态系统的多样性和可持续性。</x:t>
  </x:si>
  <x:si>
    <x:t xml:space="preserve">The paper investigates why and how companies contribute to Open Source Software (OSS). Through interviews with 20 participants from companies of varying sizes and industries, the study identifies four key motivations: Founder(s)' Vision, Reputation, Business Advantage, and Reciprocity. Companies engage in OSS through diverse mechanisms, such as developers' time, community relations, advocacy, diversity and inclusion (D&amp;I) efforts, and financial support. The findings highlight the multifaceted contributions of companies to OSS and their mutual benefits, aiming to encourage more companies to participate in OSS and foster a robust, diverse, and sustainable ecosystem.</x:t>
  </x:si>
  <x:si>
    <x:t xml:space="preserve">公司参与开源软件（OSS）的动机（RQ1）和贡献方式（RQ2）</x:t>
  </x:si>
  <x:si>
    <x:t xml:space="preserve">论文未使用传统意义上的benchmark，而是通过定性分析（如访谈和编码）构建理论模型。</x:t>
  </x:si>
  <x:si>
    <x:t xml:space="preserve">论文未使用量化指标，而是通过定性分析（如访谈数据的主题编码）归纳出动机和贡献的类别。研究通过成员检查（member checking）验证了结果的可靠性。</x:t>
  </x:si>
  <x:si>
    <x:t xml:space="preserve">未提及，但论文提及了多个产业界的案例，包括：
大型科技公司（如Microsoft、Google、RedHat、Spotify）通过开源项目（如Kubernetes）提升声誉和技术影响力。
初创公司通过开源技术吸引用户信任和扩大品牌知名度。
非技术行业（如金融、医疗）通过建立开源项目办公室（OSPO）系统化参与OSS。
政府和公共机构（如巴黎市政府）通过开源解决方案（如Lutece）推动城市数字化。</x:t>
  </x:si>
  <x:si>
    <x:t xml:space="preserve">An Empirical Study on Software Bill of Materials: Where We Stand and the Road Ahead</x:t>
  </x:si>
  <x:si>
    <x:t xml:space="preserve">该论文是一项关于软件物料清单（SBOM）的实证研究，旨在探讨当前SBOM的实践现状、工具支持情况以及面临的主要挑战。通过访谈和问卷调查，作者收集了来自15个国家的17名访谈对象和65名调查对象的数据，总结了26条代表性陈述，并将其分为三个主题：SBOM的实践状态、工具支持以及问题和担忧。研究发现，尽管SBOM在提升软件供应链透明度和安全性方面具有潜力，但其采用率仍然较低，工具支持尚不成熟，且存在数据标准化、分发机制和完整性验证等问题。论文还提出了未来研究的方向和目标模型，以促进SBOM的进一步发展。</x:t>
  </x:si>
  <x:si>
    <x:t xml:space="preserve">This paper presents an empirical study on the Software Bill of Materials (SBOM), focusing on its current state of practice, tooling support, and main challenges. Through interviews with 17 practitioners and a survey of 65 respondents from 15 countries, the authors identified 26 key statements grouped into three themes: SBOM practices, tooling support, and concerns. The study reveals that while SBOMs enhance software supply chain transparency and security, adoption remains limited, tools are immature, and issues like standardization, distribution, and validation persist. The paper concludes with a goal model and future directions to advance SBOM adoption and utility.</x:t>
  </x:si>
  <x:si>
    <x:t xml:space="preserve">SBOM的实践现状，支持的现状和面临的主要问题和挑战</x:t>
  </x:si>
  <x:si>
    <x:t xml:space="preserve">论文没有明确提及使用特定的benchmark，而是通过访谈和问卷调查收集数据，并参考了Linux Foundation的SBOM准备报告（SBOM readiness report）作为行业基准进行比较。</x:t>
  </x:si>
  <x:si>
    <x:t xml:space="preserve">量化指标：
同意/不同意百分比：对26条陈述的同意和不同意比例进行统计（例如，90.8%同意“SBOM增强软件供应链透明度”）。
参与人数：17名访谈对象和65名有效调查对象。
效果：
揭示了SBOM实践的现状和工具支持的不足。
提出了未来改进方向，如标准化、工具成熟度和分发机制优化。</x:t>
  </x:si>
  <x:si>
    <x:t xml:space="preserve">未提及，但论文中提及了产业界案例，包括：
SolarWinds攻击：作为软件供应链攻击的典型案例，强调了SBOM的重要性。
美国政府的行政命令：要求与政府交易的公司提供SBOM。
Linux Foundation的SBOM准备报告：调查了412家组织的SBOM采用情况。
CISA（网络安全和基础设施安全局）：积极推动SBOM的发展。
此外，论文还提到了多个SBOM工具和标准（如SPDX、CycloneDX）在产业界的应用。</x:t>
  </x:si>
  <x:si>
    <x:t xml:space="preserve">Towards More Practical Automation of Vulnerability Assessment</x:t>
  </x:si>
  <x:si>
    <x:t xml:space="preserve">该论文提出了一种名为PROEVA的方法，旨在通过自动化分析漏洞相关的开发活动（如GitHub问题报告）来实现早期漏洞评估。论文指出，现有漏洞评估方法存在输出缺乏依据、忽略漏洞评分系统（CVSS）指标间关联性等问题。PROEVA利用提示调优（prompt tuning）和课程学习（CL）技术，显式建模CVSS指标间的关联性，从而提升评估的准确性和实用性。实验表明，PROEVA在分类指标和提出的严重性感知指标上均显著优于基线方法，并验证了其在评估系统升级场景下的高效迁移能力。</x:t>
  </x:si>
  <x:si>
    <x:t xml:space="preserve">The paper introduces PROEVA, an approach for automating early vulnerability assessment by analyzing vulnerability-related issue reports (e.g., GitHub issues). It addresses limitations of existing methods, such as lack of rationale in outputs and ignoring associations between CVSS metrics. PROEVA leverages prompt-based models and curriculum learning to exploit these associations, improving assessment accuracy. Experiments show PROEVA outperforms baselines in both classification and severity-aware metrics, and demonstrates efficient transferability when adapting to updated assessment systems (e.g., CVSS v3 to v4).</x:t>
  </x:si>
  <x:si>
    <x:t xml:space="preserve">自动化漏洞评估</x:t>
  </x:si>
  <x:si>
    <x:t xml:space="preserve">ICSE-24</x:t>
  </x:si>
  <x:si>
    <x:t xml:space="preserve">论文构建了一个包含7,037个漏洞相关GitHub问题报告的数据集，覆盖2,431个开源项目。数据通过交叉引用NVD（国家漏洞数据库）和GitHub的漏洞记录与问题报告获得。</x:t>
  </x:si>
  <x:si>
    <x:t xml:space="preserve">分类指标：加权F1（F1-W）、宏F1（F1-M）、马修斯相关系数（MCC）。PROEVA相比最佳基线分别提升12.9%、12.9%和15.1%。
严重性感知指标：
MT@L（资源限制下缓解的威胁量）：在5%和10%资源限制下分别达到0.885和0.847，优于基线（如LGBM的0.720和0.695）。
AUCMT@L（曲线下面积）：在相同限制下分别为0.865和0.856，接近最优模型。</x:t>
  </x:si>
  <x:si>
    <x:t xml:space="preserve">未提及，但模拟了企业从CVSS v2升级到v3时，PROEVA在重新评估旧漏洞和预测新漏洞中的高效性（如MT@10%达0.984）。软件供应商可利用PROEVA监控依赖的开源组件，优先修复高风险漏洞以符合安全协议（SLA）。
案例：GitBlit漏洞（CVE-2022-31267）通过GitHub问题报告提前82天泄露，但NVD手动评估延迟16天，凸显早期自动化评估的必要性。</x:t>
  </x:si>
  <x:si>
    <x:t xml:space="preserve">VGX: Large-Scale Sample Generation for Boosting Learning-Based Software Vulnerability Analyses</x:t>
  </x:si>
  <x:si>
    <x:t xml:space="preserve">论文《VGX: Large-Scale Sample Generation for Boosting Learning-Based Software Vulnerability Analyses》提出了一种名为VGX的技术，旨在通过自动生成大规模高质量的漏洞样本，提升基于机器学习的软件漏洞分析效果。VGX结合了语义感知的上下文定位和基于人类知识的漏洞注入模式，显著优于现有方法。实验表明，VGX生成的样本能够显著提升漏洞检测、定位和修复任务的性能，并在真实项目中发现了更多漏洞。</x:t>
  </x:si>
  <x:si>
    <x:t xml:space="preserve">The paper "VGX: Large-Scale Sample Generation for Boosting Learning-Based Software Vulnerability Analyses" introduces VGX, a technique designed to generate large-scale, high-quality vulnerable code samples for enhancing machine learning-based software vulnerability analyses. VGX integrates semantics-aware contextualization with human-knowledge-enhanced edit patterns, outperforming state-of-the-art methods. Experiments demonstrate that VGX-generated samples significantly improve vulnerability detection, localization, and repair tasks, and help discover additional real-world vulnerabilities (CVEs).</x:t>
  </x:si>
  <x:si>
    <x:t xml:space="preserve">基于深度学习和模式挖掘的大规模高质量漏洞样本生成技术</x:t>
  </x:si>
  <x:si>
    <x:t xml:space="preserve">预训练数据集：IBM CodeNet（1,213,907个C函数）。
微调与测试数据集：结合多个公开漏洞数据集（如VulGen、Fan等），包含7,764个样本（6,989训练，775测试）。
下游任务评估数据集：ReVeal（漏洞检测）、PatchDB（漏洞修复）等独立测试集。</x:t>
  </x:si>
  <x:si>
    <x:t xml:space="preserve">生成效果：
精确度（Precision）：59.46%（比基线高259.77%-1717.23%）。
召回率（Recall）：22.71%（比基线高44.28%-2083%）。
F1分数：32.87%（比基线高99.09%-890.06%）。
成功率（Success Rate）：93.02%（比基线高22.45%-328.47%）。
下游任务提升：
漏洞检测（F1）：提升19.15%-330.80%。
漏洞定位（Top-10准确率）：提升12.86%-19.31%。
漏洞修复（Top-50准确率）：提升85.02%-99.30%。</x:t>
  </x:si>
  <x:si>
    <x:t xml:space="preserve">论文提及了生成的漏洞样本帮助改进了漏洞检测工具LineVul，使其在真实项目中发现了13个额外的CVE漏洞（如Linux内核中的CWE-125、CWE-401等）。具体案例包括CVE-2022-46149（Cap’n Proto项目）和CVE-2021-3764（Linux内核）等。</x:t>
  </x:si>
  <x:si>
    <x:t xml:space="preserve">MalCertain: Enhancing Deep Neural Network Based Android Malware Detection by Tackling Prediction Uncertainty</x:t>
  </x:si>
  <x:si>
    <x:t xml:space="preserve">该论文提出了一种名为MALCERTAIN的框架，旨在通过处理深度神经网络（DNN）在Android恶意软件检测中的预测不确定性，提升检测模型的准确性和鲁棒性。论文首先分析了数据不确定性（如噪声和分布偏移）和模型训练不足对DNN预测的影响，随后设计了一种基于不确定性估计的校正模型，用于识别并修正不可靠的预测结果。实验表明，MALCERTAIN能够显著提升现有DNN模型的检测性能，尤其在对抗性样本检测方面表现突出。</x:t>
  </x:si>
  <x:si>
    <x:t xml:space="preserve">The paper introduces MALCERTAIN, a framework designed to enhance the accuracy and robustness of DNN-based Android malware detection by addressing prediction uncertainty. It identifies two types of uncertainty—aleatoric (data noise) and epistemic (model limitations)—and proposes a correction model trained on uncertainty metrics (e.g., entropy, KL divergence) to flag and rectify unreliable predictions. Experiments demonstrate improvements of up to 21% in accuracy and 94.38% in adversarial sample detection, showcasing its effectiveness in real-world scenarios.</x:t>
  </x:si>
  <x:si>
    <x:t xml:space="preserve">利用预测不确定性提升基于DNN的Android恶意软件检测性能</x:t>
  </x:si>
  <x:si>
    <x:t xml:space="preserve">训练集：MalGenome（1,260样本）和MalRadar（4,534样本）。
校正训练集：Drebin（5,560样本）。
测试集：AMD数据集（24,650样本中随机选取2,000样本）。
对抗样本：基于“mixture of attacks”生成的Basic DNN和AT-RFGSM样本（各800个）。</x:t>
  </x:si>
  <x:si>
    <x:t xml:space="preserve">指标：准确率（Accuracy）、F1值（F1-score）、误报率（FPR）、漏报率（FNR）。
效果：
在OOD数据上，准确率提升约21%（平均），F1值提升49%。
对抗样本检测中，F1值最高提升94.38%（AT-RFGSM样本）。
校正模型对误分类样本的识别精度达92.56%（SVM算法）。</x:t>
  </x:si>
  <x:si>
    <x:t xml:space="preserve">未提及，但提到其开源工具可供后续研究和实际部署参考。</x:t>
  </x:si>
  <x:si>
    <x:t xml:space="preserve">Pre-training by Predicting Program Dependencies for Vulnerability Analysis Tasks</x:t>
  </x:si>
  <x:si>
    <x:t xml:space="preserve">该论文提出了一种名为PDBERT的预训练模型，通过两个新的预训练目标（控制依赖预测CDP和数据依赖预测DDP）来增强代码语义结构的理解，从而提升漏洞分析任务的性能。PDBERT能够直接从源代码预测程序依赖关系，支持部分代码和完整函数的分析。实验表明，PDBERT在漏洞检测、分类和评估任务中表现优异，同时在程序依赖分析任务中达到了高精度和高效率。</x:t>
  </x:si>
  <x:si>
    <x:t xml:space="preserve">The paper introduces PDBERT, a pre-trained model designed to enhance vulnerability analysis by learning program dependencies through two novel objectives: Control Dependency Prediction (CDP) and Data Dependency Prediction (DDP). PDBERT predicts dependencies directly from source code, handling both partial and complete functions. Experiments demonstrate its superior performance in vulnerability detection, classification, and assessment tasks, as well as high accuracy and efficiency in program dependence analysis.</x:t>
  </x:si>
  <x:si>
    <x:t xml:space="preserve">基于预训练技术的程序依赖分析及其在漏洞分析任务中的应用</x:t>
  </x:si>
  <x:si>
    <x:t xml:space="preserve">漏洞检测：ReVeal、Big-Vul、Devign
漏洞分类：基于Big-Vul构建的数据集
漏洞评估：基于Big-Vul构建的数据集
程序依赖分析：从开源项目收集的C/C++函数数据集（包含1.9M训练函数）</x:t>
  </x:si>
  <x:si>
    <x:t xml:space="preserve">程序依赖分析：F1-score（控制依赖&gt;99%，数据依赖&gt;94%）
漏洞检测：F1-score（ReVeal: 48.38%, Big-Vul: 59.41%, Devign: 67.61%准确率）
漏洞分类：Macro F1（57.96%）、Weighted F1（62.60%）、MCC（0.5644）
漏洞评估：Macro F1（平均78.28%）、MCC（平均0.6763）</x:t>
  </x:si>
  <x:si>
    <x:t xml:space="preserve">未提及，但论文提到PDBERT可用于分析Stack Overflow上的代码片段，帮助开发者识别潜在漏洞，防止不安全代码被复制到生产环境中（参考Fischer et al.的研究案例）。此外，PDBERT的吞吐量比静态分析工具Joern高23倍，适用于对吞吐量要求较高的场景。</x:t>
  </x:si>
  <x:si>
    <x:t xml:space="preserve">Investigating White-Box Attacks for On-Device Models</x:t>
  </x:si>
  <x:si>
    <x:t xml:space="preserve">该论文研究了在移动设备上部署的深度学习模型（如TensorFlow Lite模型）面临的白盒攻击风险。现有攻击方法通常基于黑盒或间接白盒策略，效果有限。作者提出了一种名为REOM的逆向工程框架，能够将非可调试的TFLite模型自动转换为可调试的PyTorch模型，从而支持直接白盒攻击。实验表明，REOM在244个TFLite模型中成功转换了92.6%，且白盒攻击成功率显著高于传统方法（提升10.23%~89.03%），扰动幅度更小（降低100倍）。研究揭示了当前模型部署策略的安全隐患，呼吁开发者重视白盒测试。</x:t>
  </x:si>
  <x:si>
    <x:t xml:space="preserve">This paper investigates the vulnerability of on-device deep learning models (e.g., TensorFlow Lite) to white-box attacks. Existing attacks rely on black-box or indirect white-box strategies with limited effectiveness. The authors propose REOM, a reverse engineering framework that automatically converts non-debuggable TFLite models into debuggable PyTorch models, enabling direct white-box attacks. Experiments show REOM achieves a 92.6% success rate in transforming 244 TFLite models, with white-box attacks significantly outperforming traditional methods (10.23%~89.03% higher success rates) using 100x smaller perturbations. The study highlights critical security risks in current model deployment practices.</x:t>
  </x:si>
  <x:si>
    <x:t xml:space="preserve">在设备端深度学习模型的白盒攻击方法及其安全性评估</x:t>
  </x:si>
  <x:si>
    <x:t xml:space="preserve">数据集：从173,905个Google Play应用（2021年发布）中提取的244个TFLite模型。
对比基线：基于替代模型（surrogate model）的传统黑盒攻击方法（如Huang et al.和Cao et al.的工作）。</x:t>
  </x:si>
  <x:si>
    <x:t xml:space="preserve">转换成功率：92.6%（226/244模型）。
攻击成功率：白盒攻击（BIM/PGD）在非定向攻击中提升至89.03%~99.65%（基线为4.56%~10.78%），定向攻击提升至98.41%（基线为0.02%）。
扰动幅度：白盒攻击仅需0.01的$\ell_2$距离，而基线需1.0。
输出差异：转换后模型与原始模型的平均差异小于0.001（标准化后）。</x:t>
  </x:si>
  <x:si>
    <x:t xml:space="preserve">实验中的TFLite模型来自真实Android应用（如水果分类、皮肤癌检测等），论文提及了OpenHarmony移动系统作为案例，说明设备端模型部署的隐私保护需求。</x:t>
  </x:si>
  <x:si>
    <x:t xml:space="preserve">Prism: Decomposing Program Semantics for Code Clone Detection through Compilation</x:t>
  </x:si>
  <x:si>
    <x:t xml:space="preserve">论文《Prism: Decomposing Program Semantics for Code Clone Detection through Compilation》提出了一种名为Prism的新方法，通过融合多种架构（CISC和RISC）的汇编代码行为语义来检测代码克隆。传统方法依赖高级语言的语法和语义特征（如AST、CFG），但受编程语言多样性和灵活性的限制，难以准确对齐语义相似的代码。Prism利用汇编代码提供的程序执行行为语义（如计算逻辑和内存访问模式），结合多特征融合策略，显著提升了克隆检测的精度和召回率。实验表明，Prism在OJClone数据集上的精确度和召回率均达到0.999，优于现有方法。</x:t>
  </x:si>
  <x:si>
    <x:t xml:space="preserve">The paper Prism: Decomposing Program Semantics for Code Clone Detection through Compilation introduces a novel method called Prism that enhances code clone detection by leveraging behavior semantics from multiple architecture assembly codes (CISC and RISC). Traditional approaches rely on high-level language features (e.g., AST, CFG), but their performance is limited by syntactic diversity. Prism utilizes assembly code to capture program execution traces (e.g., arithmetic logic and memory access patterns) and proposes a multi-feature fusion strategy to expand the representation space. Experiments on the OJClone dataset show that Prism achieves precision and recall scores of 0.999, outperforming state-of-the-art methods.</x:t>
  </x:si>
  <x:si>
    <x:t xml:space="preserve">论文使用了两个数据集：
OJClone数据集：包含52,000个C/C++代码文件，覆盖104个任务，每个任务500个语义克隆代码。
GCJ数据集：用于跨语言验证，包含Java代码的语义克隆检测任务。</x:t>
  </x:si>
  <x:si>
    <x:t xml:space="preserve">指标：精确度（Precision）、召回率（Recall）、F1值（F1-score）。
效果：在OJClone数据集上，Prism的精确度、召回率和F1值均为0.999，相比基线方法（如FCDetector）分别提升2.9%、4.9%和3.9%。</x:t>
  </x:si>
  <x:si>
    <x:t xml:space="preserve">未提及，但指出代码克隆检测可用于知识产权保护（识别代码抄袭）和开发者工具（如代码推荐系统，类似GitHub Copilot）。</x:t>
  </x:si>
  <x:si>
    <x:t xml:space="preserve">Evaluating Code Summarization Techniques: A New Metric and an Empirical Characterization</x:t>
  </x:si>
  <x:si>
    <x:t xml:space="preserve">该论文提出了一种新的代码摘要质量评估指标SIDE（Summary alignment to coDe sEmantics），通过对比学习捕捉生成摘要与代码语义的匹配程度，而非仅依赖与参考摘要的文本相似性。作者实证表明，现有基于文本重叠的指标（如BLEU、ROUGE）与开发者评价相关性较低，而SIDE能更准确地反映摘要质量。研究基于包含5,201条人工评估的数据集，验证了SIDE与人类评分的强相关性，并建议将其与传统指标结合以全面评估代码摘要技术。</x:t>
  </x:si>
  <x:si>
    <x:t xml:space="preserve">The paper introduces SIDE, a novel metric for evaluating code summarization quality by measuring the alignment between generated summaries and the semantics of the documented code, independent of reference summaries. Through contrastive learning, SIDE outperforms conventional metrics (e.g., BLEU, ROUGE) in correlating with human assessments. The study leverages a dataset of 5,201 developer evaluations to demonstrate SIDE’s effectiveness and advocates for its integration with existing metrics to enhance summary quality assessment.</x:t>
  </x:si>
  <x:si>
    <x:t xml:space="preserve">代码摘要技术的质量评估</x:t>
  </x:si>
  <x:si>
    <x:t xml:space="preserve">Roy et al. (2021) 数据集：包含5,201条开发者对自动生成摘要的质量评估（涵盖6个Java方法的36个摘要）。
CodeSearchNet数据集：用于训练SIDE，包含181,061个Java方法及其对应的Javadoc摘要。</x:t>
  </x:si>
  <x:si>
    <x:t xml:space="preserve">对比指标：BLEU、ROUGE、METEOR、Jaccard相似度、c_coeff、BERTScore、SentenceBERT等40种指标。
SIDE效果：
在PCA分析中，SIDE捕获了独立于传统指标的方差（PC2贡献16%）。
在逻辑回归中，SIDE的Odds Ratio最高（1.6265 for内容充分性），显著优于其他指标。
与人类评估的DA Score相关性最强（OR=1.0205，p&lt;0.0001）。</x:t>
  </x:si>
  <x:si>
    <x:t xml:space="preserve">未提及，但指出SIDE可用于识别代码注释与实现的不一致性（如过时注释），提升软件维护效率。潜在应用场景包括代码审查、文档自动化生成工具等。</x:t>
  </x:si>
  <x:si>
    <x:t xml:space="preserve">Are Prompt Engineering and TODO Comments Friends or Foes? An Evaluation on GitHub Copilot</x:t>
  </x:si>
  <x:si>
    <x:t xml:space="preserve">本文研究了GitHub Copilot在代码生成过程中如何处理TODO注释（一种自我承认的技术债务）。作者通过分析36,381个TODO注释，生成了1,140个代码片段，探讨了以下问题：
TODO注释是否会影响生成代码的质量？
GitHub Copilot能否通过生成的代码修复TODO注释中描述的技术债务？
修改TODO注释是否能提高生成代码的质量？
研究发现，直接使用TODO注释可能导致生成代码重现技术债务，但通过简单修改（如删除“TODO”关键字）可以显著提高修复效果。此外，代码生成工具在某些情况下能自动修复技术债务，但效果受注释内容的影响。</x:t>
  </x:si>
  <x:si>
    <x:t xml:space="preserve">This paper investigates how GitHub Copilot handles TODO comments (a form of self-admitted technical debt, SATD) during code generation. The authors analyzed 36,381 TODO comments and generated 1,140 code snippets to address three research questions:
Does the presence of TODO comments impact the quality of generated code?
Can GitHub Copilot generate code that repays the technical debt described in TODO comments?
Can modifying TODO comments improve the effectiveness of prompts for debt repayment?
The results show that unmodified TODO comments may lead to generated code replicating technical debt, while simple modifications (e.g., removing "TODO") can enhance repayment. The study also highlights cases where Copilot automatically resolves technical debt, though success depends on comment characteristics.</x:t>
  </x:si>
  <x:si>
    <x:t xml:space="preserve">通过代码生成工具（GitHub Copilot）自动修复自我承认的技术债务（SATD）</x:t>
  </x:si>
  <x:si>
    <x:t xml:space="preserve">论文使用了一个包含36,381个TODO注释的数据集，这些注释来自102,424个Python仓库的最新版本。最终从中筛选出380个具有代表性的TODO注释，并基于这些注释生成了1,140个代码片段用于实验分析。</x:t>
  </x:si>
  <x:si>
    <x:t xml:space="preserve">量化指标：
TODO注释的修复率（即生成代码是否解决了注释中描述的技术债务）。
不同提示策略（DS、DS-TD、DS-MTD）的成功率对比。
效果：
DS（仅使用文档字符串）：21.57%的TODO注释被修复。
DS-TD（包含未修改的TODO注释）：35.36%的TODO注释导致生成代码重现技术债务。
DS-MTD（修改后的TODO注释）：比DS多修复了10.53%的TODO注释，总修复率达32.11%。</x:t>
  </x:si>
  <x:si>
    <x:t xml:space="preserve">未提及，但提到了GitHub Copilot作为产业界广泛使用的AI代码生成工具</x:t>
  </x:si>
  <x:si>
    <x:t xml:space="preserve">Automatic Semantic Augmentation of Language Model Prompts (for Code Summarization)</x:t>
  </x:si>
  <x:si>
    <x:t xml:space="preserve">论文提出了一种名为“自动语义增强提示”（Automatic Semantic Augmentation of Prompts, ASAP）的方法，旨在通过向大型语言模型（LLM）的提示中添加从代码中提取的语义信息（如仓库名称、标识符标签、数据流图等），提升其在代码摘要生成和代码补全任务中的性能。实验表明，ASAP方法在多个编程语言和不同LLM模型上显著提高了性能指标，尤其在PHP语言上达到了新的最高水平（32.73 BLEU）。该方法基于开发者编写代码摘要时的直觉，即显式提供语义信息可帮助模型更好地理解代码。</x:t>
  </x:si>
  <x:si>
    <x:t xml:space="preserve">The paper introduces ASAP (Automatic Semantic Augmentation of Prompts), a method to enhance LLM prompts for code summarization and completion by incorporating semantic facts (e.g., repository paths, tagged identifiers, data flow graphs) derived from static code analysis. Experiments on the CodeSearchNet dataset show that ASAP improves performance across multiple languages (e.g., PHP achieves 32.73 BLEU) and models (e.g., Codex, GPT-3.5). The approach is inspired by developers’ implicit use of semantic cues during manual code comprehension.</x:t>
  </x:si>
  <x:si>
    <x:t xml:space="preserve">显式增强大型语言模型（LLM）的提示（prompt）</x:t>
  </x:si>
  <x:si>
    <x:t xml:space="preserve">论文使用CodeSearchNet数据集（来自CodeXGLUE基准），包含六种编程语言（Java、Python、JavaScript、Ruby、Go、PHP）的去重代码函数及其自然语言摘要。</x:t>
  </x:si>
  <x:si>
    <x:t xml:space="preserve">主要指标：
BLEU-4（代码摘要）：ASAP在PHP上提升4.6 BLEU（达32.73），其他语言平均提升≥2 BLEU。
ROUGE-L和METEOR：整体显著提升（如ROUGE-L +6.44%）。
代码补全：编辑相似度（Edit Similarity）提升5.11%，精确匹配（Exact Match）提升5.79%。
统计显著性：Wilcoxon检验证实改进显著（p&lt;0.01）。</x:t>
  </x:si>
  <x:si>
    <x:t xml:space="preserve">未提及，但指出代码摘要和补全工具可支持开发者维护和理解代码（如生成函数注释），潜在应用于软件开发维护流程。</x:t>
  </x:si>
  <x:si>
    <x:t xml:space="preserve">DSFM: Enhancing Functional Code Clone Detection with Deep Subtree Interactions</x:t>
  </x:si>
  <x:si>
    <x:t xml:space="preserve">论文提出了一种名为DSFM（Deep Subtree Factorization Machine）的新型深度学习方法，用于增强功能性代码克隆检测。传统深度学习方法通常将代码片段表示为单一向量，可能忽略代码内容的细粒度比较。DSFM通过引入深度子树交互（deep subtree interactions），显式比较两个代码片段的抽象语法树（AST）中的子树，从而更精细地衡量语义相似性。实验表明，DSFM在三个广泛使用的数据集（GCJ、OJClone和BigCloneBench）上优于现有方法，F1分数分别达到97.3%、99.6%和96.5%。</x:t>
  </x:si>
  <x:si>
    <x:t xml:space="preserve">The paper presents DSFM (Deep Subtree Factorization Machine), a novel deep learning approach to enhance functional code clone detection. Unlike traditional methods that represent code snippets as single vectors, DSFM incorporates deep subtree interactions to compare subtrees from abstract syntax trees (ASTs) of two code snippets explicitly. This fine-grained comparison improves semantic similarity measurement. Experiments on three datasets (GCJ, OJClone, and BigCloneBench) demonstrate DSFM's superiority, achieving F1 scores of 97.3%, 99.6%, and 96.5%, respectively.</x:t>
  </x:si>
  <x:si>
    <x:t xml:space="preserve">功能性代码克隆检测</x:t>
  </x:si>
  <x:si>
    <x:t xml:space="preserve">论文使用了以下三个基准数据集：
GCJ：基于Google Code Jam竞赛数据，包含1,664个Java代码片段。
OJClone：基于学生提交的C语言编程问题解决方案，包含9,975个代码片段。
BigCloneBench：一个广泛使用的Java代码克隆基准，包含9,143个方法级代码片段，涵盖多种克隆类型。</x:t>
  </x:si>
  <x:si>
    <x:t xml:space="preserve">指标：精确度（Precision）、召回率（Recall）、F1分数（F1 score）。
效果：
GCJ：F1=97.3%（比基线最高提升2.87%）。
OJClone：F1=99.6%（比基线最高提升1.04%）。
BigCloneBench：F1=96.5%（比基线最高提升0.53%）。
在BigCloneBench上，DSFM对所有克隆类型（Type-1至Type-4）的检测均达到最优，尤其是Type-4克隆（F1=96.4%）。</x:t>
  </x:si>
  <x:si>
    <x:t xml:space="preserve">未提及，但指出代码克隆检测在软件维护（如代码复用、缺陷检测）中的重要性。</x:t>
  </x:si>
  <x:si>
    <x:t xml:space="preserve">Machine Learning is All You Need: A Simple Token-based Approach for Effective Code Clone Detection</x:t>
  </x:si>
  <x:si>
    <x:t xml:space="preserve">该论文提出了一种基于机器学习的轻量级代码克隆检测方法Toma。该方法通过提取代码的令牌序列，并利用六种相似性计算方法生成特征向量，再输入到训练好的机器学习模型中进行分类。实验表明，Toma在广泛使用的BigCloneBench数据集上表现优异，不仅检测效果优于大多数基于令牌和树结构的克隆检测工具，还能显著节省时间和计算资源。论文强调，即使仅使用简单的令牌信息，机器学习也能高效检测大多数真实场景中的代码克隆。</x:t>
  </x:si>
  <x:si>
    <x:t xml:space="preserve">The paper introduces Toma, a lightweight code clone detection method using tokens and machine learning. It extracts token sequences, calculates similarity via six metrics to generate feature vectors, and classifies clones via a trained model. Evaluated on the BigCloneBench dataset, Toma outperforms most token-based and tree-based detectors in effectiveness while saving significant time and computational resources. The study demonstrates that machine learning achieves strong clone detection even with simple token-based features.</x:t>
  </x:si>
  <x:si>
    <x:t xml:space="preserve">论文使用BigCloneBench (BCB) 数据集，这是一个广泛使用的Java代码克隆基准数据集，包含手动标注的克隆类型（Type-1至Type-4）和非克隆对。</x:t>
  </x:si>
  <x:si>
    <x:t xml:space="preserve">指标：F1分数（F1-score）、精确率（Precision）、召回率（Recall）。
效果：
在BCB数据集上，Toma的F1分数为90.3%，精确率92.9%，召回率87.9%。
在检测简单克隆（如Type-1、Type-2）时，F1接近100%；对于复杂克隆（如WT3/T4），F1为77%。
预测时间仅22秒（CPU），比基于图的工具（如DeepSim）快65倍。</x:t>
  </x:si>
  <x:si>
    <x:t xml:space="preserve">未提及，但指出代码克隆检测在开源社区和软件维护中具有实际价值，例如减少漏洞传播和维护成本。</x:t>
  </x:si>
  <x:si>
    <x:t xml:space="preserve">A First Look at the Inheritance-Induced Redundant Test Execution</x:t>
  </x:si>
  <x:si>
    <x:t xml:space="preserve">本文首次研究了测试代码中继承导致的冗余测试执行问题。通过静态和动态分析相结合的方法，作者在15个开源Java系统中发现：
40%的系统在测试代码中使用了继承。
13%的测试用例因继承而冗余执行，占测试总时间的14%。
45%的冗余候选测试用例是真正冗余的，但其余55%因覆盖不同代码或断言而具有价值。
研究还揭示了消除冗余的复杂性，例如同一测试用例在某些子类中冗余而在其他子类中非冗余。作者提出了工具和方法帮助开发者识别和优化冗余测试。</x:t>
  </x:si>
  <x:si>
    <x:t xml:space="preserve">This paper presents the first empirical study on redundant test executions caused by inheritance in test code. The authors propose a hybrid static-dynamic analysis approach to detect such redundancies. Analyzing 15 open-source Java systems, they find:
Inheritance is used in test code by 40% of systems.
13% of executed test cases are redundant due to inheritance, contributing to 14% of total test execution time.
While 45% of redundant candidates are truly redundant, 55% provide unique coverage or assertions.
Challenges in redundancy removal are highlighted, such as test cases being redundant in some subclasses but not others. The study provides tools to help developers optimize testing efficiency.</x:t>
  </x:si>
  <x:si>
    <x:t xml:space="preserve">测试代码中继承导致的冗余测试执行问题</x:t>
  </x:si>
  <x:si>
    <x:t xml:space="preserve">论文分析了15个开源Java系统，包括：
Commons-collections
Commons-math
Feign
Avro
Shiro
Dubbo
等。</x:t>
  </x:si>
  <x:si>
    <x:t xml:space="preserve">冗余测试候选比例：13%的测试用例因继承可能冗余（静态分析）。
真实冗余比例：45%的候选被动态分析确认为真正冗余。
时间开销：冗余测试占总执行时间的14%。
继承距离：90%冗余测试在直接子类中执行，其余涉及多层继承。</x:t>
  </x:si>
  <x:si>
    <x:t xml:space="preserve">未提及，但分析了多个开源项目（如Apache Commons系列），其发现对工业级测试优化具有潜在指导意义。</x:t>
  </x:si>
  <x:si>
    <x:t xml:space="preserve">Hypertesting of Programs: Theoretical Foundation and Automated Test Generation</x:t>
  </x:si>
  <x:si>
    <x:t xml:space="preserve">该论文提出了一种针对超属性的自动化测试框架，称为“hypertesting”。超属性是涉及多个程序执行间关系的正确性要求（如安全性和并发性需求），传统测试方法难以覆盖。论文从理论和实践两方面贡献：
理论：定义了超覆盖准则（hypercoverage）作为测试充分性标准，指导生成能够暴露超属性违规的测试用例。
实践：实现了两种测试生成工具（HyperFuzz和HyperEvo），分别基于模糊测试和进化搜索算法，针对安全超属性“非干涉性”（Non-Interference）进行测试。实验表明，该框架在基准测试中显著优于动态污点分析工具Phosphor，且无误报。</x:t>
  </x:si>
  <x:si>
    <x:t xml:space="preserve">The paper introduces a novel framework for automated testing of hyperproperties, termed "hypertesting." Hyperproperties are correctness requirements involving relations between multiple program executions (e.g., security and concurrency). The contributions include:
Theoretical: A hypertesting framework with a hypercoverage adequacy criterion to guide test generation for hyperproperties.
Practical: Two test generators (HyperFuzz and HyperEvo) targeting Non-Interference, implemented via fuzzing and evolutionary search. Experiments show the tools achieve high hypercoverage and vulnerability detection, outperforming the state-of-the-art dynamic taint analysis tool Phosphor with no false alarms.</x:t>
  </x:si>
  <x:si>
    <x:t xml:space="preserve">超属性的自动化测试</x:t>
  </x:si>
  <x:si>
    <x:t xml:space="preserve">使用iFSpec基准测试集（含34个Java程序），包含设计上安全（secure）和非安全（unsecure）的样本，用于评估非干涉性漏洞检测能力。</x:t>
  </x:si>
  <x:si>
    <x:t xml:space="preserve">指标：
超覆盖率（Hypercoverage）：衡量覆盖目标的比例。
真阳性率（TPR/Recall）：正确检测漏洞的比例。
准确率（ACC）：整体预测准确性。
效果：
HyperEvo：TPR=100%，ACC=100%，显著优于Phosphor（TPR=64%，ACC=82%）。
超覆盖率与漏洞暴露强相关（R&gt;0.7）。</x:t>
  </x:si>
  <x:si>
    <x:t xml:space="preserve">未提及，但指出超属性测试适用于安全关键系统（如隐私保护、并发控制），未来可能扩展到复杂软件系统。</x:t>
  </x:si>
  <x:si>
    <x:t xml:space="preserve">Symbol-Specific Sparsification of Interprocedural Distributive Environment Problems</x:t>
  </x:si>
  <x:si>
    <x:t xml:space="preserve">本文提出了一种名为“Sparse IDE”的稀疏静态分析框架，用于解决分布式环境中的跨程序数据流问题（IDE问题）。与传统的密集分析方法相比，Sparse IDE通过仅计算定义-使用链上的数据流，显著提高了分析效率。作者在Heros IDE求解器的基础上实现了SparseHeros工具，并通过线性常量传播分析验证了其正确性和性能优势。实验结果表明，Sparse IDE在运行时和内存消耗上均优于传统IDE算法，同时保持了相同的分析精度。</x:t>
  </x:si>
  <x:si>
    <x:t xml:space="preserve">This paper introduces Sparse IDE, a framework for sparsifying Interprocedural Distributive Environment (IDE) problems in static program analysis. By focusing on definition-use chains rather than all edges in the control-flow graph, Sparse IDE achieves significant efficiency improvements. The authors implement Sparse IDE in SparseHeros, an extension of the Heros IDE solver, and evaluate it using linear constant propagation analysis. Experimental results demonstrate that Sparse IDE reduces runtime and memory usage while maintaining precision, outperforming the baseline IDE algorithm.</x:t>
  </x:si>
  <x:si>
    <x:t xml:space="preserve">稀疏静态分析</x:t>
  </x:si>
  <x:si>
    <x:t xml:space="preserve">ConstantBench：作者创建的微基准测试套件，包含40个针对整数线性常量传播分析的程序。
真实世界的Java库：从Maven仓库中选取的30个高下载量的Java库，如jcl-over-slf4j、slf4j-api、commons-io等。</x:t>
  </x:si>
  <x:si>
    <x:t xml:space="preserve">量化指标：
运行时（Runtime）：分析完成所需的时间。
内存消耗（Memory Consumption）：分析过程中占用的内存。
传播次数（#Propagations）：数据流事实的传播次数。
效果：
Sparse IDE在运行时上比传统IDE快7.9倍（均值），最高可达30.7倍。
内存消耗平均减少51%，最高减少94%。
传播次数显著减少，例如在commons-beanutils库中减少了283倍。</x:t>
  </x:si>
  <x:si>
    <x:t xml:space="preserve">A Framework For Inferring Properties of User-Defined Functions</x:t>
  </x:si>
  <x:si>
    <x:t xml:space="preserve">论文提出了一种名为LAMBDA的技术框架，用于通过静态分析推断用户定义函数（UDFs）的属性，从而帮助数据库管理系统（DBMS）优化包含UDF的查询性能。LAMBDA通过数据流分析技术，自动识别UDF的四个关键属性（如纯函数性、非空性等），并利用这些属性生成优化建议。实验结果表明，LAMBDA能够高效且准确地推断属性，显著提升查询性能（性能提升10%至99%），并在实际生产环境中发现了开发者错误的UDF标注。</x:t>
  </x:si>
  <x:si>
    <x:t xml:space="preserve">The paper presents LAMBDA, a framework for statically inferring properties of User-Defined Functions (UDFs) to enhance DBMS performance. By modeling UDF property verification as a dataflow problem and leveraging abstract interpretation, LAMBDA automatically identifies four key UDF properties (e.g., Purity, Non-null). Evaluations on production-derived benchmarks show that LAMBDA conservatively infers properties with zero false negatives, improves query performance by 10%–99%, and detects incorrect manual annotations in real-world UDFs. The technique complements existing approaches like Froid by handling UDFs with complex imperative constructs.</x:t>
  </x:si>
  <x:si>
    <x:t xml:space="preserve">通过静态分析技术自动推断用户定义函数（UDFs）的属性</x:t>
  </x:si>
  <x:si>
    <x:t xml:space="preserve">论文使用的Benchmark包括：
从生产环境UDF工作负载中提取的30个Java UDF（包含日期处理、字符串操作等）。
TPC-DS数据库（3.8 GB，32张表）和基于TPC-DS查询生成的62条UDF调用查询。
SQL-ProcBench中的10个T-SQL UDF（手动转换为Java）。</x:t>
  </x:si>
  <x:si>
    <x:t xml:space="preserve">准确性：
Purity属性：11 TP, 15 TN, 4 FP；其他属性（Non-null等）无FP/FN。
发现生产环境中5个错误的UDF标注。
效率：平均分析时间34.9毫秒/UDF。
性能提升：
Purity优化：23/62查询加速（10%–99%）。
Parallel Safe优化：17/50查询加速（10%–74%），但7/50查询因并行执行导致性能下降（最高1001%）。</x:t>
  </x:si>
  <x:si>
    <x:t xml:space="preserve">论文提及在AzureSQL DBaaS平台的案例研究：
分析了20个生产环境Java UDF，发现50%的Purity标注错误。
对615个生产查询的测试显示，启用Purity标注后，执行时间、机器实例时间和CPU成本分别降低2.2%、4.8%和4.9%。
平台管理员确认LAMBDA发现的标注错误，并建议扩展工具以解释属性违反原因。</x:t>
  </x:si>
  <x:si>
    <x:t xml:space="preserve">Breaking the Flow: A Study of Interruptions During Software Engineering Activities</x:t>
  </x:si>
  <x:si>
    <x:t xml:space="preserve">该研究通过对照实验（N=20）分析了不同类型的中断（如屏幕通知和面对面交流）对程序员在代码编写、代码理解和代码审查任务中的表现及心理压力的影响。实验结合生理数据（通过Empatica手环测量心率变异性）和主观问卷调查，发现高支配性屏幕通知显著增加代码理解任务的时间，而面对面中断虽降低生理压力指标，但参与者主观压力评分更高。研究结果为中断管理和开发者福祉提供了实证依据。</x:t>
  </x:si>
  <x:si>
    <x:t xml:space="preserve">This study investigates the impact of interruptions (e.g., on-screen notifications and in-person interactions) on developers’ productivity and stress during coding, comprehension, and code review tasks. Through a controlled experiment (N=20) with physiological data (HRV via Empatica wristband) and surveys, it reveals that high-dominance on-screen interruptions increase time spent on comprehension tasks, while in-person interruptions reduce physiological stress but elevate self-reported stress. The findings highlight the need for nuanced interruption management strategies in software engineering.</x:t>
  </x:si>
  <x:si>
    <x:t xml:space="preserve">代码编写任务：实现井字棋游戏（137行C++代码）。
代码理解任务：基于3个LeetCode问题（如“Single Number”）。
代码审查任务：测试和审查AVL树实现（250行C++代码）。</x:t>
  </x:si>
  <x:si>
    <x:t xml:space="preserve">任务时间：高支配性屏幕通知使代码理解任务时间增加164.5秒（p&lt;0.05）。
心率变异性（HRV）：面对面中断显著提升SDNN（25.4 ms, p=0.0098）和RMSSD（34.8 ms, p=0.0045），表明生理压力降低。
主观压力评分：参与者对面对面中断的评分比屏幕中断高1.43分（p&lt;0.0001），与生理数据矛盾</x:t>
  </x:si>
  <x:si>
    <x:t xml:space="preserve">Supporting Web-based API Searches in the IDE Using Signatures</x:t>
  </x:si>
  <x:si>
    <x:t xml:space="preserve">这篇论文提出了一种名为Scout的工具，旨在帮助开发者在集成开发环境（IDE）中更高效地搜索和利用API信息。传统的API搜索需要开发者在IDE和浏览器之间频繁切换，阅读大量Stack Overflow帖子以找到相关API示例，效率低下且容易分散注意力。Scout通过自动提取搜索结果中的API签名（方法名、类、参数类型等），将这些签名分组、排名并以简洁的形式展示在IDE面板中，从而减少开发者需要处理的信息量。实验表明，Scout能减少19%的查询次数，并使开发者直接从API签名中解决近一半的任务，同时减少64%的Stack Overflow帖子浏览量。</x:t>
  </x:si>
  <x:si>
    <x:t xml:space="preserve">This paper introduces Scout, a tool designed to enhance API searches within the IDE by extracting and presenting API signatures from web search results (e.g., Stack Overflow). Traditional API searches require developers to switch between the IDE and browser, parse multiple posts, and manually identify relevant API usage examples. Scout automates this process by analyzing search results, grouping API signatures, and ranking them based on contextual relevance. Integrated into the IDE, Scout reduces workflow friction, enabling developers to focus on their tasks. An experiment with 40 developers showed that Scout reduces queries by 19%, allows 47% of tasks to be solved directly from signatures, and decreases viewed posts by 64%.</x:t>
  </x:si>
  <x:si>
    <x:t xml:space="preserve">研究主题是通过API签名优化IDE中的API搜索体验</x:t>
  </x:si>
  <x:si>
    <x:t xml:space="preserve">论文未使用标准benchmark，而是通过40名开发者的用户实验，对比Scout与传统Google搜索的效果。实验包含6个编程任务（如数组操作、日期计算），记录查询次数、帖子浏览量、任务完成率等指标。</x:t>
  </x:si>
  <x:si>
    <x:t xml:space="preserve">查询次数：Scout减少19%（1.6→1.3次/任务）。
任务直接解决率：47%的任务仅通过签名完成（对照组仅2%）。
Stack Overflow帖子浏览量：减少64%（2.2→0.8帖/任务）。
答案浏览量：减少54%（5.4→2.5答案/任务）。
完成时间和成功率：与对照组无显著差异，但用户体验更优</x:t>
  </x:si>
  <x:si>
    <x:t xml:space="preserve">ChatGPT Incorrectness Detection in Software Reviews</x:t>
  </x:si>
  <x:si>
    <x:t xml:space="preserve">这篇论文提出了一种名为CID（ChatGPT Incorrectness Detector）的工具，用于自动检测ChatGPT在软件工程任务（如库选择）中生成回答的正确性。通过调查135名软件工程师，发现开发者虽依赖ChatGPT辅助开发任务，但对其回答的可靠性存疑。CID通过迭代提问（基于文本的变形关系）和响应一致性分析来识别错误回答。实验表明，CID在库选择任务中检测错误回答的F1分数达到0.74-0.75。</x:t>
  </x:si>
  <x:si>
    <x:t xml:space="preserve">This paper introduces CID, a tool designed to detect incorrect responses generated by ChatGPT in software engineering tasks (e.g., library selection). A survey of 135 practitioners revealed developers' reliance on ChatGPT but concerns about its reliability. CID employs iterative prompting with metamorphic question mutations to assess response consistency, flagging divergent answers as likely incorrect. In a benchmark study, CID achieved an F1-score of 0.74–0.75 in detecting ChatGPT's errors.</x:t>
  </x:si>
  <x:si>
    <x:t xml:space="preserve">ChatGPT生成内容的错误检测</x:t>
  </x:si>
  <x:si>
    <x:t xml:space="preserve">论文构建了一个包含100个Stack Overflow帖子的基准数据集，涵盖spaCy、NLTK等库的技术讨论（如维护性、文档质量等）。数据集中的帖子包含标题、问题和已采纳答案，作为评估ChatGPT回答正确性的基准。</x:t>
  </x:si>
  <x:si>
    <x:t xml:space="preserve">F1-score：0.74–0.75（最佳模型为SVM）。
准确率（Accuracy）：0.75。
召回率（Recall）：0.75。
精确率（Precision）：0.74。
错误分类分析：44%因相似性度量不足，32%因提问设计问题。</x:t>
  </x:si>
  <x:si>
    <x:t xml:space="preserve">ChatGPT-Resistant Screening Instrument for Identifying Non-Programmers</x:t>
  </x:si>
  <x:si>
    <x:t xml:space="preserve">该论文针对ChatGPT等AI工具可能被非程序员用于绕过现有筛选工具的问题，提出了一种新型的ChatGPT抗性筛选工具。通过可视化编程概念和代码理解任务，设计了28个筛选问题，并在121名参与者（包括程序员和非程序员）中进行了评估。结果显示，基于可视化编程概念的筛选问题能有效区分程序员和非程序员，且使用ChatGPT的参与者难以完成任务。最终，论文推荐了6个高效的筛选问题，并提供了快速筛选工具的设计建议。</x:t>
  </x:si>
  <x:si>
    <x:t xml:space="preserve">The paper addresses the challenge of identifying non-programmers in software engineering studies, especially with the rise of AI tools like ChatGPT that can circumvent traditional screening questions. It proposes a ChatGPT-resistant screening instrument using visual programming concepts and code comprehension tasks. Through an online study with 121 participants (programmers and non-programmers), the authors evaluated 28 screening questions. Results showed that visual-based questions effectively differentiated programmers from non-programmers, even when participants used ChatGPT. Six recommended screening questions were presented, along with guidelines for efficient implementation.</x:t>
  </x:si>
  <x:si>
    <x:t xml:space="preserve">研究主题是设计一种能够抵抗ChatGPT等AI工具干扰的筛选工具，用于在软件工程和IT安全研究中准确识别非程序员。</x:t>
  </x:si>
  <x:si>
    <x:t xml:space="preserve">论文以Danilova等人提出的6个现有筛选问题作为基准，通过模拟攻击实验证明这些问题易被ChatGPT破解，进而设计新的抗性筛选问题。</x:t>
  </x:si>
  <x:si>
    <x:t xml:space="preserve">量化指标：正确率（程序员组≥92.3%，非程序员组≤33.3%）、时间效率（筛选工具完成时间≤3分钟）、排除率（99.47%的非程序员被排除）、包含率（94.83%的程序员被保留）。
效果：推荐的6个筛选问题在实验中显著优于基准问题，非程序员即使用ChatGPT也难以通过筛选。</x:t>
  </x:si>
  <x:si>
    <x:t xml:space="preserve">Development in times of hype: How freelancers explore Generative AI?</x:t>
  </x:si>
  <x:si>
    <x:t xml:space="preserve">该论文研究了自由职业开发者在生成式AI（GenAI）技术热潮中面临的挑战。通过访谈和调查52名自由职业开发者，研究发现这些开发者面临技术不确定性（如输出不可预测、幻觉问题）、外部依赖（如API限制、模型更新）以及由技术热潮引发的客户期望膨胀和市场竞争加剧等问题。论文提出了两个研究方向：面向生成式AI的软件工程（SE4GenAI）和热潮驱动的软件工程（HypeSE），旨在为开发者提供指导和支持。</x:t>
  </x:si>
  <x:si>
    <x:t xml:space="preserve">The paper explores the challenges faced by freelance developers working with generative AI (GenAI) during its hype phase. Through interviews and surveys with 52 freelancers, the study identifies issues such as unpredictable outputs, hallucinations, dependency on external APIs, and inflated client expectations driven by the hype. The authors propose two research areas: Software Engineering for Generative AI (SE4GenAI) to address technical challenges, and Hype-Induced Software Engineering (HypeSE) to manage hype-related dynamics. These aim to provide practical guidance for freelancers navigating the rapidly evolving GenAI landscape.</x:t>
  </x:si>
  <x:si>
    <x:t xml:space="preserve">研究主题是自由职业开发者在生成式AI技术热潮中遇到的挑战，包括技术特性（如输出不可预测性、幻觉问题）和热潮相关因素（如客户期望膨胀、市场竞争），并提出软件工程领域的解决方案</x:t>
  </x:si>
  <x:si>
    <x:t xml:space="preserve">论文使用的benchmark
论文未明确提及具体的benchmark，但通过对比现有软件工程与AI/ML（SE4AI/SE4ML）文献中的挑战（如137项挑战的分类），验证了自由职业开发者提出的问题的独特性。</x:t>
  </x:si>
  <x:si>
    <x:t xml:space="preserve">量化指标：
挑战分类：99项挑战分为11个SWEBOK知识领域和54个子类。
参与者背景：平均年龄32.6岁，平均6.9年开发经验，平均参与4.8个GenAI项目。
效果：
研究揭示了自由职业开发者在GenAI项目中的主要痛点，如技术不可靠性（如幻觉问题）和外部依赖（如API成本不可预测），并提出了SE4GenAI和HypeSE作为解决方案框架。</x:t>
  </x:si>
  <x:si>
    <x:t xml:space="preserve">How Far Are We? The Triumphs and Trials of Generative AI in Learning Software Engineering</x:t>
  </x:si>
  <x:si>
    <x:t xml:space="preserve">本研究探讨了生成式对话AI（如ChatGPT）在软件工程学习任务中的有效性和局限性。通过一项对照实验（N=22），研究者比较了使用ChatGPT的学生与传统资源使用者在任务生产力、自我效能和认知负荷等方面的差异。结果显示，ChatGPT并未显著提升生产力或自我效能，但显著增加了用户的挫败感。此外，研究还识别了ChatGPT在交互中的5类缺陷及其导致的7种负面后果，并基于人机交互指南提出了改进建议。</x:t>
  </x:si>
  <x:si>
    <x:t xml:space="preserve">This study evaluates the effectiveness and pitfalls of conversational generative AI (e.g., ChatGPT) in supporting software engineering (SE) learning tasks. Through a between-subjects experiment (N=22), the authors compared the performance, self-efficacy, and cognitive load of students using ChatGPT versus traditional resources. Results showed no significant differences in productivity or self-efficacy, but ChatGPT users reported higher frustration levels. The study further identified five fault categories and seven negative consequences stemming from violations of Human-AI interaction guidelines, offering design recommendations for future AI tools.</x:t>
  </x:si>
  <x:si>
    <x:t xml:space="preserve">生成式对话AI在软件工程学习任务中的有效性、当前缺陷及其对用户体验的影响。</x:t>
  </x:si>
  <x:si>
    <x:t xml:space="preserve">任务设计：三项软件工程任务（修复代码功能、消除代码异味、提交GitHub Pull Request）。
评估工具：
NASA任务负荷指数（TLX）测量认知负荷。
任务正确性评分（基于预定义的评分标准）。
自我效能量表（改编自Steinmacher等）。
AAR/AI（After-Action Review for AI）框架定性分析AI缺陷。</x:t>
  </x:si>
  <x:si>
    <x:t xml:space="preserve">NASA TLX：实验组在挫败感（Frustration）上显著高于对照组（p=0.008，大效应量δ=0.669），其他维度（如心理负荷、时间压力）无显著差异。
任务正确性：两组在整体任务表现上无显著差异，但实验组在代码异味消除任务中表现略优（δ=0.421）。
自我效能：未发现显著提升，部分任务（如理解Python代码）得分下降。
用户持续使用意愿：45.5%参与者持积极态度，45.5%持消极态度，呈现两极分化。</x:t>
  </x:si>
  <x:si>
    <x:t xml:space="preserve">Uncovering the Causes of Emotions in Software Developer Communication Using Zero-shot LLMs</x:t>
  </x:si>
  <x:si>
    <x:t xml:space="preserve">本研究探讨了如何利用零样本大语言模型（如ChatGPT、GPT-4和flan-alpaca）自动识别软件开发者沟通中的情感及其原因。通过构建包含450条GitHub评论的手工标注数据集，研究者评估了模型在情感分类和情感原因提取任务中的表现。结果显示，模型在情感原因提取任务中取得了较高的BLEU-2分数（0.598），并通过案例研究分析了TensorFlow项目中开发者“挫败感”的常见原因，为开源项目管理提供了实用见解。</x:t>
  </x:si>
  <x:si>
    <x:t xml:space="preserve">This study investigates the use of zero-shot large language models (LLMs) to automatically detect emotions and their causes in software developer communication. By curating a manually annotated dataset of 450 GitHub comments, the authors evaluate the performance of models like ChatGPT, GPT-4, and flan-alpaca in emotion classification and cause extraction tasks. Results show that GPT-4 achieves a BLEU-2 score of 0.598 in cause extraction. A case study on the TensorFlow repository further highlights common causes of developer frustration, offering actionable insights for open-source project management.</x:t>
  </x:si>
  <x:si>
    <x:t xml:space="preserve">研究主题是：利用零样本大语言模型自动识别软件开发者沟通中的情感及其原因，并分析其在开源项目管理中的应用价值。</x:t>
  </x:si>
  <x:si>
    <x:t xml:space="preserve">情感分类任务：基于三个公开数据集（GitHub评论、Stack Overflow评论、JIRA评论），使用微平均F1分数评估模型性能。
情感原因提取任务：基于手工标注的450条GitHub评论数据集，使用BLEU分数（BLEU-1至BLEU-4）评估模型生成的文本与人工标注的匹配度。</x:t>
  </x:si>
  <x:si>
    <x:t xml:space="preserve">情感分类任务：
微平均F1分数：RoBERTa（最佳）在GitHub、Stack Overflow、JIRA数据集上分别达到0.592、0.735、0.818；零样本LLMs（如flan-alpaca）在GoEmotions提示下提升至0.506。
情感原因提取任务：
BLEU-2分数：GPT-4最高（0.598），flan-alpaca次之（0.543），ChatGPT最低（0.489</x:t>
  </x:si>
  <x:si>
    <x:t xml:space="preserve">论文包含一个产业界案例研究：分析TensorFlow开源项目中开发者“挫败感”的常见原因。通过聚类分析，识别出6类主要原因（如版本兼容性问题、PR合并延迟、测试失败等），为项目维护者提供了改进协作流程的具体建议（如优化文档、引入自动化审核工具等）。</x:t>
  </x:si>
  <x:si>
    <x:t xml:space="preserve">Modularizing while Training: a New Paradigm for Modularizing DNN Models</x:t>
  </x:si>
  <x:si>
    <x:t xml:space="preserve">该论文提出了一种名为“训练中模块化”（Modularizing while Training, MwT）的新范式，用于在训练深度神经网络（DNN）时直接实现模块化。传统方法是在训练后对模型进行模块化分解，但这种方式可能导致高开销和性能损失。MwT通过在训练过程中优化模块内的高内聚性和模块间的低耦合性，显著提升了模块化的效率和效果。实验表明，MwT在卷积神经网络（CNN）上的模块化效果优于现有方法，模块的卷积核保留率仅为14.58%，时间成本减少50%，且准确率损失更低（仅1.13个百分点）。这一方法为深度学习模型的复用提供了新思路。</x:t>
  </x:si>
  <x:si>
    <x:t xml:space="preserve">The paper introduces a novel paradigm called "Modularizing while Training" (MwT) to modularize deep neural networks (DNNs) during the training process. Unlike traditional post-training modularization approaches, MwT integrates cohesion and coupling optimization into the training phase, enhancing modularity without significant accuracy loss. Experiments on CNN models demonstrate that MwT outperforms state-of-the-art methods, achieving a kernel retention rate of only 14.58%, reducing time costs by half, and maintaining higher accuracy (1.13% loss). This approach offers a more efficient and effective solution for DNN reuse.</x:t>
  </x:si>
  <x:si>
    <x:t xml:space="preserve">论文的研究主题是深度神经网络（DNN）的模块化方法，具体聚焦于在训练过程中实现模块化（Modularizing while Training），以提升模型的可重用性和效率。</x:t>
  </x:si>
  <x:si>
    <x:t xml:space="preserve">论文使用了以下数据集和模型进行实验：
数据集：CIFAR-10、SVHN（Street View House Numbers）。
模型：VGG16、ResNet18、SimCNN、ResCNN。</x:t>
  </x:si>
  <x:si>
    <x:t xml:space="preserve">准确率（ACC）：MwT的模块化模型平均准确率损失仅1.13个百分点（优于基线方法的2.89%）。
卷积核保留率（KRR）：MwT模块仅保留14.58%的卷积核，比基线方法（56.76%）降低74.31%。
时间成本：训练和模块化总时间为108分钟，比基线方法（229分钟）减少50%。
内聚性（Cohesion）与耦合性（Coupling）：MwT模块的平均内聚性为0.9636（接近1为优），耦合性为0.2381（接近0为优），均优于基线方法。</x:t>
  </x:si>
  <x:si>
    <x:t xml:space="preserve">KnowLog: Knowledge Enhanced Pre-trained Language Model for Log Understanding</x:t>
  </x:si>
  <x:si>
    <x:t xml:space="preserve">该论文提出了一种名为KnowLog的知识增强预训练语言模型，用于解决现有预训练模型在日志理解中的三个主要问题：无法理解领域术语（如缩写）、难以捕捉完整日志上下文信息、以及无法生成通用日志表示。KnowLog通过引入缩写和自然语言描述作为局部与全局知识，设计了缩写预测（AP）、描述判别（DD）和日志对比学习（LCL）三个预训练任务。实验表明，KnowLog在六个下游任务（如模块分类、风险日志识别等）上均优于现有方法，准确率最高提升9%，且在低资源场景和跨厂商迁移学习中表现优异。</x:t>
  </x:si>
  <x:si>
    <x:t xml:space="preserve">The paper proposes KnowLog, a knowledge-enhanced pre-trained language model for log understanding, addressing three limitations of existing models: poor comprehension of domain-specific abbreviations, incomplete log context capture, and lack of universal log representations. KnowLog leverages abbreviations and natural language descriptions as local and global knowledge, respectively, and integrates three novel pre-training tasks: Abbreviation Prediction (AP), Description Discrimination (DD), and Log Contrastive Learning (LCL). Evaluations on six downstream tasks (e.g., module classification, risk log identification) demonstrate KnowLog’s superiority, achieving up to 9% higher accuracy than baseline models. It also excels in low-resource and cross-vendor transfer learning scenarios.</x:t>
  </x:si>
  <x:si>
    <x:t xml:space="preserve">论文的研究主题是基于知识增强的预训练语言模型（KnowLog），专注于提升日志理解的自动化能力，包括领域术语理解、上下文信息捕捉和通用表示生成。
是否与智能化相关</x:t>
  </x:si>
  <x:si>
    <x:t xml:space="preserve">数据集：
预训练数据：从Cisco、Huawei、H3C公开文档收集的96,060条日志模板及1,711个缩写。
下游任务数据：包括模块分类（MC）、风险日志识别（RLI）、故障现象识别（FPI）等任务的专有数据集（如Huawei交换机日志实例）。
基线模型：CNN、Bi-LSTM (Attention)、BERT、RoBERTa、UniLog。</x:t>
  </x:si>
  <x:si>
    <x:t xml:space="preserve">准确率（Accuracy）：在模块分类（MC）任务中，KnowLog比BERT平均提升8.55%。
F1值：在风险日志识别（RLI）任务中，KnowLog的F1达0.87，优于BERT的0.81。
低资源场景：仅用30%训练数据时，KnowLog准确率仅下降9.79%，而BERT下降31.45%。
迁移学习：跨厂商日志匹配任务（IVMM）中，KnowLog准确率达92.86%，比UniLog高13.73%。</x:t>
  </x:si>
  <x:si>
    <x:t xml:space="preserve">FAIR: Flow Type-Aware Pre-Training of Compiler Intermediate Representations</x:t>
  </x:si>
  <x:si>
    <x:t xml:space="preserve">本文提出了一种名为FAIR的预训练模型，专注于编译器中间表示（IR）的流类型感知学习。传统方法在处理IR时存在节点类型混淆、流类型区分不足以及长距离依赖等问题。FAIR通过以下创新解决这些问题：(1) 将控制流图（CFG）和数据流图（DFG）分离并简化输入表示；(2) 使用图Transformer解决过平滑和过压缩问题；(3) 设计了五种预训练任务，包括掩码语言建模和对比学习等。实验表明，FAIR在代码检索、算法分类等四项任务中达到了最先进的性能</x:t>
  </x:si>
  <x:si>
    <x:t xml:space="preserve">This paper introduces FAIR, a flow type-aware pre-trained model for compiler intermediate representations (IRs). Existing IR-based models often confuse node types and fail to distinguish flow types, while suffering from long-range dependencies and over-smoothing issues. FAIR addresses these by: (1) decomposing IR into CFG and DFG with explicit flow types, (2) employing Graph Transformer to capture structural information, and (3) proposing five pre-training tasks, including masked language modeling and contrastive learning. Experiments demonstrate that FAIR achieves state-of-the-art results on four downstream tasks, such as code-to-code retrieval and algorithm classification.</x:t>
  </x:si>
  <x:si>
    <x:t xml:space="preserve">论文的研究主题是基于编译器中间表示（IR）的流类型感知预训练模型，旨在通过改进输入表示、模型架构和预训练任务，提升IR在代码相关任务中的表示能力。</x:t>
  </x:si>
  <x:si>
    <x:t xml:space="preserve">论文使用了以下数据集：
预训练数据：来自11个开源C/C++项目的IR程序（41,322个程序）。
下游任务数据：
代码检索：POJ-104和GCJ数据集。
算法分类：POJ-104。
异构设备映射：Grewe等人的数据集（OpenCL内核）。
线程粗化因子优化：Magni等人的数据集（17个基准测试）。</x:t>
  </x:si>
  <x:si>
    <x:t xml:space="preserve">代码检索（MAP@R）：FAIR在POJ-104和GCJ上分别达到92.04和85.41，优于基线模型。
算法分类（错误率）：FAIR错误率为1.75%，优于其他模型。
异构设备映射（准确率）：FAIR在AMD和NVIDIA子任务中分别达到96.52%和91.61%的准确率。
线程粗化因子（加速比）：FAIR在多个GPU上取得最高加速比（如1.25倍）。</x:t>
  </x:si>
  <x:si>
    <x:t xml:space="preserve">Unveiling Memorization in Code Models</x:t>
  </x:si>
  <x:si>
    <x:t xml:space="preserve">本文研究了大型预训练代码模型中的记忆现象，即模型是否以及如何记忆并复现训练数据中的代码片段。通过实证分析，作者发现仅从模型中提取20,000个输出（每个512个token）即可识别出40,125个记忆的代码片段，并构建了一个包含3大类、14小类的分类体系。研究还揭示了模型大小、生成长度等因素对记忆行为的影响，并提出了一些缓解记忆风险的建议。实验表明，记忆现象在已部署的模型（如InCoder和StarCoder）中同样存在。</x:t>
  </x:si>
  <x:si>
    <x:t xml:space="preserve">This paper investigates the memorization behavior in large pre-trained code models, where models may verbatim reproduce code snippets from their training data. Through empirical analysis, the authors extracted 40,125 memorized snippets from 20,000 model outputs (each 512 tokens) and developed a taxonomy with 3 categories and 14 subcategories. The study identifies key factors affecting memorization, such as model size and output length, and proposes mitigation strategies. Experiments confirm that memorization also exists in deployed models like InCoder and StarCoder, raising concerns about privacy and security risks.</x:t>
  </x:si>
  <x:si>
    <x:t xml:space="preserve">论文的研究主题是大型预训练代码模型的记忆行为，重点探讨了记忆的内容分类、影响因素以及如何推断和缓解记忆现象。</x:t>
  </x:si>
  <x:si>
    <x:t xml:space="preserve">论文使用了以下数据集和模型：
预训练模型：CodeParrot（1.5B参数）和CodeParrot-small（110M参数）。
部署模型：InCoder和StarCoder。
训练数据：CodeParrot数据集（22M Python文件，180GB）。
敏感信息检测工具：detect-secrets。</x:t>
  </x:si>
  <x:si>
    <x:t xml:space="preserve">记忆检测：从20,000个输出中识别出40,125个记忆的代码片段。
分类结果：记忆内容分为3大类（文档、代码逻辑、其他）和14小类，其中许可证和版权信息占比最高。
敏感信息：检测到25个IP地址、914个电子邮件和25个密钥。
推断记忆的指标：困惑度（Perplexity）、PPL-PPL比率、PPL-zlib比率，其中PPL-zlib比率的准确率最高（100%）。</x:t>
  </x:si>
  <x:si>
    <x:t xml:space="preserve">论文提及了以下产业界应用和案例研究：
GitHub Copilot：分析了其可能记忆和复现训练数据中的代码片段，引发知识产权和安全问题。
InCoder和StarCoder：实验证实这两种已部署的模型同样存在记忆现象，可能泄露训练数据中的敏感信息。
三星员工通过ChatGPT泄露公司机密：强调了记忆行为在实际应用中的风险。</x:t>
  </x:si>
  <x:si>
    <x:t xml:space="preserve">Code Search is All You Need? Improving Code Suggestions with Code Search</x:t>
  </x:si>
  <x:si>
    <x:t xml:space="preserve">本文提出了一种基于检索增强的代码建议框架，通过结合代码检索技术和语言模型来提升代码补全和生成的性能。框架包含三个组件：检索器（Retriever）、格式化器（Formulator）和生成器（Generator）。实验表明，该框架显著提高了代码建议的质量，在BLEU-4指标上分别提升了53.8%（代码补全）和130.8%（代码生成）。研究还探讨了不同检索策略和提示模板对性能的影响。</x:t>
  </x:si>
  <x:si>
    <x:t xml:space="preserve">This paper proposes a retrieval-augmented framework for code suggestions, integrating code search techniques with language models to enhance code completion and generation. The framework consists of three components: Retriever, Formulator, and Generator. Experiments show that the framework improves performance by up to 53.8% (code completion) and 130.8% (code generation) in BLEU-4 scores. The study also investigates the impact of different search strategies and prompt templates.</x:t>
  </x:si>
  <x:si>
    <x:t xml:space="preserve">研究主题是通过代码检索技术（如IR-based和DL-based方法）增强代码建议（包括代码补全和生成）的性能，并探讨不同检索策略和语言模型的组合效果。</x:t>
  </x:si>
  <x:si>
    <x:t xml:space="preserve">Retriever数据集：CodeMatcher（Java）、PyTorrent（Python）、CodeSearchNet（用于微调CodeBERT）。
Generator数据集：CodeXGLUE（包含Java和Python方法的训练和测试集）。</x:t>
  </x:si>
  <x:si>
    <x:t xml:space="preserve">代码补全：
Token-level：Accuracy（最高提升8.0%）。
Line-level：BLEU-4（提升26.6%-53.8%）、Edit Similarity（提升9.0%-16.4%）。
代码生成：
BLEU-4（提升100%-130.8%）、CodeBLEU（提升21.6%-53.0%）。</x:t>
  </x:si>
  <x:si>
    <x:t xml:space="preserve">Domain Knowledge Matters: Improving Prompts with Fix Templates for Repairing Python Type Errors</x:t>
  </x:si>
  <x:si>
    <x:t xml:space="preserve">本文提出了一种名为TypeFix的新型方法，用于修复Python程序中的类型错误。TypeFix通过挖掘修复模板并结合预训练语言模型（如CodeT5），生成针对类型错误的修复建议。实验表明，TypeFix在BugsInPy和TypeBugs两个基准测试中分别修复了26和55个类型错误，显著优于现有的基于规则和学习的修复方法。此外，TypeFix挖掘的修复模板覆盖了75%的开发者修复，比最佳基线方法提高了30%以上。</x:t>
  </x:si>
  <x:si>
    <x:t xml:space="preserve">This paper introduces TypeFix, a novel approach for repairing Python type errors by mining fix templates and integrating them with pre-trained language models (e.g., CodeT5). Experiments show that TypeFix successfully fixes 26 and 55 type errors in BugsInPy and TypeBugs benchmarks, outperforming state-of-the-art rule-based and learning-based methods. The mined fix templates cover 75% of developer patches, surpassing the best baseline by over 30%.</x:t>
  </x:si>
  <x:si>
    <x:t xml:space="preserve">研究主题是通过结合领域知识（修复模板）和预训练语言模型，自动化修复Python程序中的类型错误。</x:t>
  </x:si>
  <x:si>
    <x:t xml:space="preserve">BugsInPy：包含54个Python类型错误的基准测试集。
TypeBugs：包含109个Python类型错误的基准测试集。</x:t>
  </x:si>
  <x:si>
    <x:t xml:space="preserve">Correct：修复正确的错误数量（TypeFix修复了55个TypeBugs错误和26个BugsInPy错误）。
Plausible：修复合理但未完全验证的错误数量。
Template Coverage：修复模板覆盖率为75%，比基线方法PyTER（40%）提高了30%以上。</x:t>
  </x:si>
  <x:si>
    <x:t xml:space="preserve">VeRe: Verification Guided Synthesis for Repairing Deep Neural Networks</x:t>
  </x:si>
  <x:si>
    <x:t xml:space="preserve">该论文提出了一种名为VeRe的验证引导合成框架，用于修复深度神经网络（DNN）中的错误行为。VeRe通过形式化验证技术（如线性松弛）定位问题神经元，并优化其参数以修复错误，同时保持模型的原始性能。实验表明，VeRe在修复安全属性违反和去除后门攻击任务中表现优异，能够高效修复模型且对性能影响极小。例如，在后门去除任务中，攻击成功率从98.47%降至0.38%，而模型性能仅下降0.9%。</x:t>
  </x:si>
  <x:si>
    <x:t xml:space="preserve">The paper introduces VeRe, a verification-guided synthesis framework for repairing deep neural networks (DNNs). VeRe utilizes formal verification techniques (e.g., linear relaxation) to localize faulty neurons and optimizes their parameters to fix errors while preserving the model's original performance. Experiments demonstrate that VeRe effectively repairs safety property violations and backdoor attacks, reducing attack success rates from 98.47% to 0.38% with only a 0.9% performance drop.</x:t>
  </x:si>
  <x:si>
    <x:t xml:space="preserve">研究主题为深度神经网络的修复，重点是通过形式化验证技术定位和修复模型中的错误行为，包括安全属性违反和后门攻击。</x:t>
  </x:si>
  <x:si>
    <x:t xml:space="preserve">数据集：MNIST、CIFAR-10、SVHN、GTSRB、Imagenette、ACAS Xu。
模型：CNN、VGG11、VGG13、VGG16，以及ACAS Xu的36个网络模型。
对比方法：CARE、PRDNN、REASSURE、AI-Lancet、RM。</x:t>
  </x:si>
  <x:si>
    <x:t xml:space="preserve">后门去除任务：
防御成功率（DSR）：从98.47%降至0.38%。
准确率（Acc）：平均下降0.9%。
安全属性修复任务：
修复成功率（RSR）：平均99.88%。
泛化性能（Generalization）：平均99.87%。
性能下降（Drawdown）：平均15.26%。
效率：VeRe修复大多数模型仅需数秒，显著快于基线方法（如CARE）。</x:t>
  </x:si>
  <x:si>
    <x:t xml:space="preserve">Automated Program Repair, What Is It Good For? Not Absolutely Nothing!</x:t>
  </x:si>
  <x:si>
    <x:t xml:space="preserve">该论文探讨了自动化程序修复（APR）技术在软件开发调试中的作用。通过一项包含40名开发者的用户研究，论文分析了开发者在使用APR生成的代码建议（包括正确和欺骗性建议）时的调试效果。研究发现，正确的APR建议能显著提升调试成功率（提高14,000%）并缩短调试时间，而欺骗性建议则会降低成功率（65%）并增加错误修复的可能性。此外，开发者普遍对APR持积极态度，未来使用意愿评分为9/10。论文还指出，开发者的经验水平对APR效果无显著影响。</x:t>
  </x:si>
  <x:si>
    <x:t xml:space="preserve">This paper investigates the impact of Automated Program Repair (APR) on the debugging process through a controlled user study with 40 developers. The study evaluates how developers utilize APR-generated code suggestions (both correct and deceptive) during debugging tasks involving real-world defects. Results show that correct APR suggestions dramatically improve debugging success rates (by 14,000%) and reduce debugging time, while deceptive suggestions decrease success rates (by 65%) and increase the likelihood of overfitting patches. Developers expressed strong positive impressions of APR, with an average willingness-to-use rating of 9/10. Surprisingly, programming experience did not significantly affect the outcomes.</x:t>
  </x:si>
  <x:si>
    <x:t xml:space="preserve">论文的研究主题是自动化程序修复（APR）在人工调试过程中的实际效果，重点关注APR生成的代码建议如何影响开发者的调试成功率、效率以及对代码的理解。</x:t>
  </x:si>
  <x:si>
    <x:t xml:space="preserve">论文使用Defects4J数据集，包含来自真实开源项目的395个缺陷。研究中筛选了9个缺陷，确保每个缺陷至少有一个正确和一个欺骗性的APR修复建议。</x:t>
  </x:si>
  <x:si>
    <x:t xml:space="preserve">调试成功率：正确APR建议使成功率提升14,000%（对比无建议）；欺骗性建议降低65%。
调试时间：正确建议平均缩短时间（开发者建议16.6分钟，APR建议19.6分钟 vs. 无建议24.9分钟）。
补丁质量：93.3%的开发者在使用正确建议时提交正确补丁；67.5%在使用欺骗性建议时提交过拟合补丁。
开发者反馈：未来使用APR的意愿评分为9/10（0-10分制）。</x:t>
  </x:si>
  <x:si>
    <x:t xml:space="preserve">论文提及APR在产业界的应用案例：
Facebook：使用Getafix和SapFix工具，开发者作为补丁正确性的最终判断者。Getafix对某些类型缺陷的修复匹配率达91%，但整体仅12%补丁与人工修复一致；SapFix的48%补丁被判定为正确，其中一半需人工修改。
Bloomberg：APR工具的实际部署（未详述具体数据）。
这些案例表明APR在产业界已作为辅助工具集成到人工调试流程中。</x:t>
  </x:si>
  <x:si>
    <x:t xml:space="preserve">Empirical Study of the Docker Smells Impact on the Image Size</x:t>
  </x:si>
  <x:si>
    <x:t xml:space="preserve">该论文研究了Dockerfile中的“Docker气味”（即违反最佳实践的代码模式）对Docker镜像大小的影响。通过分析11,313个开源Dockerfile中的16,145个气味，研究发现这些气味平均导致镜像大小增加48.06 MB（4.6%），部分气味甚至占镜像大小的89%。论文开发了工具Parfum来自动检测和修复这些气味，并通过提交34个修复请求验证了开发者对修复的积极态度（76.5%的请求被合并，节省了3.46 GB存储空间）。研究还量化了气味对DockerHub带宽的影响（每周增加40.45 TB数据传输）。</x:t>
  </x:si>
  <x:si>
    <x:t xml:space="preserve">This paper investigates the impact of "Docker smells" (suboptimal patterns in Dockerfiles) on Docker image size. By analyzing 16,145 smells in 11,313 open-source Dockerfiles, the study finds that smells increase image size by an average of 48.06 MB (4.6%), with some contributing up to 89% of image bloat. The authors developed Parfum, a tool to detect and repair smells, and validated its utility by submitting 34 pull requests (76.5% merged, saving 3.46 GB). The study also quantifies bandwidth overhead on DockerHub (40.45 TB/week). Results highlight the significance of optimizing Dockerfiles for efficiency.</x:t>
  </x:si>
  <x:si>
    <x:t xml:space="preserve">论文的研究主题是Dockerfile中的“气味”对镜像大小和带宽的实际影响，以及开发者对这些问题的态度和修复工具的实用性。</x:t>
  </x:si>
  <x:si>
    <x:t xml:space="preserve">Binnacle数据集：178,452个Dockerfile（来自GitHub 2020年数据）。
Parfum数据集：159,748个Dockerfile（来自GitHub 2022年数据）。
Ground Truth数据集：384个手动标注的Dockerfile，用于验证检测准确性。</x:t>
  </x:si>
  <x:si>
    <x:t xml:space="preserve">镜像大小影响：平均增加48.06 MB（4.6%），最大单例增加6.7 GB（88.3%）。
修复效果：Parfum修复了99.8%的气味，但导致7.1%的构建失败。
开发者接受度：76.5%的修复请求被合并，节省3.46 GB存储空间。
带宽影响：气味导致DockerHub每周额外传输40.45 TB数据。</x:t>
  </x:si>
  <x:si>
    <x:t xml:space="preserve">论文通过34个实际开源项目的Pull Request验证了修复的实用性，例如：
firebase-action项目：修复后节省124.99 MB（8.96%）镜像空间，每周减少1.05 TB带宽。
aleph项目：修复后节省263.57 MB（26.62%）空间，每周减少663.54 GB带宽。
开发者反馈显示对修复持积极态度，部分项目已主动优化类似问题。</x:t>
  </x:si>
  <x:si>
    <x:t xml:space="preserve">MotorEase: Automated Detection of Motor Impairment Accessibility Issues in Mobile App UIs</x:t>
  </x:si>
  <x:si>
    <x:t xml:space="preserve">这篇论文提出了一种名为MotorEase的工具，用于自动检测移动应用用户界面中影响运动障碍用户的无障碍设计问题。MotorEase结合计算机视觉和文本处理技术，能够识别违反四项无障碍设计指南的界面问题，包括视觉触摸目标大小、扩展部分关闭、持久元素位置和相邻图标视觉距离。作者通过新构建的MotorCheck基准（包含555个手动标注的违规示例）评估了MotorEase的性能，结果显示其平均准确率超过90%，假阳性率低于9%，优于现有基线方法。</x:t>
  </x:si>
  <x:si>
    <x:t xml:space="preserve">This paper introduces MotorEase, a novel tool designed to automatically detect motor-impairment accessibility issues in mobile app user interfaces. By leveraging computer vision and text processing techniques, MotorEase identifies violations of four key accessibility guidelines: visual touch target size, expanding section closure, persistent element location, and adjacent icon visual distance. The authors evaluate MotorEase using the MotorCheck benchmark, which includes 555 manually annotated violation examples. The results demonstrate an average accuracy of over 90% and a false positive rate below 9%, outperforming baseline approaches.</x:t>
  </x:si>
  <x:si>
    <x:t xml:space="preserve">研究主题是自动化检测移动应用用户界面中影响运动障碍用户的无障碍设计问题，旨在通过技术手段帮助开发者识别和修复这些问题</x:t>
  </x:si>
  <x:si>
    <x:t xml:space="preserve">论文使用了MotorCheck基准，包含555个手动标注的违规示例和1044个合规示例，覆盖70个Android应用的1599个界面截图。</x:t>
  </x:si>
  <x:si>
    <x:t xml:space="preserve">量化指标：准确率（Accuracy）、精确率（Precision）、召回率（Recall）、F1分数（F1-Score）、假阳性率（False Positive Rate）、假阴性率（False Negative Rate）。
效果：
平均准确率：&gt;90%
假阳性率：&lt;9%
具体检测器的表现：
扩展部分关闭检测器：F1分数0.9129
视觉触摸目标检测器：F1分数0.7986
持久元素检测器：F1分数0.8846
图标距离检测器：F1分数0.8317</x:t>
  </x:si>
  <x:si>
    <x:t xml:space="preserve">Marco: A Stochastic Asynchronous Concolic Explorer</x:t>
  </x:si>
  <x:si>
    <x:t xml:space="preserve">这篇论文提出了一种名为MARCO的随机异步混合执行探索器，旨在解决现有混合执行引擎中分支翻转策略的局限性。MARCO通过全局视角评估每个分支的潜在代码覆盖率，并考虑路径分歧概率，动态选择最优分支进行翻转。实验表明，MARCO在真实世界程序和DARPA CGC数据集上，平均提升了13.03%的代码覆盖率，并能够发现比现有技术多33.52%的独特漏洞。</x:t>
  </x:si>
  <x:si>
    <x:t xml:space="preserve">This paper introduces MARCO, a stochastic asynchronous concolic explorer designed to address the limitations of branch-flipping policies in state-of-the-art concolic execution engines. MARCO evaluates each branch's potential for new code coverage from a global perspective, incorporating path divergence probabilities. Experiments demonstrate that MARCO achieves an average of 13.03% higher edge coverage on real-world programs and the DARPA CGC dataset, while detecting 33.52% more unique bugs compared to existing approaches.</x:t>
  </x:si>
  <x:si>
    <x:t xml:space="preserve">研究主题是提升混合执行（Concolic Execution）的效率，通过设计一种基于全局视角和随机模型的分支调度算法，优化路径探索和漏洞检测能力。</x:t>
  </x:si>
  <x:si>
    <x:t xml:space="preserve">论文使用了以下benchmark：
Google Fuzzbench：包含16个真实世界程序（如libpng、libxml2等）。
DARPA Cyber Grand Challenge (CGC)数据集：包含71个二进制程序。
UniFuzz数据集：包含14个程序（如tcpdump、sqlite3等），用于漏洞检测评估。</x:t>
  </x:si>
  <x:si>
    <x:t xml:space="preserve">量化指标：
代码覆盖率（Edge Coverage）：衡量测试过程中覆盖的程序路径比例。
路径分歧率（Path Divergence Rate）：评估生成测试用例与预期路径的偏差频率。
漏洞检测数量（Unique Bugs Detected）：统计发现的独特漏洞数量。
效果：
代码覆盖率：MARCO平均提升13.03%，在部分程序（如readelf）中最高提升88.56%。
漏洞检测：MARCO发现比基线工具多33.52%的漏洞，且在5个程序上表现优于7种主流模糊测试工具。</x:t>
  </x:si>
  <x:si>
    <x:t xml:space="preserve">Smart Contract and DeFi Security Tools: Do They Meet the Needs of Practitioners?</x:t>
  </x:si>
  <x:si>
    <x:t xml:space="preserve">该论文研究了当前自动化安全工具在检测智能合约和DeFi漏洞方面的有效性。通过评估五种先进的安全工具、分析127起高影响力攻击事件（造成23亿美元损失）以及对49名开发者和审计师的调查，研究发现这些工具仅能预防8%的攻击（涉及1.49亿美元损失），且仅能检测重入漏洞。此外，逻辑漏洞和协议层漏洞（如预言机操纵）是当前工具未能覆盖的主要威胁。论文呼吁开发更专业的工具以满足开发者和审计师的差异化需求，并强调了持续改进安全工具的必要性。</x:t>
  </x:si>
  <x:si>
    <x:t xml:space="preserve">The paper investigates the effectiveness of automated security tools in detecting vulnerabilities in smart contracts and DeFi protocols. Through an evaluation of five state-of-the-art tools, an analysis of 127 real-world attacks (totaling $2.3 billion in losses), and a survey of 49 developers and auditors, the study reveals that these tools could only prevent 8% of attacks (saving $149 million), all related to reentrancy vulnerabilities. The research highlights significant gaps in detecting logic-related bugs and protocol-layer vulnerabilities (e.g., oracle manipulation). The findings emphasize the need for specialized tools tailored to practitioners' needs and ongoing advancements to address evolving DeFi security challenges.</x:t>
  </x:si>
  <x:si>
    <x:t xml:space="preserve">论文的研究主题是智能合约和DeFi安全工具的实际效果与行业需求匹配度，具体包括：
自动化工具对真实漏洞的检测能力（RQ1-2）。
开发者和审计师对工具的使用现状与偏好（RQ3-5）。
工具在预防高影响力攻击中的局限性及改进方向。</x:t>
  </x:si>
  <x:si>
    <x:t xml:space="preserve">论文使用以下基准：
数据集：127起真实DeFi攻击事件（来自Zhou et al.的公开数据集），涵盖智能合约和DeFi协议层的漏洞。
工具：5种自动化安全工具（Slither、Mythril、Oyente、ConFuzzius、Solhint），覆盖静态分析、符号执行、模糊测试等技术。
对比研究：与Durieux et al.、Ren et al.等前人工作的横向对比（见图1）。</x:t>
  </x:si>
  <x:si>
    <x:t xml:space="preserve">检测覆盖率：工具仅能覆盖32/127（25%）攻击相关的漏洞类型，涉及2.71亿美元损失。
可预防攻击：11/32（34%）漏洞被检测到，预防1.49亿美元损失（占数据集总损失的8%）。
误报率：工具生成大量误报（如Slither的误报率较高），影响实用性。
调查结果：59%开发者和48%审计师使用半自动化工具检测逻辑漏洞；76%审计师仅花费20%时间使用工具，依赖人工审计。</x:t>
  </x:si>
  <x:si>
    <x:t xml:space="preserve">论文提及了产业界应用：
案例：分析了真实DeFi协议（如Uniswap、Compound等）的高价值攻击事件（如重入攻击、预言机操纵）。
工具应用：开发者和审计师偏好开源工具（如Slither），但学术工具（如Oyente）未被广泛采用。
行业反馈：52.4%审计师认为工具有用，但38.1%认为仍需改进。</x:t>
  </x:si>
  <x:si>
    <x:t xml:space="preserve">DocFlow: Extracting Taint Specifications from Software Documentation</x:t>
  </x:si>
  <x:si>
    <x:t xml:space="preserve">该论文提出了DocFlow框架，通过分析Android API文档来自动识别敏感方法（如数据源和接收器），并生成污点分析规范。传统方法依赖源代码分析，而DocFlow利用NLP技术（如Sentence-BERT）从文档中提取语义信息，避免了代码不可用（如闭源库）的问题。实验表明，DocFlow在Android API 32和Google Play Services库中检测敏感方法的精确度达88%，召回率达87%，显著优于现有工具（如SuSi和SWAN）。此外，DocFlow支持跨版本语义搜索，能适应Android生态的快速迭代。</x:t>
  </x:si>
  <x:si>
    <x:t xml:space="preserve">The paper introduces DocFlow, a framework that automatically generates taint specifications by analyzing Android API documentation using NLP techniques. Unlike traditional approaches that rely on source code analysis, DocFlow extracts semantic information from method and class descriptions to identify sensitive sources and sinks without accessing proprietary code. Evaluated on Android API 32 and Google Play Services libraries, DocFlow achieves 88% precision and 87% recall, outperforming tools like SuSi and SWAN. It also supports semantic search across API versions, addressing the challenges of rapid platform evolution. DocFlow’s code and datasets are publicly available.</x:t>
  </x:si>
  <x:si>
    <x:t xml:space="preserve">论文的研究主题是通过自然语言处理从软件文档中自动生成污点分析规范，具体包括：
利用API文档的语义信息识别敏感方法（如数据源和接收器）。
设计端到端框架（DocFlow），涵盖文档爬取、语义嵌入、分类及规范生成。
解决闭源库（如Google Play Services）的污点分析难题。</x:t>
  </x:si>
  <x:si>
    <x:t xml:space="preserve">数据集：46,227个Android API方法（含37,692个AOSP方法和8,535个Google Play Services方法）。
对比工具：SuSi（基于代码特征）和SWAN（通用ML分类器）。
评估版本：Android API 32及多个Google Play Services库（如Wearable、TV、Analytics）。</x:t>
  </x:si>
  <x:si>
    <x:t xml:space="preserve">分类性能：
精确度（Precision）：88%（XGBoost，优于SuSi的79%）。
召回率（Recall）：87%（优于SuSi的77%）。
F1分数：0.87。
语义分类：加权平均精确度91%（SuSi为88%）。
闭源库检测：在Google Play Services中识别2,787个数据源和2,283个接收器，精确度达92%-100%。</x:t>
  </x:si>
  <x:si>
    <x:t xml:space="preserve">案例：将DocFlow生成的污点规范输入FlowDroid，分析65款流行流媒体应用，发现敏感数据流（如通过gsm.cast.Mediainfo读取数据并泄露至Freshehat SDK）。
工具适配性：支持FlowDroid等静态分析工具，提升对闭源库的分析能力。
实际意义：解决了产业界因代码不可用导致的污点分析覆盖不全问题。</x:t>
  </x:si>
  <x:si>
    <x:t xml:space="preserve">Toward Improved Deep Learning-based Vulnerability Detection</x:t>
  </x:si>
  <x:si>
    <x:t xml:space="preserve">该论文探讨了基于深度学习（DL）的漏洞检测技术在检测跨多个基本单元（MBU）的漏洞时的局限性。研究发现，现有DL检测器在训练和测试时未充分考虑MBU漏洞的完整性，导致检测性能下降。论文提出了一种自动化框架，用于区分MBU漏洞和重复的独立基本单元（IBU）漏洞，并通过实验验证了现有检测器在MBU漏洞检测上的不足。研究还提出了改进建议，包括调整训练和测试策略，以及更准确地报告漏洞检测的完整性能指标。</x:t>
  </x:si>
  <x:si>
    <x:t xml:space="preserve">The paper investigates the limitations of deep learning (DL)-based vulnerability detectors in identifying vulnerabilities that span multiple base units (MBUs). It highlights that current DL detectors fail to account for the complete nature of MBU vulnerabilities during training and testing, leading to reduced accuracy. The authors propose an automated framework to distinguish MBU vulnerabilities from repeated independent base unit (IBU) vulnerabilities and empirically demonstrate the performance gaps in state-of-the-art detectors (ReVeal, DeepWukong, and LineVul). The study suggests improvements, such as realistic training/testing strategies and more comprehensive accuracy reporting.</x:t>
  </x:si>
  <x:si>
    <x:t xml:space="preserve">论文的研究主题是基于深度学习的漏洞检测技术在多基本单元（MBU）漏洞检测中的性能分析与改进。</x:t>
  </x:si>
  <x:si>
    <x:t xml:space="preserve">论文使用了以下三个基于深度学习的漏洞检测工具及其对应的数据集作为Benchmark：
ReVeal：基于函数级别的漏洞检测，数据集包含FFmpeg和QEMU系统的漏洞。
DeepWukong：基于程序依赖图（PDG）切片的漏洞检测，数据集包括SARD、Redis和Lua系统的漏洞。
LineVul：基于行级别的漏洞检测，使用BigVul数据集</x:t>
  </x:si>
  <x:si>
    <x:t xml:space="preserve">论文使用了以下量化指标评估检测器的性能：
True Positive Rate (TPR)：检测器正确识别漏洞的能力。
Precision (Prec)：检测器预测为漏洞的样本中实际为漏洞的比例。
Matthews Correlation Coefficient (MCC)：综合衡量检测器的分类性能。
实验结果：
在MBU漏洞检测中，所有检测器的TPR显著下降（下降15-26个百分点）。
ReVeal的Precision从0.49降至0.41，LineVul的TPR从0.87降至0.84。
调整训练和测试策略后，部分检测器的性能有所提升，但整体仍存在不足。</x:t>
  </x:si>
  <x:si>
    <x:t xml:space="preserve">论文中提到了以下产业界的应用和案例：
FFmpeg：CVE-2021-33815漏洞的检测（单行漏洞）。
Linux内核：CVE-2014-3647漏洞的检测（跨多个函数的MBU漏洞）。
QEMU：缓冲区溢出漏洞的检测（重复IBU漏洞）。
这些案例用于验证MBU漏洞的存在性和检测器的性能局限性。</x:t>
  </x:si>
  <x:si>
    <x:t xml:space="preserve">Attention! Your Copied Data is Under Monitoring: A Systematic Study of Clipboard Usage in Android Apps</x:t>
  </x:si>
  <x:si>
    <x:t xml:space="preserve">该论文系统研究了Android应用中剪贴板数据的使用情况，揭示了剪贴板数据被滥用的隐私风险。作者开发了一个自动化工具ClipboardScope，通过静态程序分析技术，对220万款Google Play应用进行了大规模分析，将剪贴板数据操作分为四类（spot-on、grand-slam、selective、cherry-pick）。研究发现，26,201款应用会访问剪贴板文本，其中2,253款存在潜在的隐私泄露行为，如将剪贴板数据存储到本地或发送到远程服务器。此外，论文还发现开发者普遍使用SharedPreferences存储剪贴板历史数据，这可能成为隐私泄露的隐蔽渠道。</x:t>
  </x:si>
  <x:si>
    <x:t xml:space="preserve">The paper presents a systematic study of clipboard usage in Android apps, highlighting privacy risks associated with unrestricted access to clipboard data. The authors developed ClipboardScope, an automated static analysis tool, to analyze 2.2 million apps from Google Play. Clipboard operations are categorized into four types (spot-on, grand-slam, selective, cherry-pick) based on data validation and destination. The study identified 26,201 apps accessing clipboard text, with 2,253 exhibiting potential privacy leaks (e.g., storing or transmitting clipboard data). Additionally, the paper reveals a prevalent practice of using SharedPreferences to store clipboard history, which may serve as an unnoticed privacy leakage channel.</x:t>
  </x:si>
  <x:si>
    <x:t xml:space="preserve">论文的研究主题是Android应用中剪贴板数据的使用行为及其隐私风险，重点分析了剪贴板数据的访问、验证和传输模式。</x:t>
  </x:si>
  <x:si>
    <x:t xml:space="preserve">论文使用了以下数据集作为Benchmark：
AndroZoo：包含220万款Google Play应用的仓库，用于大规模分析。
Google Play：作为应用来源的官方市场，用于验证和筛选应用。</x:t>
  </x:si>
  <x:si>
    <x:t xml:space="preserve">论文使用了以下量化指标评估工具的效果：
检测覆盖率：分析了26,201款访问剪贴板的应用，占总数（185,423款）的15.7%。
分类结果：将剪贴板操作分为四类，发现23,948款spot-on、848款grand-slam、1,075款selective和330款cherry-pick应用。
隐私风险应用数量：2,253款应用存在潜在隐私泄露行为（如本地存储或网络传输）。
效果：
ClipboardScope的准确率为87.5%，成功识别了大多数剪贴板滥用行为。
工具在异步函数调用和数据流不连续问题上的优化，分别将检测成功率提高了20.6%和20.4%。</x:t>
  </x:si>
  <x:si>
    <x:t xml:space="preserve">论文中提到了以下产业界的应用和案例：
输入法应用：一款安装量超过100万的应用自动记录剪贴板内容到本地存储。
通信应用：一款安装量超过1亿的应用持续监控剪贴板状态并自动保存内容。
购物应用：一款安装量超过50万的应用在用户粘贴到搜索框时，将剪贴板数据发送到后端服务器。
这些案例用于验证剪贴板数据滥用的普遍性和隐私风险。</x:t>
  </x:si>
  <x:si>
    <x:t xml:space="preserve">Large Language Models are Few-Shot Summarizers: Multi-Intent Comment Generation via In-Context Learning</x:t>
  </x:si>
  <x:si>
    <x:t xml:space="preserve">该论文研究了如何利用大语言模型（LLMs）通过上下文学习（In-Context Learning）生成多意图的代码注释。传统方法通常只能为代码片段生成单一意图的注释，而开发者实际需要从多个角度（如功能、用途、实现细节等）理解代码。论文提出，通过设计合适的提示模板（prompt）和检索相似的代码示例，LLMs能够生成更全面的注释。实验表明，在提供足够示例（如10个）的情况下，LLMs的性能显著优于现有的监督学习方法（如DOME）。此外，论文还探讨了通过后处理策略（如重排序）进一步提升生成注释的质量。</x:t>
  </x:si>
  <x:si>
    <x:t xml:space="preserve">The paper explores the use of large language models (LLMs) for multi-intent code comment generation via in-context learning. Traditional approaches typically generate comments describing only one aspect of the code, whereas developers often need diverse perspectives (e.g., functionality, usage, implementation). The study demonstrates that LLMs, when adequately prompted with similar code examples (e.g., 10 demonstrations), outperform state-of-the-art supervised methods like DOME. Customized prompt construction and post-processing strategies (e.g., reranking) further enhance performance. Experiments on Java datasets (Funcom and TLC) validate the effectiveness of the proposed approach.</x:t>
  </x:si>
  <x:si>
    <x:t xml:space="preserve">论文的研究主题是基于大语言模型的多意图代码注释生成，重点解决如何通过上下文学习和提示工程使LLMs生成涵盖多种开发者意图的代码注释。</x:t>
  </x:si>
  <x:si>
    <x:t xml:space="preserve">论文使用了两个大型Java数据集：
Funcom：包含210万代码-注释对，来自29K个Java项目。
TLC：包含87,136对代码-注释，来自9K个高星Java项目。
这些数据集中的注释已按意图分类（如“What”“Why”“How-to-use”等）。</x:t>
  </x:si>
  <x:si>
    <x:t xml:space="preserve">论文采用以下指标评估生成注释的质量：
BLEU：衡量生成注释与参考注释的n-gram重叠率。
ROUGE-L：基于最长公共子序列的相似性。
METEOR：综合考虑词序和语义匹配。
主要结果：
在10-shot设置下，Codex的BLEU值比DOME提升128%（Funcom）和210%（TLC）。</x:t>
  </x:si>
  <x:si>
    <x:t xml:space="preserve">Block-based Programming for Two-Armed Robots: A Comparative Study</x:t>
  </x:si>
  <x:si>
    <x:t xml:space="preserve">该论文提出了一种名为Duplo的块编程环境，用于简化双臂工业机器人的编程。传统的工业机器人编程工具（如RobotStudio Online YuMi）对非专业用户不够友好，而Duplo通过可视化的块编程和同步块设计，显著提升了编程效率和成功率。论文通过一项包含52名参与者的对照实验，比较了Duplo与商业工具ROY的性能。实验结果表明，Duplo用户在任务完成时间、成功率和编程错误率上均优于ROY用户。研究还分析了用户反馈，总结了块编程的优势和仍需改进的障碍。</x:t>
  </x:si>
  <x:si>
    <x:t xml:space="preserve">The paper introduces Duplo, a block-based programming environment designed to simplify the programming of two-armed industrial robots for end-users. Traditional tools like RobotStudio Online YuMi (ROY) are often complex and unintuitive, whereas Duplo leverages visual block-based programming and synchronized blocks to enhance usability. Through a randomized controlled experiment with 52 participants, the study compares Duplo and ROY, demonstrating that Duplo users completed tasks faster, with higher success rates and fewer errors. The paper also identifies key usability barriers and highlights the potential of block-based programming in robotics.</x:t>
  </x:si>
  <x:si>
    <x:t xml:space="preserve">论文的研究主题是块编程在双臂工业机器人编程中的应用与效果评估，重点探讨如何通过可视化编程降低非专业用户的编程门槛，并提升任务完成效率。</x:t>
  </x:si>
  <x:si>
    <x:t xml:space="preserve">论文使用RobotStudio Online YuMi (ROY)作为对比基准，ROY是一种商业化的图形化编程工具，支持双臂机器人编程。</x:t>
  </x:si>
  <x:si>
    <x:t xml:space="preserve">任务完成率：Duplo用户80%完成所有子任务，ROY用户仅46%。
完成时间：Duplo用户平均52.7分钟，ROY用户74.6分钟。
编程错误：Duplo用户平均掉落物体4.7次，ROY用户6.9次；Duplo用户工作空间碰撞10.7次，ROY用户15.1次。
代码复杂度：Duplo用户平均使用33个代码块，ROY用户平均使用45行文本代码。</x:t>
  </x:si>
  <x:si>
    <x:t xml:space="preserve">Exploiting Library Vulnerability via Migration Based Automating Test Generation</x:t>
  </x:si>
  <x:si>
    <x:t xml:space="preserve">该论文提出了一种名为Vesta（基于漏洞利用的软件测试自动生成器）的方法，用于检测第三方库漏洞在项目中的可利用性。Vesta通过迁移漏洞利用代码中的参数值到生成的测试用例中，确保测试能够触发漏洞。实验表明，Vesta在30个已知漏洞和60个项目中成功生成了43个漏洞利用测试，显著优于基线方法Transfer（成功率为71.7% vs. 18.3%）。该方法减少了误报，并为开发者提供了可靠的漏洞验证工具。</x:t>
  </x:si>
  <x:si>
    <x:t xml:space="preserve">The paper introduces Vesta (Vulnerability Exploit-based Software Testing Auto-Generator), a method for detecting exploitable third-party library vulnerabilities in projects. Vesta migrates parameter values from vulnerability exploit code to generated test cases, ensuring the tests can trigger vulnerabilities. Experiments on 30 known vulnerabilities and 60 projects show that Vesta successfully generates 43 exploit tests, outperforming the baseline method Transfer (71.7% vs. 18.3% success rate). Vesta reduces false positives and provides developers with a reliable tool for vulnerability verification.</x:t>
  </x:si>
  <x:si>
    <x:t xml:space="preserve">研究主题是自动化测试生成，特别是针对第三方库漏洞的可利用性检测，通过迁移漏洞利用代码中的参数值来生成能够触发漏洞的测试用例。</x:t>
  </x:si>
  <x:si>
    <x:t xml:space="preserve">论文使用的benchmark包括：
30个过去五年披露的漏洞（如CVE-2023-1370、CVE-2021-44228等）。
60个受漏洞影响的项目（每个漏洞对应2个项目和1个未受影响的对照项目）。
基线方法为Transfer（一种基于漏洞见证测试的测试生成方法）。</x:t>
  </x:si>
  <x:si>
    <x:t xml:space="preserve">量化指标：
成功率（Effectiveness）：生成的测试用例成功触发漏洞的比例。
时间成本（Time Cost）：生成漏洞利用测试的平均时间。
误报率（False Positives）：在未受漏洞影响的项目中错误报告漏洞的比例。
效果：
Vesta的成功率为71.7%（43/60），比Transfer（18.3%）提高了53.4%。
平均生成时间为22.75秒（无现有测试时）和3.09秒（有现有测试时）。
误报率为0%（在30个未受漏洞影响的项目中未产生误报）。</x:t>
  </x:si>
  <x:si>
    <x:t xml:space="preserve">论文中提及了以下产业界应用或案例：
Log4j漏洞（CVE-2021-44228）：Vesta成功生成了触发远程代码执行（RCE）漏洞的测试用例。
Jackson-Databind漏洞（CVE-2019-14540）：实验验证了Vesta在真实项目中的有效性。
Huawei项目：部分作者来自华为，论文方法可能已在华为内部项目中应用（但未明确说明具体案例）。</x:t>
  </x:si>
  <x:si>
    <x:t xml:space="preserve">Ripples of a Mutation — An Empirical Study of Propagation Effects in Mutation Testing</x:t>
  </x:si>
  <x:si>
    <x:t xml:space="preserve">该论文通过实证研究分析了变异测试中故障（变异体）从执行到最终表现为测试失败的传播过程（RIPR模型：Reachability, Infection, Propagation, Revealability）。研究基于10个开源Java项目的超过110万次变异测试运行数据，发现：
变异体一旦引发状态感染（Infection），通常能传播到测试代码（84.9%-92.6%的案例）。
但传播的感染并不总是导致测试失败（仅60.3%-95.2%的案例）。
18.5%-89.4%的存活变异体可通过现有测试数据检测到感染或传播而被“杀死”。
研究还揭示了不同变异算子对传播效果的显著差异，并提出了改进测试生成和故障定位的实践建议。</x:t>
  </x:si>
  <x:si>
    <x:t xml:space="preserve">This paper empirically investigates the propagation effects of mutations in mutation testing, following the RIPR model (Reachability, Infection, Propagation, Revealability). By analyzing over 1.1 million mutated test runs across 10 open-source Java projects, the study reveals:
State infections caused by mutations frequently propagate to test code (84.9%-92.6% of cases).
However, propagated infections do not always trigger test failures (only 60.3%-95.2% of cases).
18.5%-89.4% of surviving mutants could be killed by leveraging infection or propagation information from existing tests.
The study also highlights the varying impacts of mutation operators and provides insights for improving test generation and fault localization.</x:t>
  </x:si>
  <x:si>
    <x:t xml:space="preserve">研究主题是变异测试中故障传播的动态效应，重点分析变异体执行如何通过RIPR模型（Reachability→Infection→Propagation→Revealability）影响程序状态和测试结果。</x:t>
  </x:si>
  <x:si>
    <x:t xml:space="preserve">数据集：10个开源Java项目（如commons-cli、jfreechart等），覆盖43,577个变异体和110万次变异测试运行。
工具：PIT变异测试框架（扩展支持状态监控）。
基线：RIPR模型的理论框架及传统变异测试的默认行为。</x:t>
  </x:si>
  <x:si>
    <x:t xml:space="preserve">量化指标：
感染率（Infection Rate）：64.3%-94.1%的变异体引发状态感染。
传播率（Propagation Rate）：感染后84.9%-92.6%传播到测试代码。
揭示率（Revealability Rate）：传播的感染中60.3%-95.2%导致测试失败。
可杀存活变异体比例：18.5%-89.4%的存活变异体可通过感染或传播信息被检测。
效果：
揭示了变异测试中感染传播与测试失败间的显著差异。
证明了利用传播信息可显著提高变异体杀死率。</x:t>
  </x:si>
  <x:si>
    <x:t xml:space="preserve">Fast Deterministic Black-box Context-free Grammar Inference</x:t>
  </x:si>
  <x:si>
    <x:t xml:space="preserve">论文《Fast Deterministic Black-box Context-free Grammar Inference》提出了一种名为TREEVADA的新方法，用于从有限的程序样本中高效推断上下文无关文法。与现有非确定性方法ARVADA相比，TREEVADA通过预结构化输入程序的嵌套规则、递归应用学习规则以及确定性策略，显著提升了文法推断的速度和质量。实验表明，TREEVADA在运行时和文法质量上均优于ARVADA，尤其在处理较大程序时表现更优。该方法适用于闭源语言的文法推断，支持软件维护任务如代码理解和测试生成。</x:t>
  </x:si>
  <x:si>
    <x:t xml:space="preserve">The paper Fast Deterministic Black-box Context-free Grammar Inference introduces TREEVADA, a novel approach for inferring context-free grammars from limited program samples. Unlike the non-deterministic ARVADA method, TREEVADA pre-structures input programs based on common nesting rules, recursively applies learned rules, and employs deterministic strategies to enhance efficiency and accuracy. Empirical results show that TREEVADA outperforms ARVADA in both runtime and grammar quality, especially for larger programs. The method is valuable for reverse engineering languages with closed-source parsers, aiding tasks like code comprehension and test generation.</x:t>
  </x:si>
  <x:si>
    <x:t xml:space="preserve">研究主题是黑盒上下文无关文法推断，重点解决从少量程序样本和不可解析的黑盒解析器中高效、准确地推断文法的问题。</x:t>
  </x:si>
  <x:si>
    <x:t xml:space="preserve">论文使用ARVADA的基准数据集，包括多种语言的程序样本（如json、lisp、tinyc、nodejs等），并新增随机生成的更大规模程序集（如tinyc-500、nodejs-500）。</x:t>
  </x:si>
  <x:si>
    <x:t xml:space="preserve">指标：F1分数（精度与召回率的调和平均）、运行时（秒）、内存消耗（GB）、文法大小（规则数）。
效果：TREEVADA平均F1分数比ARVADA高19.5%，运行时快2.4倍，内存占用更低（如lisp内存从58.7GB降至0.07GB），且推断的文法更紧凑。</x:t>
  </x:si>
  <x:si>
    <x:t xml:space="preserve">论文提到该方法适用于闭源语言（如MATLAB/Simulink）的文法推断，支持代码理解、重构和测试生成。但未提供具体工业案例，仅通过开源语言（如JavaScript、C++）的实验验证有效性。回答：未提及具体产业界案例。</x:t>
  </x:si>
  <x:si>
    <x:t xml:space="preserve">CrashTranslator: Automatically Reproducing Mobile Application Crashes Directly from Stack Trace</x:t>
  </x:si>
  <x:si>
    <x:t xml:space="preserve">论文《CrashTranslator: Automatically Reproducing Mobile Application Crashes Directly from Stack Trace》提出了一种名为CrashTranslator的新方法，用于直接从崩溃堆栈跟踪中自动复现移动应用的崩溃。该方法利用预训练的大型语言模型（LLM）预测触发崩溃的探索步骤，并结合强化学习技术优化探索过程。实验表明，CrashTranslator在75个崩溃报告中成功复现了61.3%的崩溃，平均复现时间为68.7秒，显著优于现有基线方法。该方法为开发者提供了高效的崩溃复现工具，支持移动应用的维护和调试。</x:t>
  </x:si>
  <x:si>
    <x:t xml:space="preserve">The paper CrashTranslator: Automatically Reproducing Mobile Application Crashes Directly from Stack Trace introduces CrashTranslator, a novel approach for automatically reproducing mobile app crashes directly from stack traces. It leverages a pre-trained Large Language Model (LLM) to predict exploration steps for triggering crashes and employs reinforcement learning to optimize the exploration process. Evaluated on 75 crash reports, CrashTranslator successfully reproduced 61.3% of crashes with an average time of 68.7 seconds, outperforming state-of-the-art baselines. The tool provides an efficient solution for developers to debug and maintain mobile applications.</x:t>
  </x:si>
  <x:si>
    <x:t xml:space="preserve">研究主题是基于堆栈跟踪的移动应用崩溃自动复现，重点解决从缺乏复现步骤的崩溃报告中高效复现崩溃的问题。</x:t>
  </x:si>
  <x:si>
    <x:t xml:space="preserve">论文使用了三个数据集：
ReCDroid数据集（33个崩溃报告）
AndroR2数据集（22个崩溃报告）
从GitHub爬取的CrashTranslator数据集（20个崩溃报告）</x:t>
  </x:si>
  <x:si>
    <x:t xml:space="preserve">指标：
成功率（Success Rate）：复现的崩溃报告比例。
复现时间（Reproducing Time）：从开始到成功复现的时间（秒）。
效果：
CrashTranslator成功复现了61.3%的崩溃（46/75），比基线方法（如ReCDroid、Monkey等）高10%-20%。
平均复现时间为68.7秒，比基线快302%-1611%。</x:t>
  </x:si>
  <x:si>
    <x:t xml:space="preserve">Reorder Pointer Flow in Sound Concurrency Bug Prediction</x:t>
  </x:si>
  <x:si>
    <x:t xml:space="preserve">该论文提出了一种名为Eagle的新型并发错误预测方法，通过主动重排序指针流来扩大线程交错覆盖范围，从而更有效地检测并发错误（如空指针解引用、未初始化指针使用、释放后使用和双重释放）。Eagle结合了流敏感的指针分析技术ConPTA和顺序验证算法EagleSeqC，在10个真实多线程程序上的实验表明，其效果和效率均优于现有方法。</x:t>
  </x:si>
  <x:si>
    <x:t xml:space="preserve">The paper introduces Eagle, a novel approach for predicting concurrency bugs by actively reordering pointer flow to explore more thread interleavings. Eagle integrates a flow-sensitive point-to analysis technique (ConPTA) and a sequential order verifier (EagleSeqC) to detect bugs like null pointer dereference and use-after-free. Evaluated on 10 real-world programs, Eagle outperforms state-of-the-art tools in both effectiveness and efficiency.</x:t>
  </x:si>
  <x:si>
    <x:t xml:space="preserve">并发错误预测（Concurrency Bug Prediction），特别是通过指针流重排序技术提高检测覆盖率和准确性。</x:t>
  </x:si>
  <x:si>
    <x:t xml:space="preserve">CVE Benchmark：包含10个复现已知CVE漏洞的程序。
10个真实多线程程序：包括并行压缩工具（如pbzip2、pigz）、图像处理库（libwebp）、视频编解码器（libvpx、x264、x265）和数据库（MySQL）。</x:t>
  </x:si>
  <x:si>
    <x:t xml:space="preserve">指标：检测到的唯一错误数量（Unique Bugs）、时间消耗（Time Consumption）。
效果：
Eagle检测到309个真实错误（包括72个NPD、202个UPU、12个UAF、25个DF），远超对比工具（如UFO仅检测到4个UAF）。
在效率上，Eagle比UFO平均快5.16倍，且ConPTA仅增加0.46%的时间开销。
错误候选的误报率为99.29%，优于UFO（&gt;99.99%）。</x:t>
  </x:si>
  <x:si>
    <x:t xml:space="preserve">案例研究：论文分析了在MySQL和pbzip2中发现的真实错误（如CNVD-2022-88832等），部分已被开发者确认并修复。
产业应用：未明确提及具体产业部署，但工具有潜力应用于大型软件（如数据库、操作系统内核）的并发错误检测。</x:t>
  </x:si>
  <x:si>
    <x:t xml:space="preserve">Object Graph Programming</x:t>
  </x:si>
  <x:si>
    <x:t xml:space="preserve">该论文提出了对象图编程（OGO），一种通过声明式查询语言（如Cypher）直接操作程序运行时堆内存中对象图（Object Graph）的新范式。OGO将对象及其关系建模为图数据库，支持对程序状态的灵活查询和修改。论文实现了两个Java原型（基于Neo4j的OGO
N
e
o
Neo
 和内存引擎OGO
M
e
m
Mem
 ），并通过重写开源项目中的230条断言和实现Java集合类方法验证了其有效性。实验表明，OGO能显著简化复杂对象遍历代码，且内存实现效率更高。</x:t>
  </x:si>
  <x:si>
    <x:t xml:space="preserve">The paper introduces Object Graph Programming (OGO), a paradigm that enables declarative querying and manipulation of runtime program state by treating the object heap as a graph database. OGO models objects as nodes and references as edges, leveraging Cypher for expressive queries. Two prototypes—OGO
N
e
o
Neo
  (Neo4j-based) and OGO
M
e
m
Mem
  (in-memory)—were implemented for Java. Evaluations on rewriting assertions and library methods show OGO reduces code complexity (5x fewer LOC) while maintaining performance, with OGO
M
e
m
Mem
  achieving up to 95% speedup over OGO
N
e
o
Neo
 .</x:t>
  </x:si>
  <x:si>
    <x:t xml:space="preserve">对象图编程（Object Graph Programming），即通过图查询语言（如Cypher）直接操作程序运行时堆内存中的对象关系，提升开发效率和表达能力。</x:t>
  </x:si>
  <x:si>
    <x:t xml:space="preserve">开源项目：10个大型Java项目（如Apache Commons Lang、Guava等），重写其中的230条断言。
Java库方法：实现了Guava、Java Collections Framework (JCF) 和JUNG中的方法（如HashMap.containsKey）。</x:t>
  </x:si>
  <x:si>
    <x:t xml:space="preserve">代码简洁性：OGO实现比传统方法平均减少5倍LOC（行数）和4倍字符数（NOC）。
性能：
OGO
M
e
m
Mem
 比OGO
N
e
o
Neo
 快95%（断言重写场景）。
优化后（如Whitelist+FGC），OGO
N
e
o
Neo
 性能提升94%。
正确性：通过611个测试用例验证（Guava/JCF/JUNG）。</x:t>
  </x:si>
  <x:si>
    <x:t xml:space="preserve">案例研究：在调试工具（如jdb）中集成OGO，用于检测对象所有权问题（如JUNG的SparseGraph实例泄漏）。
潜在应用：内存泄漏检测、时间旅行调试（Time-Travel Debugging）、IDE可视化工具（如Neo4j的图可视化能力）。
实际部署：未明确提及产业界落地，但开源项目集成展示了实用性（https://github.com/EngineeringSoftware/ogo）。</x:t>
  </x:si>
  <x:si>
    <x:t xml:space="preserve">Semantic Analysis of Macro Usage for Portability</x:t>
  </x:si>
  <x:si>
    <x:t xml:space="preserve">该论文提出了一种名为Maki的框架，用于分析C语言中宏的使用行为，以支持将C代码迁移到更安全的语言（如Rust）。通过分解宏的26种细粒度属性，Maki能够准确识别宏的可移植性，并在21个真实项目中验证了其有效性。研究发现，37%的宏可以轻松迁移，远超此前工作的识别能力。论文还通过Linux内核的案例研究展示了该框架的实际应用价值。</x:t>
  </x:si>
  <x:si>
    <x:t xml:space="preserve">The paper introduces Maki, a framework for analyzing the portability of C preprocessor macros to safer languages like Rust. By decomposing macro behavior into 26 fine-grained properties, Maki achieves 94% accuracy in identifying portable macros. Evaluated on 21 real-world programs (86,199 macros), it found that 37% are "easy-to-port," significantly outperforming prior work. Case studies, including patches accepted by Linux maintainers, demonstrate its practical utility.</x:t>
  </x:si>
  <x:si>
    <x:t xml:space="preserve">研究主题是C语言宏的语义分析与可移植性转换，重点解决宏在代码迁移到安全语言时的行为保留问题。</x:t>
  </x:si>
  <x:si>
    <x:t xml:space="preserve">论文选取了21个真实C项目，包括：
19个项目来自Ernst等人的经典研究（如bash、emacs、perl等）。
新增的现代项目：Linux内核和Lua。
总计分析了86,199个宏定义。</x:t>
  </x:si>
  <x:si>
    <x:t xml:space="preserve">准确率：Maki在383个宏的样本中达到94%的F1分数（精度95%，召回93%）。
可移植宏比例：平均37%的宏被识别为易移植（最高76%），比之前工作多2倍（最高7倍）。
性能：分析全部项目耗时约19天（Linux耗时17天），中位数为9分钟/项目。</x:t>
  </x:si>
  <x:si>
    <x:t xml:space="preserve">论文提及了在Linux内核中的应用：
提交了11个宏转换补丁，其中9个被维护者接受。
案例展示了如何将宏安全转换为函数，并改进了代码质量（如修复溢出漏洞）。
此外，还手工迁移了enscript和m4等项目的全部宏。</x:t>
  </x:si>
  <x:si>
    <x:t xml:space="preserve">Causal Relationships and Programming Outcomes: A Transcranial Magnetic Stimulation Experiment</x:t>
  </x:si>
  <x:si>
    <x:t xml:space="preserve">该论文首次利用经颅磁刺激（TMS）技术探究编程能力与大脑活动之间的因果关系。通过刺激与空间推理相关的脑区（如SMA和M1），研究团队测量了16名参与者在代码理解、数据结构操作和心理旋转任务中的表现。研究发现，TMS对心理旋转任务有显著影响（响应时间增加15.3%），但未发现单一脑区活动与编程任务表现的直接因果关系。然而，TMS解释了编程任务响应时间2.2%的方差，表明神经刺激可影响编程结果。研究为编程教育干预提供了新思路，并挑战了此前仅基于相关性研究的结论。</x:t>
  </x:si>
  <x:si>
    <x:t xml:space="preserve">This paper presents the first causal investigation of programming cognition using Transcranial Magnetic Stimulation (TMS). By disrupting brain regions (SMA and M1) linked to spatial reasoning in 16 participants, the study measured performance on code comprehension, data structure manipulation, and mental rotation tasks. Results show TMS significantly slowed mental rotation response times (+15.3%, 
p
≤
0.02
p≤0.02), but no direct causal link was found between single-region activity and programming outcomes. However, TMS accounted for 2.2% of variance in task completion times, demonstrating its potential to influence programming performance. The study advances understanding of neurocognitive foundations in software engineering and questions prior correlative findings.</x:t>
  </x:si>
  <x:si>
    <x:t xml:space="preserve">研究主题是编程能力与大脑活动的因果关系，重点通过TMS技术验证空间推理相关脑区（如SMA和M1）是否对编程任务表现具有因果性影响。</x:t>
  </x:si>
  <x:si>
    <x:t xml:space="preserve">任务类型：
数据结构操作（89个任务，来自Huang等先前研究）；
心理旋转（56个任务，含Peters和Battista的标准化测试）；
代码理解（38个任务，源自密歇根大学数据结构课程试题）。
参与者：16名右利手、有1.5年以上编程经验者，排除神经系统疾病或药物影响。</x:t>
  </x:si>
  <x:si>
    <x:t xml:space="preserve">响应时间：
SMA刺激使心理旋转任务响应时间显著增加15.3%（
p
≤
0.02
p≤0.02）；
TMS解释编程任务响应时间2.2%的方差（95% CI: 0.7%-4.0%）。
准确性：未发现TMS对编程任务准确性的显著影响（
p
≥
0.50
p≥0.50）。
主观难度：参与者自我报告无显著差异（
p
≥
0.21
p≥0.21）。</x:t>
  </x:si>
  <x:si>
    <x:t xml:space="preserve">EGFE: End-to-end Grouping of Fragmented Elements in UI Designs with Multimodal Learning</x:t>
  </x:si>
  <x:si>
    <x:t xml:space="preserve">本文提出了一种名为EGFE的端到端方法，用于自动分组UI设计中的碎片化元素。通过多模态学习和Transformer编码器建模UI元素之间的关系，EGFE显著提升了碎片化元素分组的准确性和效率。实验表明，该方法在精确率、召回率和F1分数上均优于现有基线，并在实际前端代码生成中验证了其有效性，提高了代码的可用性和可维护性。</x:t>
  </x:si>
  <x:si>
    <x:t xml:space="preserve">This paper introduces EGFE, an end-to-end method for automatically grouping fragmented elements in UI designs using multimodal learning. By leveraging a Transformer encoder to model relationships between UI elements, EGFE significantly improves grouping accuracy. Evaluations show superior performance in precision, recall, and F1-score compared to state-of-the-art baselines. A case study demonstrates its practical impact on generating high-quality front-end code.</x:t>
  </x:si>
  <x:si>
    <x:t xml:space="preserve">研究主题是UI设计中碎片化元素的端到端自动分组，通过多模态特征表示和序列预测技术，优化UI到代码的转换过程。</x:t>
  </x:si>
  <x:si>
    <x:t xml:space="preserve">论文使用的benchmark是一个包含4606个UI设计原型的数据集，这些原型由专业UI设计师创建，涵盖了购物、旅行、通信等多种应用场景。</x:t>
  </x:si>
  <x:si>
    <x:t xml:space="preserve">量化指标：精确率（Precision）、召回率（Recall）、F1分数（F1-score），以及编辑距离阈值（Edit Distance Threshold）。
效果：在编辑距离阈值为4时，EGFE的精确率提高了29.75%，召回率提高了31.07%，F1分数提高了30.39%。此外，在微小元素和重叠元素的分组任务中，EGFE也显著优于基线方法。</x:t>
  </x:si>
  <x:si>
    <x:t xml:space="preserve">论文中提到了EGFE在产业界的应用，具体是通过与阿里巴巴的Imgcook工具结合，生成更简洁、可维护的前端代码。案例研究表明，使用EGFE后，生成的代码在可用性、修改时间、可读性和可维护性等方面均有显著提升。此外，还通过用户访谈验证了开发者对该方法的积极反馈。</x:t>
  </x:si>
  <x:si>
    <x:t xml:space="preserve">A Comprehensive Study of Learning-based Android Malware Detectors under Challenging Environments</x:t>
  </x:si>
  <x:si>
    <x:t xml:space="preserve">本文对基于学习的Android恶意软件检测器进行了全面研究，重点评估了12种代表性检测器在代码混淆、概念漂移和对抗样本等挑战性环境下的表现。实验结果表明，不同类型的检测器在不同环境中的性能差异显著，且理想条件下的高检测性能在这些挑战下难以维持。论文分析了性能下降的原因，并提出了针对用户和研究者的实用建议，以提升检测器的鲁棒性和实用性。</x:t>
  </x:si>
  <x:si>
    <x:t xml:space="preserve">This paper conducts a comprehensive study of learning-based Android malware detectors, evaluating 12 representative detectors under challenging environments such as code obfuscation, concept drift, and adversarial examples. Results reveal significant performance variations across detector types, with none maintaining ideal-setting performance under these challenges. The study identifies contributing factors to performance degradation and provides practical suggestions for users and researchers to enhance detector robustness and effectiveness.</x:t>
  </x:si>
  <x:si>
    <x:t xml:space="preserve">研究主题是基于学习的Android恶意软件检测器在挑战性环境下的性能评估，包括代码混淆、概念漂移和对抗样本对检测器的影响。</x:t>
  </x:si>
  <x:si>
    <x:t xml:space="preserve">论文使用了两个数据集：
Data-MD：用于恶意软件检测，包含15,356个样本（2016-2020年），经过去重和平衡处理。
Data-MC：用于多类别分类，包含12,669个样本，分为广告软件、银行木马、风险软件、短信恶意软件和良性应用五类。</x:t>
  </x:si>
  <x:si>
    <x:t xml:space="preserve">量化指标：准确率（Accuracy）、精确率（Precision）、召回率（Recall）、F1分数（F1-score）、马修斯相关系数（MCC）。
效果：
在理想条件下，大多数检测器的F1分数超过0.9。
在代码混淆环境下，图像型检测器（如ImgDroid）的F1分数下降最显著（最高下降38.39%），而字符串型和图型检测器表现更稳定。
在概念漂移和对抗样本攻击下，图型检测器（如MaMa-pkg）表现最优，而图像型检测器性能下降明显。</x:t>
  </x:si>
  <x:si>
    <x:t xml:space="preserve">Toward Automatically Completing GitHub Workflows</x:t>
  </x:si>
  <x:si>
    <x:t xml:space="preserve">该论文提出了一种名为GH-WCOM的基于Transformer的方法，用于自动补全GitHub工作流。GitHub工作流是CI/CD管道的一种实现形式，但编写和维护这些工作流需要开发者具备额外的知识和技能。GH-WCOM通过抽象化处理上下文特定的元素（如路径、URL等），并结合预训练模型，能够推荐工作流中的步骤或任务实现。实验表明，GH-WCOM在预测正确性上达到了34.23%的准确率，并且模型的置信度能够可靠地反映推荐的正确性。此外，论文还对比了GH-WCOM与GitHub Copilot和ChatGPT等工具的性能，展示了其竞争力。</x:t>
  </x:si>
  <x:si>
    <x:t xml:space="preserve">The paper introduces GH-WCOM, a Transformer-based approach designed to automatically complete GitHub workflows, a type of CI/CD pipeline. Setting up and maintaining CI/CD pipelines can be challenging for developers due to the need for specialized knowledge. GH-WCOM addresses this by abstracting context-specific elements (e.g., paths, URLs) and leveraging pre-trained models to recommend workflow steps or job implementations. Empirical results show that GH-WCOM achieves up to 34.23% correct predictions, with model confidence serving as a reliable proxy for prediction correctness. The paper also compares GH-WCOM with tools like GitHub Copilot and ChatGPT, demonstrating its competitive performance.</x:t>
  </x:si>
  <x:si>
    <x:t xml:space="preserve">论文的研究主题是自动化补全GitHub工作流，旨在通过机器学习技术（特别是Transformer模型）减少开发者在编写和维护CI/CD管道时的负担。</x:t>
  </x:si>
  <x:si>
    <x:t xml:space="preserve">论文使用了以下数据集：
Decan等人提供的GitHub仓库数据集（包含67,870个仓库，其中29,778个使用GitHub工作流）。
从GitHub Marketplace收集的13,638个GitHub Actions的YAML文件。
从GitHub克隆的69,040个仓库中的443,037个通用YAML文件（用于预训练）。</x:t>
  </x:si>
  <x:si>
    <x:t xml:space="preserve">正确预测率（Correct Predictions）：在抽象化的工作流上，GH-WCOM在任务补全（
J
C
t
a
s
k
JC 
task
​
 ）中达到34.23%的正确率。
BLEU-4：用于衡量生成文本与目标文本的相似性，GH-WCOM在部分任务中达到28.4%。
ROUGE-LCS：用于评估生成文本的覆盖率和流畅性，GH-WCOM在部分任务中达到66.55%。
统计测试：McNemar检验和Wilcoxon符号秩检验证实了GH-WCOM显著优于基线模型（如n-gram模型）。</x:t>
  </x:si>
  <x:si>
    <x:t xml:space="preserve">论文中提到了与产业界工具的对比，例如：
GitHub Copilot：在实验中，Copilot仅能正确补全部分工作流实例，而GH-WCOM表现更优。
ChatGPT：同样在实验中表现不佳，尤其是在低置信度实例中。
论文未提及具体的产业界案例研究，但强调了GH-WCOM在实际开发中的潜在应用价值。</x:t>
  </x:si>
  <x:si>
    <x:t xml:space="preserve">UniLog: Automatic Logging via LLM and In-Context Learning</x:t>
  </x:si>
  <x:si>
    <x:t xml:space="preserve">该论文提出了一种名为UniLog的基于大语言模型（LLM）和上下文学习（ICL）的自动化日志生成框架。日志生成是软件开发中的重要任务，涉及确定日志位置、设置日志级别和生成日志消息。传统方法通常只解决部分问题，且需要大量调优成本。UniLog通过ICL范式，仅需少量示例即可生成完整的日志语句，无需额外调优。实验表明，UniLog在日志位置选择（76.9%准确率）、日志级别预测（72.3%准确率）和日志消息生成（27.1 BLEU-4分数）上均达到最优性能，同时调优时间仅为传统方法的4%。</x:t>
  </x:si>
  <x:si>
    <x:t xml:space="preserve">The paper introduces UniLog, an automatic logging framework based on large language models (LLMs) and in-context learning (ICL). Logging is a critical task in software development, involving determining logging positions, setting verbosity levels, and generating log messages. Traditional methods often address only partial aspects and require extensive tuning. UniLog leverages the ICL paradigm to generate complete logging statements with minimal examples, eliminating the need for additional tuning. Experiments show that UniLog achieves state-of-the-art performance in logging position selection (76.9% accuracy), verbosity level prediction (72.3% accuracy), and log message generation (27.1 BLEU-4 score), while requiring only 4% of the tuning time of traditional methods.</x:t>
  </x:si>
  <x:si>
    <x:t xml:space="preserve">论文的研究主题是自动化日志生成，旨在通过大语言模型（LLM）和上下文学习（ICL）技术，减少开发者在编写日志时的负担，提高日志的质量和效率。</x:t>
  </x:si>
  <x:si>
    <x:t xml:space="preserve">论文使用了以下数据集：
从1,465个GitHub仓库中提取的12,012个代码片段。
对比基线包括LANCE（基于T5-Small的日志生成工具）和GPT-3系列模型（如Codex、GPT-3-A/B/C）。</x:t>
  </x:si>
  <x:si>
    <x:t xml:space="preserve">日志位置准确率（PA）：76.9%。
日志级别准确率（LA）：72.3%。
日志消息准确率（MA）：22.4%。
条件日志级别准确率（CLA）：77.9%。
条件日志消息准确率（CMA）：28.1%。
BLEU-4分数：27.1（用于评估日志消息生成的语义相似性</x:t>
  </x:si>
  <x:si>
    <x:t xml:space="preserve">论文中提到了与微软的合作，并使用了微软内部的日志数据作为实验数据集之一。此外，论文还对比了UniLog与产业界工具（如GitHub Copilot和ChatGPT）的性能，展示了其在实际开发中的潜在应用价值。</x:t>
  </x:si>
  <x:si>
    <x:t xml:space="preserve">REDriver: Runtime Enforcement for Autonomous Vehicles</x:t>
  </x:si>
  <x:si>
    <x:t xml:space="preserve">本文提出了一种名为REDriver的运行时强制执行方法，用于自动驾驶系统（ADS）。REDriver通过监控车辆的规划轨迹，并在检测到可能违反交通法规或其他安全规范时，使用基于梯度驱动的算法修复轨迹。该方法支持复杂的属性规范（如交通法规），并显著提高了自动驾驶系统在模拟环境中的合规性，同时保持了较低的开销。实验基于Apollo自动驾驶平台和中国交通法规的基准场景，验证了REDriver的有效性和实用性。</x:t>
  </x:si>
  <x:si>
    <x:t xml:space="preserve">This paper introduces REDriver, a runtime enforcement approach for Autonomous Driving Systems (ADS). REDriver monitors the planned trajectories of vehicles and repairs them using a gradient-driven algorithm when potential violations of specifications (e.g., traffic laws) are detected. The method supports complex property specifications and significantly improves compliance while minimizing overhead. Experiments on the Apollo platform and benchmark scenarios based on Chinese traffic laws demonstrate the effectiveness and practicality of REDriver.</x:t>
  </x:si>
  <x:si>
    <x:t xml:space="preserve">研究主题是自动驾驶系统的运行时强制执行，旨在通过监控和修复轨迹确保系统行为符合安全规范和交通法规。</x:t>
  </x:si>
  <x:si>
    <x:t xml:space="preserve">论文使用了基于中国交通法规的基准场景（来自LawBreaker工具），包括交通灯规则（如红灯停车）、车道变更、限速等场景。</x:t>
  </x:si>
  <x:si>
    <x:t xml:space="preserve">量化指标：
通过率（pass rate）：修复后符合规范的场景比例。
鲁棒性值（robustness）：衡量轨迹与规范的接近程度。
修复开销（overhead）：修复操作的时间和频率。
轨迹修改幅度（magnitude of modifications）：修复对原始轨迹的改动大小。
效果：
在多数场景中，REDriver将规范通过率提高了30%-55%。
鲁棒性值显著提升（例如从0.27提高到1.21）。
修复时间开销低于6%，且轨迹修改幅度平均小于1米。</x:t>
  </x:si>
  <x:si>
    <x:t xml:space="preserve">Scalable Relational Analysis via Relational Bound Propagation</x:t>
  </x:si>
  <x:si>
    <x:t xml:space="preserve">本文提出了一种名为关系边界传播（Relational Bound Propagation）的新方法，用于优化有界模型检查中的边界设置问题。该方法通过分析关系逻辑公式的语义，自动收紧关系边界，从而减少搜索空间并提高分析效率。作者实现了工具Proptem，并在多个真实世界的软件系统规范上进行了实验。结果表明，该方法平均减少了30.68%的主变量数量，分析时间平均降低了49.30%，显著提升了形式化分析的可扩展性。</x:t>
  </x:si>
  <x:si>
    <x:t xml:space="preserve">This paper introduces Relational Bound Propagation, a novel approach to automatically tighten bounds in relational bounded model checking by leveraging the semantics of relational logic formulas. The method propagates bounds through the abstract syntax tree of the formula, reducing the search space and improving analysis efficiency. The authors implemented the approach in a tool called Proptem and evaluated it on real-world specifications. Results show an average reduction of 30.68% in primary variables and 49.30% in analysis time, demonstrating significant scalability improvements for formal analysis.</x:t>
  </x:si>
  <x:si>
    <x:t xml:space="preserve">研究主题是关系边界传播，旨在通过自动收紧关系逻辑公式中的边界，优化有界模型检查的可扩展性和效率。</x:t>
  </x:si>
  <x:si>
    <x:t xml:space="preserve">论文使用了来自多个领域的401个Alloy规范，包括物联网（IoT）和Android应用安全分析、数据库设计、基于角色的访问控制（RBAC）策略验证等。这些规范来自先前的研究和Alloy Tools团队整理的示例。</x:t>
  </x:si>
  <x:si>
    <x:t xml:space="preserve">量化指标：
主变量数量（Primary Variables）：衡量问题规模的减少。
分析时间（Analysis Time）：包括翻译时间和求解时间。
开销（Overhead）：边界传播引入的额外时间。
效果：
主变量数量平均减少30.68%（63.58%的规范中主变量减少）。
分析时间平均减少49.30%，在大型规范中最高减少99.51%。
开销平均为基线分析时间的6.14%，对整体效率影响较小。</x:t>
  </x:si>
  <x:si>
    <x:t xml:space="preserve">Kind Controllers and Fast Heuristics for Non-Well-Separated GR(1) Specifications</x:t>
  </x:si>
  <x:si>
    <x:t xml:space="preserve">本文针对GR(1)规约中的“非良好分离”（Non-Well-Separation, NWS）问题展开研究。NWS指系统可能通过阻止环境满足其假设来规避自身责任，导致合成结果不符合设计意图。论文提出两项贡献：
友好控制器合成：扩展现有算法，确保合成的控制器不会利用NWS漏洞（即使环境假设被违反），覆盖安全性和公平性假设。
快速启发式检测：提出一组高效的启发式方法，快速识别常见的NWS模式，显著提升检测速度并支持问题定位。
实验表明，该方法在多个基准测试中有效，且性能优于现有技术。</x:t>
  </x:si>
  <x:si>
    <x:t xml:space="preserve">This paper addresses the Non-Well-Separation (NWS) issue in GR(1) specifications, where synthesized systems may avoid fulfilling guarantees by preventing the environment from satisfying assumptions. The work presents two key contributions:
Kind Controllers: An extended algorithm synthesizes controllers that never exploit NWS, ensuring environmental assumptions (both safety and justice) can always be satisfied if possible.
Fast Heuristics: A set of sound (but incomplete) heuristics rapidly detects common NWS patterns, enabling faster localization and debugging.
Evaluations on benchmarks demonstrate the effectiveness and efficiency of the proposed approaches compared to prior methods.</x:t>
  </x:si>
  <x:si>
    <x:t xml:space="preserve">非良好分离（NWS）问题的分析与解决。
友好控制器（Kind Controllers）的合成算法。
基于启发式的NWS快速检测与定位方法</x:t>
  </x:si>
  <x:si>
    <x:t xml:space="preserve">SYNTECH：包含学生编写的GR(1)规约（SYN15/17/20/23’）。
AMBA和GenBuf：专家编写的参数化规约（经典案例）</x:t>
  </x:si>
  <x:si>
    <x:t xml:space="preserve">检测速度：启发式方法比基于可满足性检测的方法快7.78–333.58倍（表3）。
核心定位速度：启发式方法快9.62–402.76倍（表4）。
控制器友好性：扩展算法（R+4FP）在35%的案例中避免了原算法生成的“不友好”控制器（表1）。
覆盖率：启发式检测到40/48（SYN15）和84/186（SYN23’）的NWS规约（表2）。</x:t>
  </x:si>
  <x:si>
    <x:t xml:space="preserve">论文提及了自动叉车控制器（Lego forklift）的案例（第2节），展示了NWS问题在实际系统中的表现及解决方案的实用性。此外，GR(1)合成技术已应用于机器人、智能相机网络和航空控制系统（第1节），但未详细描述具体产业合作案例。
回答：提及了叉车控制器的案例，但未深入讨论其他产业应用。</x:t>
  </x:si>
  <x:si>
    <x:t xml:space="preserve">Practical Program Repair via Preference-based Ensemble Strategy</x:t>
  </x:si>
  <x:si>
    <x:t xml:space="preserve">本文提出了一种基于偏好的集成程序修复框架P-EPR（Preference-based Ensemble Program Repair），旨在通过动态排名和组合多种APR工具来提升修复效率。P-EPR利用修复模式和修复历史作为知识源，无需模型训练即可动态更新工具偏好，显著降低了工具调用和补丁验证的成本。实验表明，P-EPR在Defects4J和Bears基准测试中优于现有方法，修复率接近最优策略，同时节省了50%以上的计算资源和人力验证时间。</x:t>
  </x:si>
  <x:si>
    <x:t xml:space="preserve">This paper introduces P-EPR, a novel ensemble framework for automated program repair that ranks APR tools based on their repair preferences (patterns and history) without requiring model training. P-EPR dynamically updates tool rankings using real-time feedback, achieving high repair rates while reducing computational and human validation costs. Evaluations on Defects4J and Bears benchmarks demonstrate its superiority over existing strategies, with significant savings in tool invocation (50%) and human effort (30%).</x:t>
  </x:si>
  <x:si>
    <x:t xml:space="preserve">自动化程序修复（APR）工具集成：通过动态排名组合多种APR工具。
修复偏好建模：利用修复模式和修复历史作为工具选择依据。
成本效益优化：减少工具调用和补丁验证的开销。</x:t>
  </x:si>
  <x:si>
    <x:t xml:space="preserve">Defects4J v1.2：包含395个Java bug，用于模拟实验和性能评估。
Bears：83个单块bug，用于实际执行验证P-EPR的实用性。</x:t>
  </x:si>
  <x:si>
    <x:t xml:space="preserve">修复率：P-EPR修复109/122个Defects4J bug（Top-9工具），接近最优策略（122个）。
成本节省：
工具调用节省（TISP）：50%（Top-9时，4282次 vs. 8295次）。
人力验证节省（HVSP）：30%（Top-9时，271次 vs. 393次）。
效率：在Bears基准上，P-EPR修复16/21 bug，仅需25%的推理时间和24%的机器验证时间。</x:t>
  </x:si>
  <x:si>
    <x:t xml:space="preserve">论文提及与华为的合作（作者来自华为软件工程应用技术实验室），但未详细描述具体产业落地案例。实验部分展示了P-EPR在Bears数据集上的实际修复效果，验证了其工业适用性。
回答：提及了华为的合作背景，但未深入讨论产业应用细节。</x:t>
  </x:si>
  <x:si>
    <x:t xml:space="preserve">Learning and Repair of Deep Reinforcement Learning Policies from Fuzz-Testing Data</x:t>
  </x:si>
  <x:si>
    <x:t xml:space="preserve">本文提出了一种基于模糊测试数据的深度强化学习策略学习与修复框架。该框架结合了搜索测试技术和强化学习从演示中学习（RLfD）的方法，旨在提高强化学习策略的可靠性和安全性。通过自动生成多样化的演示数据，训练强化学习代理，并利用搜索测试方法检测不安全行为，进而通过修复机制修正策略。实验在Super Mario Bros游戏和网格世界导航任务中验证了框架的有效性，结果表明该方法能够显著减少训练步骤并提升策略的安全性。</x:t>
  </x:si>
  <x:si>
    <x:t xml:space="preserve">This paper proposes a framework for learning and repairing deep reinforcement learning (RL) policies using fuzz-testing data. The framework integrates search-based testing techniques with reinforcement learning from demonstrations (RLfD) to enhance the dependability and safety of RL policies. It automatically generates diverse demonstrations via fuzzing, trains RL agents efficiently, and employs search-based testing to identify unsafe behaviors. Policy repair is then performed using safe demonstrations. Experiments on Super Mario Bros and gridworld navigation tasks demonstrate the framework's ability to reduce training steps and improve policy safety without requiring expert knowledge.</x:t>
  </x:si>
  <x:si>
    <x:t xml:space="preserve">论文的研究主题是深度强化学习策略的学习与修复，具体包括：
通过模糊测试生成多样化的演示数据。
利用RLfD方法高效训练强化学习代理。
基于搜索测试检测策略的不安全行为。
通过修复机制修正策略并保持其性能。</x:t>
  </x:si>
  <x:si>
    <x:t xml:space="preserve">Super Mario Bros（1-4关卡）
Minigrid环境中的导航任务：
ThreeRoomsLava
DistShift1
LavaCrossingS9N1
UnlockPickup</x:t>
  </x:si>
  <x:si>
    <x:t xml:space="preserve">指标：
累积奖励（Cumulative Reward）
测试用例失败率（Test-case Fail Rate）
训练步骤数（Training Steps）
运行时（Runtime）
效果：
在Super Mario Bros中，DQfD（基于模糊演示的方法）比标准DDQ在困难关卡（如Level 2和Level 3）中表现更好，且训练更稳定。
修复后的策略显著降低了测试失败率（如Level 3从高失败率降至接近零）。
在网格世界任务中，DQfD能够完成复杂导航任务，而标准DDQ无法实现。</x:t>
  </x:si>
  <x:si>
    <x:t xml:space="preserve">BinAug: Enhancing Binary Similarity Analysis with Low-Cost Input Repairing</x:t>
  </x:si>
  <x:si>
    <x:t xml:space="preserve">本文提出了一种名为BinAug的轻量级框架，旨在通过输入修复提升基于深度神经网络（DNN）的二进制代码相似性分析（BCSA）的性能。BinAug通过总结DNN模型的常见失败模式，设计了一系列针对黑盒和白盒场景的修复方法，包括基于注意力机制的修复和图神经网络（GNN）的节点对齐技术。实验表明，BinAug能够显著提高多种BCSA工具的准确性，且计算开销较低。此外，BinAug还成功提升了二进制软件成分分析（B-SCA）等下游应用的效果。</x:t>
  </x:si>
  <x:si>
    <x:t xml:space="preserve">This paper introduces BinAug, a lightweight framework designed to enhance the performance of DNN-based Binary Code Similarity Analysis (BCSA) through input repairing. By identifying common failure patterns in DNN models, BinAug proposes tailored repair methods for both black-box and white-box scenarios, including attention-based masking and GNN node alignment. Experiments demonstrate that BinAug significantly improves the accuracy of multiple state-of-the-art BCSA tools with modest overhead. Additionally, BinAug effectively boosts downstream applications like Binary Software Component Analysis (B-SCA).</x:t>
  </x:si>
  <x:si>
    <x:t xml:space="preserve">论文的研究主题是二进制代码相似性分析（BCSA）的性能提升，具体包括：
分析DNN-based BCSA工具的失败模式。
设计轻量级的输入修复方法（黑盒与白盒）。
验证修复方法在BCSA及下游任务中的有效性。</x:t>
  </x:si>
  <x:si>
    <x:t xml:space="preserve">Dataset-1：包含7个开源项目，使用gcc和clang编译器及5种优化选项（O0-O3、Os）编译。
Dataset-2：包含10个开源库，扩展支持跨编译器（gcc/clang）测试。
FFmpeg验证集：用于模型选择和初步分析，包含23,705个函数。</x:t>
  </x:si>
  <x:si>
    <x:t xml:space="preserve">指标：
Precision@K：前K个匹配结果中正确匹配的比例（默认K=1）。
F1分数：用于评估下游任务（如B-SCA）的综合性能。
运行时开销：修复单次输入的平均时间（&lt;0.07秒）。
效果：
在白盒场景下，平均提升6.46pt（Precision@1）。
在黑盒场景下，平均提升2.38pt（Precision@1）。
在B-SCA任务中，F1分数平均提升5.43pt（黑盒）和7.45pt（白盒）。</x:t>
  </x:si>
  <x:si>
    <x:t xml:space="preserve">商业BCSA工具：论文评估了一款匿名商业BCSA工具，BinAug的黑盒修复方法使其Precision@1提升约1.8pt。
二进制软件成分分析（B-SCA）：实验显示，BinAug显著减少了误匹配（如mod_pagespeed模块的误报从37例降至13例），提升了产业级应用的可信度。</x:t>
  </x:si>
  <x:si>
    <x:t xml:space="preserve">Constraint Based Program Repair for Persistent Memory Bugs</x:t>
  </x:si>
  <x:si>
    <x:t xml:space="preserve">本文提出了一种基于约束的自动化修复方法，用于修复与持久性内存（PM）相关的软件缺陷。该方法通过程序执行轨迹和违反的属性作为输入，生成修复建议，包括插入新的PM指令和重新排序指令以消除属性违反。相较于现有方法（如Hippocrates），该方法能够修复更复杂的崩溃一致性（Crash Consistency）缺陷，而不仅限于简单的持久性（Durability）缺陷。此外，该方法通过符号化编码PM语义，利用SMT求解器高效探索大量修复方案。实验结果表明，该方法能够修复所有41个已知缺陷，而现有方法无法处理崩溃一致性缺陷。</x:t>
  </x:si>
  <x:si>
    <x:t xml:space="preserve">This paper proposes a constraint-based method for automatically repairing bugs related to Persistent Memory (PM) in software. The method takes a program execution trace and a violated property as input, suggesting repairs through a combination of inserting new PM instructions and reordering existing ones. Compared to the state-of-the-art tool Hippocrates, this approach can handle both durability and crash consistency bugs, discovers novel repair strategies beyond hard-coded patterns, and employs efficient symbolic analysis via SMT solvers. Evaluations on benchmarks from Intel PMDK and real-world applications (e.g., Memcached, Redis) demonstrate its ability to repair all 41 known bugs, outperforming Hippocrates, which fails on crash consistency bugs.</x:t>
  </x:si>
  <x:si>
    <x:t xml:space="preserve">研究主题是持久性内存（PM）缺陷的自动化修复，重点解决持久性（Durability）和崩溃一致性（Crash Consistency）两类缺陷，通过约束求解和符号化分析生成修复方案。</x:t>
  </x:si>
  <x:si>
    <x:t xml:space="preserve">Intel PMDK库中的程序（如obj_constructor、pmem_memmove等）。
真实应用：Memcached、Recipe、Redis。
共41个已知缺陷（23个持久性缺陷，18个崩溃一致性缺陷）。</x:t>
  </x:si>
  <x:si>
    <x:t xml:space="preserve">修复成功率：修复所有41个缺陷（Hippocrates仅能修复持久性缺陷）。
效率：多数修复在秒级完成（如obj_constructor耗时0.1秒），部分复杂案例需更长时间（如pmreorder_8耗时355秒）。
修复指令数：平均每个修复添加1-3条指令（如CLFLUSHOPT/SFENCE）并重排序少量指令。</x:t>
  </x:si>
  <x:si>
    <x:t xml:space="preserve">应用场景：修复了Memcached（分布式缓存系统）、Redis（键值数据库）等真实应用中的PM缺陷。
工具支持：实现了工具PMBugAssist，并与Intel PMDK库集成。
未提及具体产业合作案例，但实验表明方法适用于工业级软件（如Redis的崩溃一致性缺陷修复）</x:t>
  </x:si>
  <x:si>
    <x:t xml:space="preserve">DeepLSH: Deep Locality-Sensitive Hash Learning for Fast and Efficient Near-Duplicate Crash Report Detection</x:t>
  </x:si>
  <x:si>
    <x:t xml:space="preserve">本文提出了一种名为DeepLSH的深度局部敏感哈希学习方法，用于快速高效地检测近重复崩溃报告。该方法通过Siamese神经网络架构和自定义损失函数，学习满足局部敏感性质的哈希函数，从而支持多种崩溃报告相似性度量（如Jaccard、Cosine、PDM等）。相较于传统方法（如MinHash、SimHash），DeepLSH能够泛化到复杂的自定义相似性度量，并在保证搜索精度的同时显著提升效率。实验表明，DeepLSH在真实数据集上实现了高达0.9的召回率和排名质量，且查询时间从传统线性扫描的10小时缩短至24秒。</x:t>
  </x:si>
  <x:si>
    <x:t xml:space="preserve">This paper introduces DeepLSH, a deep locality-sensitive hashing learning method for fast and efficient near-duplicate crash report detection. By leveraging a Siamese neural network with a novel loss function, DeepLSH learns hash functions that approximate the locality-sensitive property for diverse similarity metrics (e.g., Jaccard, Cosine, PDM). Unlike traditional LSH methods (e.g., MinHash), DeepLSH generalizes to complex custom metrics while maintaining search accuracy. Experiments on real-world datasets show that DeepLSH achieves a recall rate and ranking quality up to 0.9, reducing query time from 10 hours (linear scan) to 24 seconds for 100 million queries.</x:t>
  </x:si>
  <x:si>
    <x:t xml:space="preserve">研究主题是基于局部敏感哈希（LSH）的崩溃报告去重，重点解决以下问题：
如何为复杂崩溃报告相似性度量（如PDM、TraceSim）设计满足局部敏感性质的哈希函数。
如何通过深度学习实现高效的近似最近邻搜索（ANN），提升崩溃分类的实时性。</x:t>
  </x:si>
  <x:si>
    <x:t xml:space="preserve">真实数据集：来自企业ERP系统的Java崩溃报告（每日超1万条）。
相似性度量：12种（如Jaccard、Cosine、PDM、TraceSim等）。
基线方法：MinHash（Jaccard）、SimHash（Cosine）、CNNH+LSH（深度学习基线）、原生k-NN（线性扫描）。</x:t>
  </x:si>
  <x:si>
    <x:t xml:space="preserve">召回率（RR@k）：DeepLSH在RR@1和RR@5上分别达0.87和0.92，优于基线（如CNNH+LSH的0.71和0.79）。
平均倒数排名（MRR）：DeepLSH为0.93，显著高于CNNH+LSH（0.82）。
F-score：DeepLSH在多数度量上超过0.8（如PDM达0.85），优于MinHash（0.80）和SimHash（0.66）。
运行时：100万次查询仅需24秒，而原生k-NN需数小时。</x:t>
  </x:si>
  <x:si>
    <x:t xml:space="preserve">应用场景：用于企业ERP系统的崩溃报告实时分类（Infologic公司）。
性能提升：将崩溃报告匹配时间从10小时（线性扫描）缩短至秒级。
工具支持：开源实现（GitHub）并集成到企业级错误监控流程中。
未提及具体合作案例，但实验数据直接来自工业级ERP系统</x:t>
  </x:si>
  <x:si>
    <x:t xml:space="preserve">DivLog: Log Parsing with Prompt Enhanced In-Context Learning</x:t>
  </x:si>
  <x:si>
    <x:t xml:space="preserve">该论文提出了一种名为DivLog的新型日志解析框架，利用大型语言模型（LLM）的上下文学习（ICL）能力，通过多样化的候选日志样本和优化的提示（prompt）设计，实现了无需模型训练的日志模板自动生成。实验表明，DivLog在16个公开数据集上平均达到98.1%的解析准确率，显著优于现有方法，尤其在复杂和多样化的日志场景中表现优异。</x:t>
  </x:si>
  <x:si>
    <x:t xml:space="preserve">The paper introduces DivLog, a novel log parsing framework that leverages the in-context learning (ICL) capability of large language models (LLMs). By sampling diverse log candidates and designing an effective prompt format, DivLog generates log templates without model training. Experiments on 16 public datasets show that DivLog achieves state-of-the-art performance, with 98.1% parsing accuracy on average, outperforming existing methods in handling diverse log sources.</x:t>
  </x:si>
  <x:si>
    <x:t xml:space="preserve">论文的研究主题是自动化日志解析，重点解决传统方法依赖人工特征设计或有限训练数据导致的泛化性不足问题，通过LLM的上下文学习能力实现高效、准确的日志模板提取。</x:t>
  </x:si>
  <x:si>
    <x:t xml:space="preserve">论文使用LogPAI的16个公开日志数据集，涵盖分布式系统、操作系统、移动应用等多种日志类型（如Android、Apache、Hadoop等）。</x:t>
  </x:si>
  <x:si>
    <x:t xml:space="preserve">化指标及效果
指标：
Parsing Accuracy (PA): 日志消息级别的解析准确率。
Precision Template Accuracy (PTA): 正确识别的模板占所有生成模板的比例。
Recall Template Accuracy (RTA): 正确识别的模板占真实模板的比例。
效果：
平均PA: 98.1%，PTA: 92.1%，RTA: 92.9%。
在多数数据集上优于当前最佳方法（如LogPPT），PA提升6.5%，PTA提升24.7%。</x:t>
  </x:si>
  <x:si>
    <x:t xml:space="preserve">Where is it? Tracing the Vulnerability-relevant Files from Vulnerability Reports</x:t>
  </x:si>
  <x:si>
    <x:t xml:space="preserve">该论文提出了一种名为Vulnerability-Relevant File Tracing的框架，用于从漏洞报告（如NVD条目）中追踪与漏洞相关的文件。通过结合启发式方法、大型语言模型（LLM）、搜索引擎和深度学习分类器，该框架能够高效地识别漏洞相关的文件，填补了现有漏洞数据库在文件级信息上的空白。实验表明，该框架在AUC（0.92）和MAP（0.85）等指标上表现优异，用户研究也验证了其在实际应用中的有效性。</x:t>
  </x:si>
  <x:si>
    <x:t xml:space="preserve">The paper introduces a framework for tracing vulnerability-relevant files from vulnerability reports (e.g., NVD entries). By leveraging heuristic methods, large language models (LLMs), search engines, and a deep learning classifier, the framework efficiently identifies files associated with vulnerabilities, addressing the gap in file-level information in existing vulnerability databases. Experiments demonstrate high performance (AUC: 0.92, MAP: 0.85), and a user study confirms its practical utility.</x:t>
  </x:si>
  <x:si>
    <x:t xml:space="preserve">论文的研究主题是漏洞相关文件的追踪，重点解决现有漏洞数据库（如NVD）在文件级信息上的不足，通过自动化方法实现更精细化的漏洞管理。</x:t>
  </x:si>
  <x:si>
    <x:t xml:space="preserve">论文使用NVD（National Vulnerability Database）作为主要数据源，并结合GitHub Advisory Database、Snyk Vulnerability Database等多个公开漏洞数据库构建实验数据集。</x:t>
  </x:si>
  <x:si>
    <x:t xml:space="preserve">指标：
AUC（Area Under the Curve）：衡量分类器的整体性能。
MAP（Mean Average Precision）：衡量排名结果的准确性。
Precision、Recall、F1 Score：评估分类器的精确性、召回率和综合性能。
效果：
CodeBERT分类器在AUC上达到0.92，MAP为0.85，表现最佳。
用户研究中，使用该框架的参与者完成任务的时间更短（174秒 vs. 256秒），正确率更高（61/72 vs. 39/72）。</x:t>
  </x:si>
  <x:si>
    <x:t xml:space="preserve">Demystifying and Detecting Misuses of Deep Learning APIs</x:t>
  </x:si>
  <x:si>
    <x:t xml:space="preserve">该论文首次对深度学习API（TensorFlow和PyTorch）的误用进行了大规模实证研究，分析了891个API误用实例，并从类型、根本原因和症状三个维度进行了分类。研究发现现有API误用检测工具在深度学习场景下效果不佳，因此提出了一种基于大型语言模型（LLM）的工具LLMAPIDet，用于自动检测和修复深度学习API误用。实验表明，LLMAPIDet在检测和修复方面优于现有工具。</x:t>
  </x:si>
  <x:si>
    <x:t xml:space="preserve">This paper presents the first large-scale empirical study on API misuse in deep learning libraries (TensorFlow and PyTorch), analyzing 891 misuse instances categorized by type, root cause, and symptoms. It reveals the limitations of existing API misuse detectors in DL contexts and proposes LLMAPIDet, an LLM-based tool for detecting and fixing DL API misuses. Evaluations show that LLMAPIDet outperforms state-of-the-art tools in both detection and repair.</x:t>
  </x:si>
  <x:si>
    <x:t xml:space="preserve">论文的研究主题是深度学习API的误用问题，包括其分类、根本原因、症状分析，以及基于大型语言模型的自动化检测与修复方法。</x:t>
  </x:si>
  <x:si>
    <x:t xml:space="preserve">使用的Benchmark
论文构建了一个包含891个确认的深度学习API误用实例的数据集，并进一步从10个GitHub项目中收集了4,359个API使用实例作为额外测试集（Experiment Two）。</x:t>
  </x:si>
  <x:si>
    <x:t xml:space="preserve">检测性能：
在Experiment One（291个误用）中，LLMAPIDet召回率为16.49%（检测到48个），而基准工具TADAF召回率为0%。
在Experiment Two中，LLMAPIDet的精确度为32.33%（119/368），TADAF为12.2%（5/41）。
修复性能：
LLMAPIDet在Experiment Two中生成修复补丁的准确率为38.65%（46/119），TADAF为100%（5/5，但检测数量极少）。</x:t>
  </x:si>
  <x:si>
    <x:t xml:space="preserve">PonziGuard: Detecting Ponzi Schemes on Ethereum with Contract Runtime Behavior Graph (CRBG)</x:t>
  </x:si>
  <x:si>
    <x:t xml:space="preserve">该论文提出了一种名为PonziGuard的新型方法，用于检测以太坊上的庞氏骗局智能合约。通过分析合约的运行时行为，构建了合约运行时行为图（CRBG），并利用图神经网络（GNN）进行分类。实验表明，PonziGuard在准确率、召回率和F1分数上均优于现有方法，并在以太坊主网上成功识别了805个庞氏合约，涉及经济损失约5亿美元。</x:t>
  </x:si>
  <x:si>
    <x:t xml:space="preserve">This paper introduces PonziGuard, a novel approach for detecting Ponzi schemes in Ethereum smart contracts by analyzing their runtime behaviors. It constructs a Contract Runtime Behavior Graph (CRBG) and employs Graph Neural Networks (GNNs) for classification. Experiments demonstrate that PonziGuard outperforms state-of-the-art methods in precision, recall, and F1-score, and has identified 805 Ponzi contracts on Ethereum Mainnet, causing an estimated loss of $500 million USD.</x:t>
  </x:si>
  <x:si>
    <x:t xml:space="preserve">论文的研究主题是基于运行时行为的以太坊智能合约庞氏骗局检测方法。</x:t>
  </x:si>
  <x:si>
    <x:t xml:space="preserve">论文使用了一个包含139个庞氏合约和1312个非庞氏合约的真实数据集（ground-truth dataset），并在以太坊主网上对14,000,000个区块进行了测试。</x:t>
  </x:si>
  <x:si>
    <x:t xml:space="preserve">检测性能：
在真实数据集上，PonziGuard的精确度为96.5%，召回率为97.1%，F1分数为96.8%。
在以太坊主网上，PonziGuard识别了805个庞氏合约，经人工验证的准确率为100%。
对比实验：
优于基于操作码频率的方法（OpML，F1-score 81.0%）和基于交易的方法（TxML，F1-score 65.2%）。</x:t>
  </x:si>
  <x:si>
    <x:t xml:space="preserve">FuzzSlice: Pruning False Positives in Static Analysis Warnings through Function-Level Fuzzing</x:t>
  </x:si>
  <x:si>
    <x:t xml:space="preserve">论文《FuzzSlice: Pruning False Positives in Static Analysis Warnings Through Function-Level Fuzzing》提出了一种名为FuzzSlice的新框架，旨在通过函数级模糊测试自动减少静态分析工具产生的误报（False Positives）。静态分析工具虽然能帮助发现代码中的潜在漏洞，但其报告通常包含大量误报，导致开发者需要耗费大量时间进行手动验证。FuzzSlice的核心思想是对包含警告的函数生成最小化的可编译代码片段，并通过模糊测试验证这些片段是否会在给定时间内触发崩溃。若未触发崩溃，则认为该警告可能是误报。实验表明，FuzzSlice在合成数据集Juliet上能100%识别误报，在真实开源项目中也能显著减少误报数量，从而帮助开发者更高效地筛选和验证静态分析报告。</x:t>
  </x:si>
  <x:si>
    <x:t xml:space="preserve">The paper FuzzSlice: Pruning False Positives in Static Analysis Warnings Through Function-Level Fuzzing introduces a novel framework called FuzzSlice, which automates the pruning of false positives in static analysis reports by performing function-level fuzzing. Static analysis tools often generate numerous warnings with a high false positive rate, making manual verification tedious. FuzzSlice addresses this by creating minimal compilable code slices enclosing each warning and fuzzing these slices to check for crashes. If no crash occurs within a time budget, the warning is classified as a potential false positive. Evaluations on the Juliet synthetic dataset and real-world projects (e.g., OpenSSL, tmux) show that FuzzSlice achieves 100% false positive detection in Juliet and significantly reduces false positives in open-source repositories, aiding developers in prioritizing true vulnerabilities.</x:t>
  </x:si>
  <x:si>
    <x:t xml:space="preserve">论文的研究主题是通过函数级模糊测试（Function-Level Fuzzing）减少静态分析工具产生的误报，提升静态分析报告的实用性。</x:t>
  </x:si>
  <x:si>
    <x:t xml:space="preserve">合成数据集：Juliet Test Suite（包含已知的真阳性与假阳性标签）。
真实项目：OpenSSL、tmux、OpenSSH-portable。</x:t>
  </x:si>
  <x:si>
    <x:t xml:space="preserve">误报识别率：在Juliet数据集上识别了全部864个误报（100%）；在开源项目中识别了33/53开发者确认的误报（62.26%）。
覆盖率：在最小化代码片段中，中位覆盖率达92.26%。
执行效率：每个警告的模糊测试时间预算为5分钟，编译时间中位数低于8秒。</x:t>
  </x:si>
  <x:si>
    <x:t xml:space="preserve">论文提及了在真实开源项目（OpenSSL、tmux、OpenSSH-portable）中的应用案例，并邀请项目开发者对警告进行人工标注以验证FuzzSlice的效果。开发者确认了FuzzSlice分类的33个误报中的大部分，表明其在产业场景中的实用性。</x:t>
  </x:si>
  <x:si>
    <x:t xml:space="preserve">LibvDiff: Library Version Difference Guided OSS Version Identification in Binaries</x:t>
  </x:si>
  <x:si>
    <x:t xml:space="preserve">论文《LibvDiff: Library Version Difference Guided OSS Version Identification in Binaries》提出了一种名为LibvDiff的新方法，用于在二进制文件中识别开源软件（OSS）的版本。该方法通过分析版本间的代码差异（如函数和字符串字面量的变化）并结合二进制代码相似性检测（BCSD）技术，实现了高精度的版本识别。LibvDiff还设计了候选版本过滤器（CVF）和锚点路径过滤器（APF）以提高效率。实验表明，LibvDiff在包含和不包含版本字符串的数据集上分别达到了94.5%和78.7%的准确率，显著优于现有方法。此外，LibvDiff在真实固件分析中成功检测出27,440个漏洞，揭示了开发者对不同OSS版本的更新差异以及漏洞修复的延迟问题。</x:t>
  </x:si>
  <x:si>
    <x:t xml:space="preserve">The paper LibvDiff: Library Version Difference Guided OSS Version Identification in Binaries introduces a novel approach called LibvDiff for identifying open-source software (OSS) versions in binaries. By leveraging version differences (e.g., function and string literal changes) and binary code similarity detection (BCSD), LibvDiff achieves high precision in version identification. It also incorporates a candidate version filter (CVF) and an anchor path filter (APF) to improve efficiency. Evaluations on datasets with and without version strings show that LibvDiff achieves 94.5% and 78.7% precision, respectively, outperforming state-of-the-art methods. Additionally, LibvDiff detected 27,440 vulnerabilities in real-world firmware, revealing insights into OSS version usage and patch delays.</x:t>
  </x:si>
  <x:si>
    <x:t xml:space="preserve">论文的研究主题是通过分析版本间的代码差异和二进制代码相似性检测，实现开源软件（OSS）在二进制文件中的高精度版本识别，以支持漏洞检测和安全分析。</x:t>
  </x:si>
  <x:si>
    <x:t xml:space="preserve">合成数据集：包含9个广泛使用的开源软件（如OpenSSL、libxml2、freetype等），共168个版本，编译为2,688个二进制文件。
真实数据集：从8个IoT厂商的固件中提取的351个固件镜像，用于分析真实场景中的OSS版本使用情况。</x:t>
  </x:si>
  <x:si>
    <x:t xml:space="preserve">准确率（Precision）：在包含版本字符串的数据集（D1）上达到94.5%，在不含版本字符串的数据集（D2）上达到78.7%，分别比基线方法平均提高54.2%和160.3%。
效率：平均每个二进制文件的识别时间为12.15秒，CVF和APF分别减少时间成本73.9%和36.9%。
漏洞检测：在真实固件中检测出27,440个漏洞，其中46.2%的漏洞在固件发布时已有补丁但未被修复。</x:t>
  </x:si>
  <x:si>
    <x:t xml:space="preserve">论文提及了在真实IoT固件中的应用案例，分析了8个厂商的351个固件镜像，发现不同厂商可能使用相同的OSS二进制文件，且开发者对不同OSS的更新频率存在显著差异。此外，研究还揭示了漏洞修复的延迟问题（平均延迟352天）。</x:t>
  </x:si>
  <x:si>
    <x:t xml:space="preserve">Cross-Inlining Binary Function Similarity Detection</x:t>
  </x:si>
  <x:si>
    <x:t xml:space="preserve">该论文提出了一种名为CI-Detector的方法，用于解决二进制函数相似性检测中的跨内联（cross-inlining）问题。函数内联是编译器优化的一种常见手段，但会导致二进制函数的语义混合，使得传统相似性检测方法失效。论文通过构建跨内联数据集，总结三种内联模式，并利用图神经网络（GNN）和属性控制流图（ACFG）来嵌入函数语义，最终通过集成模型实现高精度的跨内联匹配。实验表明，CI-Detector的精确率达到81%，召回率达到97%，优于现有方法。</x:t>
  </x:si>
  <x:si>
    <x:t xml:space="preserve">The paper proposes CI-Detector, a method for cross-inlining binary function similarity detection. Function inlining, a common compiler optimization, mixes the semantics of multiple functions, rendering traditional similarity detection ineffective. By constructing a cross-inlining dataset and identifying three inlining patterns, CI-Detector uses attributed control flow graphs (ACFG) and graph neural networks (GNN) to embed function semantics. An ensemble model aggregates similarities from pattern-specific models to achieve high accuracy. Experiments show CI-Detector achieves 81% precision and 97% recall, outperforming state-of-the-art approaches.</x:t>
  </x:si>
  <x:si>
    <x:t xml:space="preserve">论文的研究主题是跨内联二进制函数相似性检测，重点解决函数内联优化导致的二进制代码语义混合问题。</x:t>
  </x:si>
  <x:si>
    <x:t xml:space="preserve">论文构建了一个跨内联数据集，包含以下配置：
51个项目（如coreutils、binutils等）
9种编译器（GCC 4.9.4-8.2.0, Clang 4.0-7.0）
4种优化级别（O0-O3）
6种架构（ARM32/64, MIPS32/64, x86-32/64）
2种内联标志（启用/禁用内联）
最终生成两个数据集：
Dataset-Inlining：50,760个二进制文件，12,644,259个函数（17.4%含内联）。
Dataset-NoInlining：50,760个二进制文件，15,233,501个函数。</x:t>
  </x:si>
  <x:si>
    <x:t xml:space="preserve">量化指标及效果
论文使用以下指标评估CI-Detector：
准确率（Accuracy）：87%（Leaf-Inlining）、88%（Root-Inlining）、87%（Internal-Inlining）。
精确率（Precision）：81%。
召回率（Recall）：97%（Leaf-Inlining）、99%（Root-Inlining）、96%（Internal-Inlining）。
F1分数：88%（Leaf）、89%（Root）、88%（Internal）。
AUC：89%（Leaf）、87%（Root）、88%（Internal）。
对比实验中，CI-Detector显著优于Gemini、Safe、GMN等现有方法。</x:t>
  </x:si>
  <x:si>
    <x:t xml:space="preserve">论文提及了以下产业界相关应用：
漏洞检测：例如OpenSSL中的漏洞函数（如CVE-2015-1792）被内联到其他函数中，传统方法无法检测，而CI-Detector可有效识别。
开源代码复用检测：帮助发现二进制文件中未经许可的开源代码复用（如License冲突）。
补丁存在性测试：验证二进制文件中是否包含特定补丁。
具体案例包括OpenSSL 1.0.1m中的函数内联漏洞（图1）和跨项目二进制代码复用分析。</x:t>
  </x:si>
  <x:si>
    <x:t xml:space="preserve">BinaryAI: Binary Software Composition Analysis via Intelligent Binary Source Code Matching</x:t>
  </x:si>
  <x:si>
    <x:t xml:space="preserve">该论文提出了BinaryAI，一种基于智能二进制-源代码匹配的软件成分分析技术。传统方法依赖基础语法特征（如字符串常量），在大型TPL数据集中存在冗余和鲁棒性问题。BinaryAI采用两阶段方法：
嵌入检索：基于Transformer模型生成函数级嵌入，从大规模TPL数据集中检索相似源代码函数。
局部性驱动匹配：利用链接时局部性和函数调用图优化匹配精度。
实验表明，BinaryAI在Recall@1（22.54% vs 10.75%）和MRR（0.34 vs 0.17）上显著优于现有方法（如CodeCMR），并在TPL检测任务中将精确率从73.36%（Black Duck）提升至85.84%。</x:t>
  </x:si>
  <x:si>
    <x:t xml:space="preserve">The paper introduces BinaryAI, a binary-to-source Software Composition Analysis (SCA) technique. Traditional methods rely on basic syntactic features (e.g., string literals), suffering from redundancy and low robustness in large-scale TPL datasets. BinaryAI proposes a two-phase approach:
Embedding-based Retrieval: A transformer model generates function-level embeddings to retrieve similar source functions.
Locality-driven Matching: Link-time locality and call graphs refine matching accuracy.
Experiments show BinaryAI outperforms state-of-the-art tools (e.g., CodeCMR) with 22.54% Recall@1 (vs 10.75%) and 0.34 MRR (vs 0.17), and achieves 85.84% precision in TPL detection, surpassing commercial tools like Black Duck (73.36%).</x:t>
  </x:si>
  <x:si>
    <x:t xml:space="preserve">论文研究主题为二进制到源代码的软件成分分析（Binary-to-Source SCA），重点解决大规模TPL数据集中的冗余问题和二进制-源代码语义差异带来的匹配挑战。</x:t>
  </x:si>
  <x:si>
    <x:t xml:space="preserve">训练集：通过ArchLinux和AUR自动编译生成的约1000万对二进制-源代码函数。
TPL数据集：12,013个C/C++开源项目（GitHub/GNU），包含5634万唯一源代码函数。
测试集：150个二进制文件（来自85个项目），人工标注1,045个TPL组件和23,529对函数映射。</x:t>
  </x:si>
  <x:si>
    <x:t xml:space="preserve">函数匹配：
Recall@1：22.54%（BinaryAI） vs 10.75%（CodeCMR）。
MRR：0.34（BinaryAI） vs 0.17（CodeCMR）。
Locality-driven Matching：将Recall@1从22.73%提升至66.90%。
TPL检测：
精确率：85.84%（BinaryAI） vs 73.36%（Black Duck）。
召回率：64.98% vs 59.81%。
F1分数：73.97% vs 65.90%。</x:t>
  </x:si>
  <x:si>
    <x:t xml:space="preserve">商业工具对比：BinaryAI在精确率和召回率上均超过商业产品Black Duck和Scantist。
实际案例：论文以zlib和llvm为例，说明如何通过TPL依赖过滤误报（如llvm复用zlib代码时仅保留zlib）。
集成场景：BinaryAI可集成</x:t>
  </x:si>
  <x:si>
    <x:t xml:space="preserve">PPT4J: Patch Presence Test for Java Binaries</x:t>
  </x:si>
  <x:si>
    <x:t xml:space="preserve">该论文提出了一种名为PPT4J的框架，用于检测Java二进制文件（字节码）中是否应用了特定的安全补丁。当前的开源软件漏洞数量激增，但传统方法难以从二进制文件中准确判断补丁是否被集成。PPT4J通过提取补丁的语义信息，结合基于特征的技术，在二进制文件中识别补丁行，显著提高了测试的准确性。实验表明，PPT4J在包含110个漏洞的数据集上F1分数达到98.5%，比基线方法提升了14.2%。此外，论文还通过JetBrains IntelliJ IDEA的实际案例验证了PPT4J在真实场景中的有效性。</x:t>
  </x:si>
  <x:si>
    <x:t xml:space="preserve">The paper introduces PPT4J, a framework designed to test the presence of security patches in Java binaries (bytecode). With the increasing number of vulnerabilities in open-source software, accurately determining whether patches are applied to binaries is critical yet challenging. PPT4J addresses this by extracting semantic information from patches and using feature-based techniques to identify patch lines in binaries. Evaluated on a dataset of 110 vulnerabilities, PPT4J achieves an F1 score of 98.5%, outperforming the baseline by 14.2%. A real-world case study on JetBrains IntelliJ IDEA further demonstrates its practical utility.</x:t>
  </x:si>
  <x:si>
    <x:t xml:space="preserve">论文的研究主题是Java二进制文件的安全补丁存在性测试，旨在通过语义分析和特征匹配技术，高效准确地检测二进制文件中是否包含特定补丁。</x:t>
  </x:si>
  <x:si>
    <x:t xml:space="preserve">论文使用了两个数据集：
D1：来自基线方法BScout的Java库漏洞数据集。
D2：从Vul4J中选取的漏洞数据集，包含更细微的补丁变化（如方法参数、分支条件等）。
此外，还通过JetBrains IntelliJ IDEA的实际案例进行了真实场景评估。</x:t>
  </x:si>
  <x:si>
    <x:t xml:space="preserve">指标：Accuracy（准确率）、Precision（精确率）、Recall（召回率）、F1 Score（F1分数）。
效果：
在D1数据集上：所有指标均为100%。
在D2数据集上：Accuracy为98.5%，Precision为100%，Recall为97.0%，F1 Score为98.5%，比基线（BScout）的F1分数（86.2%）提升了14.2%。</x:t>
  </x:si>
  <x:si>
    <x:t xml:space="preserve">论文提及了在产业界的应用案例：
JetBrains IntelliJ IDEA：PPT4J检测到其集成的某个第三方库未修复两个CVE漏洞（CVE-Anonymous-1和CVE-Anonymous-2），并将此问题报告给了厂商。此外，还发现部分版本未及时应用上游补丁（如CVE-2021-29425和CVE-2015-6420）。
结果表明，PPT4J能有效发现实际软件中的补丁缺失问题，具备产业界应用潜力。</x:t>
  </x:si>
  <x:si>
    <x:t xml:space="preserve">CERT: Finding Performance Issues in Database Systems Through the Lens of Cardinality Estimation</x:t>
  </x:si>
  <x:si>
    <x:t xml:space="preserve">该论文提出了一种名为CERT（Cardinality Estimation Restriction Testing）的技术，用于通过基数估计（cardinality estimation）的视角发现数据库系统中的性能问题。CERT的核心思想是：给定一个查询，通过生成一个更严格的查询（例如将LEFT JOIN替换为INNER JOIN），并验证其基数估计值是否不超过原查询的基数估计值。若违反这一单调性（cardinality restriction monotonicity），则表明存在潜在的性能问题。CERT无需执行查询，仅通过分析查询计划即可高效检测问题。实验表明，CERT在MySQL、TiDB和CockroachDB等主流DBMS中发现了13个独特问题，其中11个被开发者确认或修复，性能平均提升19%。</x:t>
  </x:si>
  <x:si>
    <x:t xml:space="preserve">The paper introduces CERT, a technique designed to detect performance issues in Database Management Systems (DBMSs) by testing cardinality estimation. CERT generates a more restrictive query from an original query (e.g., replacing LEFT JOIN with INNER JOIN) and validates whether the estimated cardinality adheres to the expected monotonicity property. Violations indicate potential performance issues. Unlike existing approaches, CERT avoids query execution, relying solely on query plans for analysis. Evaluated on MySQL, TiDB, and CockroachDB, CERT identified 13 unique issues (11 confirmed/fixed) with an average performance improvement of 19%. The technique is efficient, achieving 386× higher throughput than state-of-the-art methods.</x:t>
  </x:si>
  <x:si>
    <x:t xml:space="preserve">论文的研究主题是通过基数估计测试发现数据库系统的性能问题，重点关注查询优化中的基数估计准确性及其对性能的影响。</x:t>
  </x:si>
  <x:si>
    <x:t xml:space="preserve">论文未使用传统Benchmark（如TPC-H或TPC-DS），而是通过以下方式构建测试场景：
基于随机生成的数据库状态和查询（通过工具SQLancer实现）。
针对实际DBMS（MySQL、TiDB、CockroachDB）的历史性能问题（如MySQL #56714）进行验证。</x:t>
  </x:si>
  <x:si>
    <x:t xml:space="preserve">指标：
有效性：确认/修复的独特问题数量（13个中11个被确认或修复）。
性能提升：修复后查询性能平均提升19%。
效率：测试吞吐量（386×高于基线方法AMOEBA）。
误报率：未报告误报（所有提交问题均被开发者认可）。
效果：
在CockroachDB中，CERT的准确率为50%（AMOEBA为24%）。
在MySQL和TiDB中，所有报告问题均被确认（100%准确率）。</x:t>
  </x:si>
  <x:si>
    <x:t xml:space="preserve">论文提及了在产业界的应用案例：
MySQL、TiDB、CockroachDB：CERT发现的13个问题中，2个被修复（如CockroachDB #89161修复后性能提升17%），9个被确认。
开发者反馈：TiDB开发者计划将CERT集成到其测试流程中，表明其实际应用价值。
性能优化：修复的问题通过改进基数估计优化了查询计划（如Join顺序选择）。</x:t>
  </x:si>
  <x:si>
    <x:t xml:space="preserve">Optimistic Prediction of Synchronization-Reversal Data Races</x:t>
  </x:si>
  <x:si>
    <x:t xml:space="preserve">本文提出了一种名为OSR（Optimistic Synchronization-Reversal）的动态数据竞争预测算法，旨在高效检测多线程程序中的同步反转数据竞争。传统方法因同步操作顺序的限制可能遗漏部分竞争，而OSR通过乐观推理同步反转，在多项式时间内识别更多竞争，同时保持高精度和可扩展性。实验表明，OSR在153个真实程序基准测试中检测到的竞争数量显著优于现有技术，且具有较好的时间效率。</x:t>
  </x:si>
  <x:si>
    <x:t xml:space="preserve">This paper introduces OSR, a dynamic data race prediction algorithm that optimistically reasons about synchronization reversals to detect races missed by prior tractable techniques. OSR achieves soundness and higher predictive power by identifying races requiring synchronization order reversals without memory access reversals. It operates in quadratic time and is proven optimal. Evaluated on 153 Java and C/C++ benchmarks, OSR reports more races than state-of-the-art methods (e.g., SyncP and M2) while maintaining scalability comparable to linear-time algorithms.</x:t>
  </x:si>
  <x:si>
    <x:t xml:space="preserve">动态数据竞争预测（Dynamic Data Race Prediction），特别是针对需要同步反转的竞争检测。</x:t>
  </x:si>
  <x:si>
    <x:t xml:space="preserve">Category-1 (Java)：IBM Contest、Java Grande、DaCapo、SIR等30个程序。
Category-2 (C/C++)：OmpSCR、DataRaceBench、NAS Parallel Benchmarks、CORAL等123个程序。
还包括合成测试集RaceInjector（但因其规模小未用于主要评估）。</x:t>
  </x:si>
  <x:si>
    <x:t xml:space="preserve">指标：
检测到的竞争事件数量（racy events）及涉及的代码位置（racy locations）。
运行时间（time in seconds/minutes）。
效果：
OSR在Java基准中比SyncP多检测200+竞争事件和3个代码位置，运行时间快1.5倍。
在C/C++基准中检测到2.5倍于SHB的竞争变量，总运行时间42小时（接近线性算法WCP的30小时）。
在部分测试中表现出近似线性的实际 scalability（图6）。</x:t>
  </x:si>
  <x:si>
    <x:t xml:space="preserve">Mozi: Discovering DBMS Bugs via Configuration-Based Equivalent Transformation</x:t>
  </x:si>
  <x:si>
    <x:t xml:space="preserve">本文提出了一种名为Mozi的框架，通过基于配置的等价变换来发现DBMS中的缺陷。传统方法（如蜕变测试）需要精确建模SQL语义以生成等价查询，但SQL规范的复杂性和模糊性使得这一过程困难且低效。Mozi的创新点在于通过动态修改DBMS的配置参数（如优化策略、内存分配等）生成功能等价的DBMS实例，再通过比较相同查询在不同配置下的执行结果或性能差异来检测正确性缺陷和性能缺陷。实验表明，Mozi在MySQL、MariaDB、ClickHouse和PostgreSQL四种主流DBMS中发现了101个未知缺陷（49个正确性缺陷和52个性能缺陷），其中90个被开发者确认，57个已修复。Mozi的配置变换方法避免了复杂的SQL语义建模，显著提升了测试效率和覆盖率。</x:t>
  </x:si>
  <x:si>
    <x:t xml:space="preserve">This paper presents Mozi, a framework for detecting bugs in Database Management Systems (DBMS) via configuration-based equivalent transformation. Unlike traditional metamorphic testing that requires precise modeling of SQL semantics to generate equivalent queries, Mozi dynamically modifies DBMS configurations (e.g., optimization strategies, memory allocation) to create functionally equivalent DBMS instances. By comparing query results or performance between original and transformed DBMSs, Mozi identifies correctness bugs (result discrepancies) and performance bugs (unexpected slowdowns). Evaluated on MySQL, MariaDB, ClickHouse, and PostgreSQL, Mozi discovered 101 previously unknown bugs (49 correctness and 52 performance bugs), with 90 confirmed and 57 fixed by developers. Mozi’s approach eliminates the need for complex SQL specification modeling, offering a scalable and effective solution for DBMS testing.</x:t>
  </x:si>
  <x:si>
    <x:t xml:space="preserve">DBMS缺陷检测（尤其是正确性缺陷和性能缺陷），通过动态配置变换生成等价DBMS实例，结合测试预言（test oracle）实现自动化测试。</x:t>
  </x:si>
  <x:si>
    <x:t xml:space="preserve">测试对象：MySQL (8.0.32)、MariaDB (10.8)、ClickHouse (22.11.4.3)、PostgreSQL (15.2)。
对比工具：SQLancer（含PQS、NoREC、TLP三种测试预言）、Apollo、Amoeba。
实验环境：64位Ubuntu 20.04，AMD EPYC 7742处理器，128核，504 GiB内存，Docker容器隔离。</x:t>
  </x:si>
  <x:si>
    <x:t xml:space="preserve">指标：
缺陷数量：正确性缺陷（逻辑错误）、性能缺陷（优化失效导致的性能下降）。
分支覆盖率：测试覆盖的代码分支数量。
确认与修复率：开发者确认的缺陷比例及修复数量。
效果：
缺陷检测：Mozi在3周内发现101个未知缺陷（49正确性+52性能），远超对比工具（如SQLancer仅发现4-8个）。
覆盖率：在24小时测试中，Mozi覆盖的分支数比SQLancer多64,973（MySQL）至14,084（PostgreSQL）。
产业反馈：57个缺陷被修复，开发者评价其“揭示了从未关注的优化问题”（如MySQL索引扫描性能下降20倍）。</x:t>
  </x:si>
  <x:si>
    <x:t xml:space="preserve">业界应用或案例研究：
案例1：MySQL索引扫描优化缺陷（图6），禁用优化后性能提升20倍，被开发者确认并修复。
案例2：PostgreSQL哈希连接优化失效，通过配置变换发现性能回退（执行时间从11.42秒降至1.54秒）。
开发者反馈：MySQL开发者评价“无法想象关闭优化选项会导致如此严重的正确性异常”。
扩展应用：Mozi的测试预言可适配其他模糊测试工具（如SQLsmith、SQUIRREL），帮助发现更多类型缺陷（表7）。
总结：论文未提及具体产业界部署，但通过开源DBMS的实测和开发者协作验证了其实际价值。</x:t>
  </x:si>
  <x:si>
    <x:t xml:space="preserve">FlakeSync: Automatically Repairing Async Flaky Tests</x:t>
  </x:si>
  <x:si>
    <x:t xml:space="preserve">该论文提出了一种名为FlakeSync的技术，用于自动修复因异步或并发问题导致的不稳定测试用例。FlakeSync通过识别测试中的关键点（critical point）和屏障点（barrier point），并引入同步机制确保关键点先于屏障点执行，从而消除测试的不稳定性。实验表明，FlakeSync能够修复83.75%的异步不稳定测试，且修复后的测试运行时间仅比原测试增加1%的中位开销。开发者对修复补丁的接受度较高，提交的10个拉取请求中有3个已被接受。</x:t>
  </x:si>
  <x:si>
    <x:t xml:space="preserve">The paper introduces FlakeSync, a technique for automatically repairing async flaky tests caused by timing or concurrency issues. FlakeSync identifies critical points (code that must execute early) and barrier points (code that must wait for critical points), then enforces synchronization between them. Evaluated on 176 known flaky tests, FlakeSync repaired 83.75% of async flaky tests with a median runtime overhead of only 1%. Three out of ten submitted pull requests were accepted by developers, demonstrating its practical utility.</x:t>
  </x:si>
  <x:si>
    <x:t xml:space="preserve">研究主题为自动化修复异步不稳定的测试用例，重点解决因异步等待或并发线程交织导致的测试结果非确定性问题。</x:t>
  </x:si>
  <x:si>
    <x:t xml:space="preserve">论文使用了IDoFT数据集（IDoFT: A Benchmark for Flaky Tests），从中筛选了176个非顺序依赖（NOD）的不稳定测试用例进行评估。</x:t>
  </x:si>
  <x:si>
    <x:t xml:space="preserve">修复率：FlakeSync修复了83.75%的异步不稳定测试（67/80）。
运行时开销：修复后测试的中位运行时间为原测试的1.00倍（即无显著增加）。
修复时间：中位修复时间为58.77分钟/测试。
开发者接受度：提交的10个拉取请求中，3个被接受，0个被拒绝。</x:t>
  </x:si>
  <x:si>
    <x:t xml:space="preserve">论文提及了产业界的实际应用：
开发者通常通过增加等待时间修复不稳定测试，但这种方法不可靠（如微软开发者的实践）。
FlakeSync的修复补丁被提交至Apache/incubator-uniffle等开源项目，部分已被合并。开发者反馈其同步机制优于硬编码等待时间（如“LGTM, thanks, it's really great work”）。
未提及具体企业案例研究，但引用了微软等公司的相关研究（如Lam et al.）。</x:t>
  </x:si>
  <x:si>
    <x:t xml:space="preserve">Testing the Limits: Unusual Text Inputs Generation for Mobile App Crash Detection with Large Language Model</x:t>
  </x:si>
  <x:si>
    <x:t xml:space="preserve">该论文提出了InputBlaster，一种基于大语言模型（LLM）的技术，用于自动生成非常规文本输入以检测移动应用中由文本输入引发的崩溃问题。InputBlaster通过分析输入控件的上下文信息，生成有效的测试生成器（代码片段），每个生成器能按特定变异规则批量生成非常规输入。实验表明，InputBlaster在36个已知崩溃问题的测试中，检测率达到78%，比最佳基线方法提高了136%。此外，该工具在实际应用中检测到37个新崩溃问题，其中28个已被开发者确认或修复。</x:t>
  </x:si>
  <x:si>
    <x:t xml:space="preserve">The paper introduces InputBlaster, an LLM-based technique for automatically generating unusual text inputs to detect crash bugs in mobile apps. InputBlaster formulates the problem as producing test generators (code snippets) that yield batches of unusual inputs under specific mutation rules. Evaluated on 36 buggy text input widgets from 31 Android apps, it achieves a 78% bug detection rate, outperforming the best baseline by 136%. In real-world testing, InputBlaster detected 37 new crashes, with 28 confirmed/fixed by developers.</x:t>
  </x:si>
  <x:si>
    <x:t xml:space="preserve">研究主题为利用大语言模型自动生成非常规文本输入，以检测移动应用中由文本输入引发的崩溃问题，重点解决输入多样性、上下文敏感性和约束关系等挑战。</x:t>
  </x:si>
  <x:si>
    <x:t xml:space="preserve">论文从F-Droid和GitHub中筛选了31个流行Android应用的36个已知崩溃问题的文本输入控件作为评估数据集，并整合了Rico数据集中的上下文信息。</x:t>
  </x:si>
  <x:si>
    <x:t xml:space="preserve">Bug检测率：78%（28/36），比最佳基线（TextExerciser）提高136%。
效率：平均9.64分钟检测到一个崩溃问题，平均尝试次数为13.52次。
实际应用效果：在131个真实应用中检测到37个新崩溃，28个被开发者确认/修复。</x:t>
  </x:si>
  <x:si>
    <x:t xml:space="preserve">论文提及了实际产业应用：
开发者反馈表明，InputBlaster发现的崩溃问题中，部分被描述为“此前未意识到的小输入会导致严重崩溃”（如Ipsos应用）。
部分开发者认可其价值，例如DRBUs开发者表示：“处理多样化输入非常复杂，InputBlaster揭示了潜在问题。”
工具已集成到自动化GUI测试框架（如Ape）中，用于实际应用测试。</x:t>
  </x:si>
  <x:si>
    <x:t xml:space="preserve">Co-Creation in Fully Remote Software Teams</x:t>
  </x:si>
  <x:si>
    <x:t xml:space="preserve">本研究探讨了完全远程软件团队如何通过协同创作（co-creation）的方式共同创建数字文档类工件。研究通过定性访谈方法，对25名远程软件专业人员进行了调查，提出了四种协同创作模型（单作者异步反馈、多作者异步协作、多作者同步协作、单作者同步反馈），并分析了模型的选择因素、工具支持以及模型之间的链式组合。研究发现，协同创作是远程团队协作中的一种有意为之的活动，工具集成对支持不同模型至关重要。研究结果为远程团队提供了协作实践的指导，并为工具开发者提出了改进建议。</x:t>
  </x:si>
  <x:si>
    <x:t xml:space="preserve">This study investigates how fully remote software teams co-create digital artifacts through the lens of co-creation. Using qualitative interviews with 25 remote software professionals, the research identifies four co-creation models (Single Author &amp; Asynchronous Feedback, Multiple Authors &amp; Asynchronous Co-creation, Multiple Authors &amp; Synchronous Co-creation, Single Author &amp; Synchronous Feedback). It explores factors influencing model selection, tool support, and the chaining of models. The findings highlight co-creation as an intentional activity in remote collaboration and emphasize the importance of an integrated toolset. The study offers practical guidance for remote teams and suggests improvements for collaboration tools.</x:t>
  </x:si>
  <x:si>
    <x:t xml:space="preserve">研究主题是完全远程软件团队如何协同创作数字文档类工件，重点关注协作模型、工具支持以及任务与模型的匹配因素。</x:t>
  </x:si>
  <x:si>
    <x:t xml:space="preserve">论文未使用传统的量化benchmark，而是通过定性分析（如访谈和主题编码）来归纳协同创作模型和影响因素。</x:t>
  </x:si>
  <x:si>
    <x:t xml:space="preserve">论文未使用量化指标，而是基于访谈数据提炼出四种协同创作模型和三类影响因素（任务性质、文化、个人）。研究效果体现在对远程团队协作实践的深入理解和模型的理论贡献。</x:t>
  </x:si>
  <x:si>
    <x:t xml:space="preserve">论文中提及了多个产业界的案例，例如：
GitLab等公司采用完全远程工作模式（第2节）。
参与者来自不同行业（技术、金融、游戏等），并分享了实际协作工具（如Google Docs、Miro、Slack）的使用经验（第5节）。
具体案例包括设计文档共创、架构决策记录（ADRs）的异步评审等（第5.1-5.3节）。</x:t>
  </x:si>
  <x:si>
    <x:t xml:space="preserve">A Large-Scale Survey on the Usability of AI Programming Assistants: Successes and Challenges</x:t>
  </x:si>
  <x:si>
    <x:t xml:space="preserve">本研究通过大规模调查（410名开发者参与）探讨了AI编程助手的可用性、成功案例及挑战。研究发现，开发者主要使用这些工具以减少输入量、加快任务完成速度和辅助语法回忆，但较少用于解决方案的头脑风暴。主要挑战包括生成的代码无法满足功能或非功能需求，以及开发者难以控制工具生成期望的输出。研究还揭示了开发者对工具改进的期望，如提供反馈机制和增强代码上下文理解。</x:t>
  </x:si>
  <x:si>
    <x:t xml:space="preserve">This study investigates the usability of AI programming assistants (e.g., GitHub Copilot) through a large-scale survey of 410 developers. Findings show that developers primarily use these tools for autocompletion, faster task completion, and syntax recall, but less for brainstorming solutions. Key challenges include generated code failing to meet functional/non-functional requirements and difficulty in controlling the tool's output. The study also highlights developer feedback for improvement, such as enabling direct feedback mechanisms and enhancing contextual understanding of code.</x:t>
  </x:si>
  <x:si>
    <x:t xml:space="preserve">研究主题是AI编程助手的可用性，重点关注开发者使用工具的动机、面临的挑战以及对工具改进的期望。</x:t>
  </x:si>
  <x:si>
    <x:t xml:space="preserve">论文使用的benchmark
论文未使用传统benchmark，而是通过调查问卷收集开发者对AI编程助手的使用体验和反馈，采用定性和定量结合的分析方法。</x:t>
  </x:si>
  <x:si>
    <x:t xml:space="preserve">量化指标：
开发者使用AI编程助手的频率（如GitHub Copilot用户报告30.5%的代码在其帮助下完成）。
开发者使用工具的动机排名（如86%认为“减少输入量”重要）。
工具可用性问题的频率（如30%开发者常遇到“不理解生成代码的原因”）。
效果：揭示了工具在实际使用中的成功场景（如生成重复代码）和主要瓶颈（如代码不符合需求）。</x:t>
  </x:si>
  <x:si>
    <x:t xml:space="preserve">论文提及了多个产业界工具的实际应用案例，例如：
GitHub Copilot：开发者反馈其在生成重复代码和简单逻辑代码时效果显著（第4.3节）。
ChatGPT：部分开发者将其作为编程助手，并期望更多自然语言交互功能（第6.2节）。
Tabnine：调查中118名开发者使用，20%的代码在其帮助下完成（表1）。</x:t>
  </x:si>
  <x:si>
    <x:t xml:space="preserve">How to Support ML End-User Programmers through a Conversational Agent</x:t>
  </x:si>
  <x:si>
    <x:t xml:space="preserve">这篇论文探讨了机器学习终端用户程序员（ML-EUPs）在开发过程中面临的挑战，并提出了一种名为“Newton”的对话代理工具来支持他们。通过文献综述，作者总结了ML-EUPs的六大挑战（如决策制定、编程、数据整理等）和五种解决策略（如动态清单、24/7专家支持等）。随后，作者设计并评估了Newton，通过“Wizard of Oz”实验验证了其有效性。实验结果表明，Newton能显著降低ML-EUPs的感知挑战，并提出了六项设计指南，为未来对话代理的开发提供了参考。</x:t>
  </x:si>
  <x:si>
    <x:t xml:space="preserve">This paper addresses the challenges faced by Machine Learning End-User Programmers (ML-EUPs) and introduces "Newton," a conversational agent designed to support them. Through a literature review, the authors identified six primary challenges (e.g., decision-making, programming, data wrangling) and five strategies (e.g., dynamic checklists, 24/7 expert availability) to assist ML-EUPs. Newton was developed as a Jupyter Lab plugin and evaluated via a Wizard of Oz study with 12 participants. The results showed that Newton effectively reduced perceived challenges and provided actionable insights, leading to six design guidelines for future conversational agents in ML development.</x:t>
  </x:si>
  <x:si>
    <x:t xml:space="preserve">论文的研究主题是如何通过对话代理（conversational agent）支持机器学习终端用户程序员（ML-EUPs）的开发过程，解决他们在机器学习任务中面临的挑战。</x:t>
  </x:si>
  <x:si>
    <x:t xml:space="preserve">论文未使用传统的Benchmark数据集或算法对比，而是通过设计两个分类任务（基于Kaggle竞赛的脚本）作为实验任务，评估Newton在实际开发场景中的效果。</x:t>
  </x:si>
  <x:si>
    <x:t xml:space="preserve">指标：
任务完成率（50%的参与者在Newton帮助下完成任务，而部分参与者无法独立完成任务）。
参与者对挑战的感知程度（通过Likert量表评估，使用Newton后挑战感知显著降低）。
用户交互模式分析（如回溯、尝试行为等）。
效果：
使用Newton后，参与者对数据整理、决策制定、可解释性等挑战的感知显著降低（p值均&lt;0.05）。
参与者普遍认为Newton的代码生成、动态清单和专家支持功能最有帮助。</x:t>
  </x:si>
  <x:si>
    <x:t xml:space="preserve">Unveiling the Life Cycle of User Feedback: Best Practices from Software Practitioners</x:t>
  </x:si>
  <x:si>
    <x:t xml:space="preserve">这篇论文探讨了软件组织如何通过管理用户反馈来改进产品。作者通过对40名来自32家不同规模和领域（如电子商务、分析、游戏等）的从业者进行访谈，揭示了用户反馈的来源（如社交媒体、传统渠道、用户使用数据）及其管理生命周期（收集、分析、验证和优先级排序）。研究还总结了高效管理用户反馈的四大最佳实践（4A原则）：积极员工参与、主动反馈收集、主动三角验证和主动响应。这些发现为软件组织提供了系统化的指导，帮助其更好地理解用户需求并减少用户流失。</x:t>
  </x:si>
  <x:si>
    <x:t xml:space="preserve">This paper investigates how software organizations manage user feedback to enhance their products. Through interviews with 40 practitioners from 32 organizations across various domains (e.g., e-commerce, analytics, gaming), the study identifies diverse feedback sources (e.g., social media, conventional channels, user metrics) and synthesizes a life cycle for feedback management, comprising collection, analysis, validation, and prioritization. Additionally, it distills four best practices (the 4As): Active employee participation, Active feedback collection, Active triangulation, and Active response. These findings offer actionable insights for organizations to better address user needs and reduce attrition.</x:t>
  </x:si>
  <x:si>
    <x:t xml:space="preserve">论文的研究主题是用户反馈的管理生命周期及其最佳实践，旨在帮助软件组织更有效地利用用户反馈改进产品。</x:t>
  </x:si>
  <x:si>
    <x:t xml:space="preserve">论文未使用传统的Benchmark，而是通过定性分析访谈数据，归纳出用户反馈管理的生命周期和最佳实践。</x:t>
  </x:si>
  <x:si>
    <x:t xml:space="preserve">指标：
反馈来源多样性（如社交媒体、传统渠道、用户使用数据）。
组织规模对反馈管理的影响（小型、中型、大型组织的差异）。
最佳实践的采纳情况（如4A原则的覆盖率）。
效果：
高效组织通过4A原则显著提升了对用户需求的理解和响应能力。
社交媒体反馈的主动监控和响应减少了用户流失风险。</x:t>
  </x:si>
  <x:si>
    <x:t xml:space="preserve">论文提及了多个产业界的实际案例，例如：
Google Colab价格调整事件：通过Reddit用户反馈快速发现并修复价格显示错误，避免了用户流失。
游戏行业案例：某游戏公司通过社交媒体反馈及时调整功能，缓解了用户不满。
此外，研究还覆盖了电子商务、医疗保健等领域的实践。</x:t>
  </x:si>
  <x:si>
    <x:t xml:space="preserve">GenderMag Improves Discoverability in the Field, Especially for Women</x:t>
  </x:si>
  <x:si>
    <x:t xml:space="preserve">这篇论文研究了GenderMag方法在提高软件功能可发现性方面的有效性，特别是在性别包容性方面的作用。研究以Google内部的代码审查工具Critique中的“Suggest Edit”功能为例，通过多年度的大规模数据分析，发现GenderMag方法帮助团队识别并修复了女性用户在使用该功能时面临的可发现性障碍。重新设计后，该功能的整体可发现性提高了2.4倍，同时实现了性别平等。这是首次通过大规模实证研究验证GenderMag方法在实际工业环境中的效果。</x:t>
  </x:si>
  <x:si>
    <x:t xml:space="preserve">This paper presents a multi-year case study evaluating the effectiveness of the GenderMag method in improving feature discoverability, particularly for women, in an industrial setting. Focusing on the "Suggest Edit" feature in Google’s internal code review tool Critique, the study combines gender data and software logs to demonstrate that GenderMag successfully identified and addressed usability barriers. The redesign increased discoverability by 2.4x and achieved gender parity, providing the first large-scale evidence of GenderMag’s impact in the field.</x:t>
  </x:si>
  <x:si>
    <x:t xml:space="preserve">论文的研究主题是GenderMag方法在提高软件功能可发现性和性别包容性方面的有效性，以及该方法在实际工业环境中的应用效果。</x:t>
  </x:si>
  <x:si>
    <x:t xml:space="preserve">论文未明确提及使用特定的benchmark，而是通过对比GenderMag应用前后的用户行为数据（如功能发现时间和使用频率）来评估效果。</x:t>
  </x:si>
  <x:si>
    <x:t xml:space="preserve">量化指标：
功能发现时间（Time to first use of Suggest Edit）：用户首次使用“Suggest Edit”功能前的评论数量。
发现率（Discovery rate）：用户在一定时间内发现功能的概率。
效果：
重新设计后，功能的整体可发现性提高了2.4倍。
女性用户的发现率从显著低于男性变为与男性持平，实现了性别平等。</x:t>
  </x:si>
  <x:si>
    <x:t xml:space="preserve">论文中的case study是基于Google内部的代码审查工具Critique及其“Suggest Edit”功能。研究团队通过GenderMag方法重新设计该功能，并利用Google的实际用户数据验证了改进效果。</x:t>
  </x:si>
  <x:si>
    <x:t xml:space="preserve">Unraveling the Drivers of Sense of Belonging in Software Delivery Teams: Insights from a Large-Scale Survey</x:t>
  </x:si>
  <x:si>
    <x:t xml:space="preserve">这篇论文通过大规模调查（10,781名参与者）研究了软件交付团队中归属感（Sense of Belonging）的驱动因素。研究发现，工作认可（Work Appreciation）和心理安全感（Psychological Safety）与团队归属感呈正相关，而女性（尤其是非领导者）和来自高权力距离文化国家的员工归属感较低。研究采用结构方程模型（PLS-SEM）和多组分析（MGA），为企业提升团队包容性和员工留存提供了实践建议。</x:t>
  </x:si>
  <x:si>
    <x:t xml:space="preserve">This paper investigates the drivers of sense of belonging in software delivery teams through a large-scale survey (n=10,781). Using PLS-SEM and multi-group analysis, it identifies positive associations between work appreciation, psychological safety, and belonging, while highlighting lower belonging among women (especially non-leaders) and employees from high power-distance cultures. The study provides actionable insights for fostering inclusive team environments in the software industry.</x:t>
  </x:si>
  <x:si>
    <x:t xml:space="preserve">论文的研究主题是软件交付团队中归属感的影响因素，重点探讨工作认可、心理安全感、性别、组织任期和国家文化对归属感的作用。</x:t>
  </x:si>
  <x:si>
    <x:t xml:space="preserve">论文未明确提及使用特定benchmark，但基于以下理论框架和工具：
Hofstede文化维度理论（用于衡量国家文化中的权力距离）。
自我决定理论（Self-Determination Theory）（解释心理需求与归属感的关系）。
PLS-SEM（偏最小二乘结构方程模型）和重要性-绩效图分析（IPMA）（用于量化分析）。</x:t>
  </x:si>
  <x:si>
    <x:t xml:space="preserve">量化指标：
工作认可（Work Appreciation）：通过3个Likert-5量表问题测量（如“我的贡献对公司有影响”）。
心理安全感（Psychological Safety）：通过4个Likert-5量表问题测量（如“我可以安全地分享坏消息”）。
归属感（Belonging to the Team）：通过4个Likert-5量表问题测量（如“我感觉被同事接纳”）。
控制变量：性别、组织任期、国家文化（权力距离）。
效果：
工作认可（β=0.392）和心理安全感（β=0.410）显著正向预测归属感（p&lt;0.001）。
女性非领导者的归属感显著低于男性（β=-0.121）。
高权力距离文化与低归属感相关（β=-0.071）。</x:t>
  </x:si>
  <x:si>
    <x:t xml:space="preserve">论文的案例研究基于一家名为TechCom（化名）的全球性软件外包公司，该公司在五大洲拥有超过20,000名员工。研究结果被用于指导该公司设计领导力培训计划（如心理安全培训、认可实践），并通过月度调查监控改进效果。</x:t>
  </x:si>
  <x:si>
    <x:t xml:space="preserve">Large Language Models for Test-Free Fault Localization</x:t>
  </x:si>
  <x:si>
    <x:t xml:space="preserve">该论文提出了一种基于大语言模型（LLM）的无测试故障定位方法LLMAO。传统故障定位技术依赖测试用例和复杂的程序分析，而LLMAO通过微调预训练的LLM（如CodeGen）和引入双向适配器层，实现了仅通过源代码即可定位缺陷行。实验表明，LLMAO在Defects4J、BugsInPy和Devign数据集上优于现有技术，Top-1和Top-5指标分别提升2.3%-54.4%和14.4%-35.6%，且能检测安全漏洞至代码行级别。</x:t>
  </x:si>
  <x:si>
    <x:t xml:space="preserve">The paper introduces LLMAO, a test-free fault localization approach leveraging large language models (LLMs). Unlike traditional methods requiring test cases and program analysis, LLMAO fine-tunes pretrained LLMs (e.g., CodeGen) with bidirectional adapter layers to localize bugs directly from source code. Evaluated on Defects4J, BugsInPy, and Devign datasets, LLMAO outperforms state-of-the-art techniques, improving Top-1 and Top-5 results by 2.3%-54.4% and 14.4%-35.6%, respectively, and is the first to detect line-level security vulnerabilities without test inputs.</x:t>
  </x:si>
  <x:si>
    <x:t xml:space="preserve">论文的研究主题是基于大语言模型的无测试故障定位技术，重点解决传统方法依赖测试覆盖率和程序分析的局限性，通过LLM的语义理解能力实现高效、通用的缺陷定位。</x:t>
  </x:si>
  <x:si>
    <x:t xml:space="preserve">Defects4J (V1.2.0和V2.0.0)：Java项目中的395个真实缺陷。
BugsInPy：Python项目的493个缺陷。
Devign：C语言项目的5,260个安全漏洞。</x:t>
  </x:si>
  <x:si>
    <x:t xml:space="preserve">指标：Top-N（N=1,3,5）、AUC（ROC曲线下面积）。
效果：
Defects4J：Top-1达22.3%（提升2.3%），Top-5达46.3%（提升14.4%）。
Devign：Top-5达60.3%，AUC为0.855（显著优于基线）。
模型规模越大（如16B参数），性能提升越显著。</x:t>
  </x:si>
  <x:si>
    <x:t xml:space="preserve">Dataflow Analysis-Inspired Deep Learning for Efficient Vulnerability Detection</x:t>
  </x:si>
  <x:si>
    <x:t xml:space="preserve">该论文提出了一种结合数据流分析（DFA）和深度学习的漏洞检测方法DeepDFA。传统漏洞检测工具依赖静态分析或基于Transformer的模型，而DeepDFA通过设计抽象数据流嵌入（abstract dataflow embedding）和图学习框架，模拟数据流分析的传播过程，实现了高效且准确的漏洞检测。实验表明，DeepDFA在Big-Vul和DnoBench数据集上优于现有非Transformer基线模型，训练时间仅需9分钟，且仅需50多个漏洞样本即可达到最佳性能。此外，结合大语言模型（如UniXcoder）后，DeepDFA在F1分数（96.46）、精确率（97.82）和召回率（95.14）上超越了现有最优方法。</x:t>
  </x:si>
  <x:si>
    <x:t xml:space="preserve">The paper proposes DeepDFA, a vulnerability detection approach that integrates dataflow analysis (DFA) with deep learning. Unlike traditional methods relying on static analysis or token-based transformers, DeepDFA designs an abstract dataflow embedding and a graph learning framework to simulate DFA propagation, achieving efficient and accurate vulnerability detection. Evaluated on Big-Vul and DnoBench datasets, DeepDFA outperforms non-transformer baselines, trains in just 9 minutes, and requires only 50+ vulnerable examples for optimal performance. When combined with large language models (e.g., UniXcoder), DeepDFA surpasses state-of-the-art results with 96.46 F1, 97.82 precision, and 95.14 recall.</x:t>
  </x:si>
  <x:si>
    <x:t xml:space="preserve">论文的研究主题是基于数据流分析和图学习的漏洞检测技术，重点解决传统方法在效率、泛化性和语义理解上的局限性。</x:t>
  </x:si>
  <x:si>
    <x:t xml:space="preserve">Big-Vul：包含188,636个C/C++函数，其中10,900个（6%）标记为漏洞。
DnoBench：包含22个真实世界的C程序（17个漏洞版本和5个修复版本），用于评估模型在未见项目上的泛化能力。</x:t>
  </x:si>
  <x:si>
    <x:t xml:space="preserve">指标：F1分数、精确率（Precision）、召回率（Recall）、训练时间、推理时间（CPU/GPU）、参数数量（MACs）。
效果：
Big-Vul：DeepDFA的F1为68.26，召回率达92.81；结合UniXcoder后F1提升至96.46。
DnoBench：DeepDFA检测到8.7/17个漏洞，而基线模型（如LineVul）未检测到任何漏洞。
效率：训练时间9分钟（比UniXcoder快75倍），CPU推理时间5.8毫秒/样本。</x:t>
  </x:si>
  <x:si>
    <x:t xml:space="preserve">68</x:t>
  </x:si>
  <x:si>
    <x:t xml:space="preserve">RUNNER: Responsible UNfair NEuron Repair for Enhancing Deep Neural Network Fairness</x:t>
  </x:si>
  <x:si>
    <x:t xml:space="preserve">该论文提出了一种名为RUNNER（Responsible UNfair NEuron Repair）的方法，用于增强深度神经网络（DNN）的公平性。RUNNER通过高效诊断和修复导致不公平行为的神经元，解决了现有方法计算开销大、修复效果有限的问题。实验表明，RUNNER在多个数据集上显著提升了模型的公平性，同时降低了计算开销。</x:t>
  </x:si>
  <x:si>
    <x:t xml:space="preserve">The paper proposes RUNNER (Responsible UNfair NEuron Repair), a method to enhance fairness in deep neural networks (DNNs). RUNNER efficiently identifies and repairs neurons responsible for unfair behaviors, addressing the limitations of high computational costs and suboptimal repair in existing approaches. Experiments demonstrate that RUNNER significantly improves fairness across multiple datasets while reducing computational overhead.</x:t>
  </x:si>
  <x:si>
    <x:t xml:space="preserve">研究主题是深度神经网络（DNN）的公平性修复，具体包括神经元诊断和修复方法的设计与实现。</x:t>
  </x:si>
  <x:si>
    <x:t xml:space="preserve">论文使用了以下benchmark数据集：
结构化数据（表格数据）：Adult、COMPAS、Credit、LSAC
非结构化数据（图像数据）：CelebA</x:t>
  </x:si>
  <x:si>
    <x:t xml:space="preserve">量化指标：
公平性指标：
Demographic Parity (ΔDP)
Equalized Odds (ΔEO)
性能指标：
Average Precision (AP)
Accuracy (ACC)
效果：
RUNNER在公平性指标上显著优于基线方法，例如在COMPAS数据集上，ΔDP从0.174降至0.006（提升79.3%）。
计算开销从FairNeuron的341.7秒降至29.65秒。</x:t>
  </x:si>
  <x:si>
    <x:t xml:space="preserve">论文中提及了产业界的应用案例，包括：
COMPAS数据集：用于刑事风险评估的商业算法，存在对非洲裔美国人的偏见。
Adult数据集：用于预测个人年收入是否超过5万美元的模型，存在对女性的偏见。
CelebA数据集：用于人脸属性分类（如吸引力预测），存在对性别的不公平预测。</x:t>
  </x:si>
  <x:si>
    <x:t xml:space="preserve">ITER: Iterative Neural Repair for Multi-Location Patches</x:t>
  </x:si>
  <x:si>
    <x:t xml:space="preserve">该论文提出了一种名为ITER的迭代式神经修复方法，用于解决多位置补丁生成的挑战。传统自动程序修复工具通常仅针对单一位置生成补丁，且多数生成的补丁无法编译或功能不完整。ITER通过迭代改进部分补丁（包括编译错误和功能错误），逐步将其优化为正确补丁。此外，ITER结合了动态的故障定位重新执行机制，显著提升了多位置缺陷的修复能力。实验表明，ITER在Defects4J基准测试中修复了74个缺陷，其中包括9个此前未被其他工具修复的多位置缺陷。</x:t>
  </x:si>
  <x:si>
    <x:t xml:space="preserve">The paper introduces ITER, an iterative neural repair approach for generating multi-location patches in automated program repair (APR). Unlike traditional APR tools that focus on single-location fixes and often produce uncompilable or incorrect patches, ITER iteratively refines partial patches by addressing compilation and functional errors. It dynamically re-executes fault localization based on intermediate patches to improve accuracy. Evaluated on Defects4J, ITER successfully repaired 74 bugs, including 9 unique multi-location bugs, outperforming state-of-the-art techniques.</x:t>
  </x:si>
  <x:si>
    <x:t xml:space="preserve">论文的研究主题是基于迭代神经网络的程序修复方法，重点解决多位置缺陷修复的挑战，通过部分补丁的逐步优化和动态故障定位提升修复效果。</x:t>
  </x:si>
  <x:si>
    <x:t xml:space="preserve">论文使用Defects4J 2.0作为基准测试数据集，包含10个开源项目的476个真实缺陷。</x:t>
  </x:si>
  <x:si>
    <x:t xml:space="preserve">指标：
正确补丁数量（Correct Patches）
合理补丁数量（Plausible Patches，通过测试用例的补丁）
多位置缺陷修复数量
时间成本（生成补丁所需时间）
效果：
在Defects4J上修复了74个正确补丁和119个合理补丁，优于基线工具（如AlphaRepair、TBar等）。
修复了17个多位置缺陷，其中9个是首次被修复。
18.7%的合理补丁在1小时内生成，中位时间为4.57小时。</x:t>
  </x:si>
  <x:si>
    <x:t xml:space="preserve">Out of Context: How important is Local Context in Neural Program Repair?</x:t>
  </x:si>
  <x:si>
    <x:t xml:space="preserve">该论文研究了局部上下文（Local Context）在基于神经网络的程序修复（NPR）中的重要性。当前NPR模型的输入窗口通常较小，无法包含完整的上下文（如方法或类声明），而仅能利用围绕缺陷位置的局部代码（前后几行）。论文通过实验回答了以下问题：需要多少局部上下文？上下文在缺陷位置之前还是之后更重要？不同缺陷类型对上下文的依赖如何？研究基于Transformer模型，在三个数据集（MegaDiff、TSSB-3M、ManySStuBs4J）和两种编程语言（Java、Python）上进行了多组实验。结果表明，修复成功率随上下文大小增加而提升（最高相对提升29%），且最佳上下文分配比例为缺陷前占50-60%。此外，不同缺陷类型对上下文的敏感度差异显著，例如涉及标识符修改的缺陷更依赖上下文。论文呼吁研究者和数据集开发者明确记录上下文配置，并为未来研究提供了扩展上下文的建议。</x:t>
  </x:si>
  <x:si>
    <x:t xml:space="preserve">This paper investigates the importance of local context in Neural Program Repair (NPR). Current NPR models are limited by small input windows, often unable to include full contextual code (e.g., method or class declarations), and instead rely on local snippets around bug locations. The study addresses key questions: How much local context is needed? Is pre-bug or post-bug context more critical? How does context dependency vary by bug type? Experiments are conducted using Transformer models on three datasets (MegaDiff, TSSB-3M, ManySStuBs4J) and two languages (Java, Python). Results show repair success improves with larger context (up to 29% relative gain), with optimal context allocation being 50-60% pre-bug. Bug types involving identifier changes benefit most from context. The work highlights the need for standardized context documentation in NPR research and datasets.</x:t>
  </x:si>
  <x:si>
    <x:t xml:space="preserve">论文的研究主题是局部上下文在神经网络程序修复中的作用，重点探讨上下文大小、位置分配及缺陷类型对修复效果的影响。</x:t>
  </x:si>
  <x:si>
    <x:t xml:space="preserve">论文使用以下数据集：
MegaDiff：包含66万条Java代码变更，提供完整文件级上下文。
ManySStuBs4J：15万条单语句Java缺陷，按16种缺陷模式分类。
TSSB-3M：300万条单语句Python缺陷，按20种缺陷模式分类。
（注：后两个数据集通过重新挖掘GitHub提交以扩展上下文。）</x:t>
  </x:si>
  <x:si>
    <x:t xml:space="preserve">指标：
修复成功率（Repair Success）：通过精确匹配（Exact Match）衡量生成的补丁与开发者补丁的一致性（Top-5候选补丁）。
上下文大小与位置的影响：对比不同上下文配置（如1-28行前后上下文）的性能差异。
效果：
上下文从2行增至56行时，修复成功率相对提升16%-29%（例如MegaDiff从20.4%提升至26.3%）。
最佳上下文分配为缺陷前占50-60%（如60% pre-context + 40% post-context）。
涉及标识符修改的缺陷（如CHANGE_IDENTIFIER）对上下文敏感，修复成功率提升25%以上；而运算符或字面量修改的缺陷提升有限。</x:t>
  </x:si>
  <x:si>
    <x:t xml:space="preserve">Out of Sight, Out of Mind: Better Automatic Vulnerability Repair by Broadening Input Ranges and Sources</x:t>
  </x:si>
  <x:si>
    <x:t xml:space="preserve">本文提出了一种名为VulMaster的新型自动漏洞修复方法，旨在解决现有基于深度学习的漏洞修复方法的局限性。VulMaster通过引入Fusion-in-Decoder框架处理长代码输入，结合代码的抽象语法树（AST）结构和CWE专家知识，显著提升了漏洞修复的准确性。实验结果表明，VulMaster在多个指标上优于现有方法，例如将EM（精确匹配）得分从10.2%提升至20.0%。</x:t>
  </x:si>
  <x:si>
    <x:t xml:space="preserve">This paper introduces VulMaster, a novel approach for automatic vulnerability repair that addresses limitations in existing deep learning-based methods. VulMaster leverages the Fusion-in-Decoder framework to handle lengthy code inputs, incorporates code structure via AST, and utilizes expert knowledge from the CWE system. Experimental results demonstrate significant improvements, such as increasing the EM score from 10.2% to 20.0%, outperforming state-of-the-art techniques.</x:t>
  </x:si>
  <x:si>
    <x:t xml:space="preserve">论文的研究主题是基于深度学习的自动漏洞修复，重点解决现有方法在处理长代码、忽略代码结构以及未充分利用专家知识方面的不足。</x:t>
  </x:si>
  <x:si>
    <x:t xml:space="preserve">论文使用了以下数据集：
CVEFixes 和 Big-Vul：包含5,800个C/C++漏洞修复对，来自1,754个开源项目。
Vul4J：用于评估Java漏洞修复的高质量基准（包含测试用例）。</x:t>
  </x:si>
  <x:si>
    <x:t xml:space="preserve">论文使用以下指标评估性能：
EM（Exact Match）：从10.2%提升至20.0%。
BLEU-4：从21.3%提升至29.3%。
CodeBLEU：从32.5%提升至40.9%。
所有改进均显著优于基线方法（如VulRepair）。</x:t>
  </x:si>
  <x:si>
    <x:t xml:space="preserve">Strengthening Supply Chain Security with Fine-grained Safe Patch Identification</x:t>
  </x:si>
  <x:si>
    <x:t xml:space="preserve">本文提出了一种名为SPatch的工具，旨在通过细粒度补丁分析和差异符号执行技术，识别上游软件中的安全补丁（Safe Patches, SPs），并帮助下游开发者安全地传播这些补丁。SPatch能够将补丁分解为独立的变更单元（CUs），并通过静态分析和符号执行验证其安全性。实验表明，SPatch在Linux内核和OpenSSL等复杂软件中表现优异，识别出12,140个安全补丁，显著提升了补丁传播的效率和安全性。此外，SPatch在实际应用中被用于更新ProtonVPN等下游软件，修复了多个漏洞且未引发回归问题。</x:t>
  </x:si>
  <x:si>
    <x:t xml:space="preserve">This paper introduces SPatch, a tool designed to enhance supply chain security by identifying fine-grained safe patches (SPs) in upstream software. SPatch leverages differential symbolic execution (DSE) and static analysis to analyze code changes at the granularity of independent Change Units (CUs), ensuring that patches do not alter program functionality. Evaluated on projects like the Linux kernel and OpenSSL, SPatch detected 12,140 SPs, outperforming existing methods. Case studies demonstrated its practical utility, such as updating ProtonVPN without regression issues. SPatch’s approach addresses the limitations of prior tools by supporting inter-procedural analysis and handling complex language features.</x:t>
  </x:si>
  <x:si>
    <x:t xml:space="preserve">论文的研究主题是供应链安全中的安全补丁识别与传播，重点解决现有方法在补丁细粒度分析、功能影响验证以及跨版本兼容性方面的不足。</x:t>
  </x:si>
  <x:si>
    <x:t xml:space="preserve">论文使用了以下数据集和项目：
真实项目：Linux内核、OpenSSL、Redis、ProtonVPN等。
自定义数据集：从45,296个Git提交中筛选的17,513个C/C++补丁提交。
对比基线：Spider（一种现有安全补丁分析工具）和手动验证的安全补丁。</x:t>
  </x:si>
  <x:si>
    <x:t xml:space="preserve">召回率（Recall）：SPatch对安全补丁的召回率为76.92%（40/52），显著高于Spider的40.38%（21/52）。
补丁数量：共识别12,140个安全补丁（包括安全和非安全补丁）。
效率：平均每个CU的分析时间为15.20秒，总分析时间为144.05小时。
实际应用效果：在ProtonVPN和Redis中成功应用补丁，修复漏洞且未引发回归问题。</x:t>
  </x:si>
  <x:si>
    <x:t xml:space="preserve">论文提及以下产业界应用：
ProtonVPN：通过SPatch识别并应用OpenSSL的安全补丁，修复了4个漏洞，获得漏洞赏金。
Redis：更新Lua依赖的298个函数，通过所有测试用例，并提交了未合并的安全补丁。
此外，部分安全补丁被合并到下游软件的最新版本中。</x:t>
  </x:si>
  <x:si>
    <x:t xml:space="preserve">LogShrink: Effective Log Compression by Leveraging Commonality and Variability of Log Data</x:t>
  </x:si>
  <x:si>
    <x:t xml:space="preserve">论文《LogShrink: Effective Log Compression by Leveraging Commonality and Variability of Log Data》提出了一种新型日志压缩方法LogShrink，通过利用日志数据的共性和变异性来显著提高压缩效率。该方法通过分析日志消息中的重复模式和变化规律，结合列式存储和聚类采样技术，实现了比现有通用压缩方法和日志专用压缩方法更高的压缩比（平均提升16%至356%），同时保持合理的压缩速度。实验基于16个真实日志数据集验证了其有效性。</x:t>
  </x:si>
  <x:si>
    <x:t xml:space="preserve">The paper "LogShrink: Effective Log Compression by Leveraging Commonality and Variability of Log Data" introduces a novel log compression method called LogShrink, which exploits the commonality and variability in log data to achieve higher compression ratios. By analyzing repetitive patterns and variations in log messages, employing columnar storage, and using clustering-based sampling, LogShrink outperforms existing general-purpose and log-specific compression methods by 16% to 356% in compression ratio while maintaining reasonable speed. Extensive experiments on 16 real-world datasets demonstrate its efficacy.</x:t>
  </x:si>
  <x:si>
    <x:t xml:space="preserve">研究主题是日志数据的高效压缩，重点解决大规模系统日志存储成本高的问题，通过挖掘日志的共性和变异性特征优化压缩性能。</x:t>
  </x:si>
  <x:si>
    <x:t xml:space="preserve">论文使用了16个公开日志数据集，涵盖分布式系统（如HDFS、Spark）、超级计算机（如BGL、HPC）、操作系统（如Windows、Linux）、移动应用（如Android）等，总数据量超过77 GB。具体数据集来源为LogHub（Zenodo平台）。</x:t>
  </x:si>
  <x:si>
    <x:t xml:space="preserve">压缩比（Compression Ratio, CR）：LogShrink平均压缩比为4.57×，最高达456.3×（Windows数据集），相比基线方法提升16%至356%。
压缩速度（Compression Speed, CS）：平均2.95 MB/s，范围1.31–5.51 MB/s，比LogZip快26.6倍，但比C++实现的LogReducer慢。
对比基线：优于gzip（提升25.64×）、bzip2（6.76×）、LogZip（1.66×）和LogReducer（最高33.04%）。</x:t>
  </x:si>
  <x:si>
    <x:t xml:space="preserve">论文提及了产业界的实际需求，如云服务商（如AllCloud）因合规要求需存储日志180天，存储1 PB/日的日志月成本高达46.57万美元。LogShrink的应用可显著降低此类成本，但未提供具体企业案例研究。
回答：提及产业界需求，但未提供具体案例研究。</x:t>
  </x:si>
  <x:si>
    <x:t xml:space="preserve">20</x:t>
  </x:si>
  <x:si>
    <x:t xml:space="preserve">Demystifying Compiler Unstable Feature Usage and Impacts in the Rust Ecosystem</x:t>
  </x:si>
  <x:si>
    <x:t xml:space="preserve">论文《Demystifying Compiler Unstable Feature Usage and Impacts in the Rust Ecosystem》首次系统分析了Rust编译器不稳定特性（RUF）的使用及其对整个生态系统的影响。通过提取RUF定义、解析包依赖关系，并结合语义分析技术，研究发现44%的Rust包版本受RUF影响，其中12%因RUF被移除导致编译失败。论文还提出了一种恢复工具，可修复90%的编译失败案例。实验基于59万个包版本和1.4亿个传递依赖，揭示了RUF对生态系统的广泛威胁，并为Rust编译器的稳定性改进提供了建议。</x:t>
  </x:si>
  <x:si>
    <x:t xml:space="preserve">The paper "Demystifying Compiler Unstable Feature Usage and Impacts in the Rust Ecosystem" presents the first systematic study on Rust Unstable Features (RUF), analyzing their usage and ecosystem-wide impacts. By extracting RUF definitions, resolving package dependencies, and applying semantic analysis, the study reveals that 44% of Rust package versions are affected by RUF, with 12% suffering compilation failures due to removed RUF. A recovery tool is proposed, capable of fixing 90% of such failures. Experiments on 590K package versions and 140M transitive dependencies highlight the widespread threats posed by RUF, offering insights for improving Rust compiler stability.</x:t>
  </x:si>
  <x:si>
    <x:t xml:space="preserve">研究主题是Rust编译器不稳定特性（RUF）的使用及其对生态系统的影响，包括RUF的生命周期、传播机制以及如何通过工具缓解其负面影响。</x:t>
  </x:si>
  <x:si>
    <x:t xml:space="preserve">论文基于Rust官方包仓库crates.io的59万个包版本和1.4亿个传递依赖关系构建实验数据集，覆盖分布式系统、操作系统等多样场景。</x:t>
  </x:si>
  <x:si>
    <x:t xml:space="preserve">RUF使用率：12%的包版本直接使用RUF，其中90%依赖未稳定的RUF。
影响范围：44%的包版本受RUF间接影响，12%因RUF移除导致编译失败。
恢复效果：提出的工具可修复90%的编译失败案例（如超级传播者redox_syscall-0.1.57的97%依赖问题）。
依赖解析准确率：生态系统依赖图（EDG）生成精度达99%，召回率97-99%。</x:t>
  </x:si>
  <x:si>
    <x:t xml:space="preserve">论文提及了产业界项目（如Android开源项目、Linux内核、Firefox浏览器）中RUF的使用案例，指出其主仓库集成了第三方包的RUF，甚至包含已移除的RUF，可能引发可靠性问题。
回答：提及产业界案例，但未展开具体合作或部署细节。</x:t>
  </x:si>
  <x:si>
    <x:t xml:space="preserve">Resource Usage and Optimization Opportunities in Workflows of GitHub Actions</x:t>
  </x:si>
  <x:si>
    <x:t xml:space="preserve">该论文首次对GitHub Actions工作流的资源使用情况进行了全面的实证研究，分析了计算资源的消耗模式和优化机会。研究发现，CI/CD工作流每年为付费仓库带来约504美元的成本，其中测试和构建任务占用了91.2%的资源。论文还探讨了现有优化机制（如缓存）的效果，并提出了一些新的优化技术，如停用连续失败的定时工作流。研究结果为开发者和平台提供商提供了降低资源消耗和成本的实用建议。</x:t>
  </x:si>
  <x:si>
    <x:t xml:space="preserve">This paper presents the first comprehensive empirical study on resource usage and optimization opportunities in GitHub Actions workflows. It analyzes computational costs, revealing that CI/CD imposes an average annual cost of $504 for paid-tier repositories, with testing and building tasks consuming 91.2% of resources. The study evaluates existing optimizations (e.g., caching) and proposes new techniques, such as deactivating scheduled workflows after consecutive failures. The findings offer actionable insights for developers and platform providers to enhance resource efficiency.</x:t>
  </x:si>
  <x:si>
    <x:t xml:space="preserve">研究主题是GitHub Actions工作流的资源使用情况和优化机会，包括计算资源的消耗模式、现有优化机制的效果以及潜在的优化技术。</x:t>
  </x:si>
  <x:si>
    <x:t xml:space="preserve">论文使用的benchmark是一个包含952个GitHub仓库的数据集，涵盖了1.3百万个工作流运行，时间跨度为30个月。</x:t>
  </x:si>
  <x:si>
    <x:t xml:space="preserve">量化指标：
VM时间（虚拟机运行时间）
VM成本（以美元计算的资源消耗）
优化机制的采用率（如缓存使用率为32.9%）
优化对VM时间的影响（如缓存减少3.4%的VM时间）
效果：
缓存优化节省了3.4%的VM时间，相当于每年节省21.48美元。
自定义超时设置减少了8.1%的VM时间，每年节省58.33美元。
提出的新优化技术（如停用连续失败的定时工作流）可进一步减少3.2%的VM时间。</x:t>
  </x:si>
  <x:si>
    <x:t xml:space="preserve">Revealing Hidden Threats: An Empirical Study of Library Misuse in Smart Contracts</x:t>
  </x:si>
  <x:si>
    <x:t xml:space="preserve">该论文首次对以太坊智能合约中的库误用问题进行了实证研究，通过分析超过500份审计报告和223,336个真实智能合约，定义了8种库误用模式。研究发现，库误用问题在真实合约中普遍存在，共发现905个误用案例，其中3种模式在超过50个合约中出现。研究还揭示了开发者因安全意识不足或低估负面影响而导致的问题，以及已修复的漏洞库仍被使用的现象。论文为开发者提供了避免库误用的指导，并公开了首个库误用数据集。</x:t>
  </x:si>
  <x:si>
    <x:t xml:space="preserve">This paper presents the first empirical study on library misuse in Ethereum smart contracts. By analyzing over 500 audit reports and 223,336 real-world contracts, the study identifies eight patterns of library misuse. The findings reveal 905 misuse cases in real-world contracts, with three patterns appearing in over 50 contracts. The study highlights issues caused by developers' lack of security awareness and the continued use of deprecated or patched libraries. The results provide actionable insights for developers and include the first publicly available dataset on library misuse.</x:t>
  </x:si>
  <x:si>
    <x:t xml:space="preserve">研究主题是智能合约中库的误用问题，包括库误用的模式、成因、影响以及在实际开发中的普遍性。</x:t>
  </x:si>
  <x:si>
    <x:t xml:space="preserve">论文使用的benchmark包括：
从5家审计公司收集的593份审计报告。
从Etherscan获取的223,336个真实以太坊智能合约。
补充的2015年至2019年的早期以太坊合约数据（来自XBlock-ETH）。</x:t>
  </x:si>
  <x:si>
    <x:t xml:space="preserve">量化指标：
库误用模式的数量（8种）。
真实合约中发现的误用案例数量（905个）。
每种误用模式在审计报告和真实合约中的分布情况。
漏洞库的传播时间（如某些库在修复后仍被使用长达3年）。
效果：
在真实合约中发现了905个误用案例，覆盖了所有8种模式。
揭示了库误用的普遍性和长期影响，如开发者对某些模式（如P5、P6）的重复误用。</x:t>
  </x:si>
  <x:si>
    <x:t xml:space="preserve">论文中提及了多个产业界的案例，例如：
BeautyChain：因未完全替换SafeMath库函数导致整数溢出攻击，损失超过10亿美元。
Fei Protocol：因高估库功能（isContract）而未能有效防止闪贷攻击。
UniswapV2Router01：因低估库功能（忽略手续费计算逻辑）导致返回值错误。
这些案例展示了库误用在实际项目中的严重后果，验证了研究结果的实用性。</x:t>
  </x:si>
  <x:si>
    <x:t xml:space="preserve">“My GitHub Sponsors profile is live!” Investigating the Impact of Twitter/X Mentions on GitHub Sponsors</x:t>
  </x:si>
  <x:si>
    <x:t xml:space="preserve">该论文研究了开发者通过Twitter/X平台宣传GitHub Sponsors个人资料对其获取赞助的影响。研究发现，发布包含GitHub Sponsors链接的推文能够显著增加赞助者数量，同时开发者在发布推文的那一周会贡献更多的开源代码。此外，与其他赞助平台（如Patreon和Open Collective）相比，GitHub Sponsors在Twitter/X上的互动较少，但可见度更高。论文还分析了推文的上下文、发布者身份和发布时间，为开源开发者提供了利用社交媒体吸引赞助的实践建议。</x:t>
  </x:si>
  <x:si>
    <x:t xml:space="preserve">This paper investigates the impact of promoting GitHub Sponsors profiles on Twitter/X on sponsorship acquisition. The study finds that tweets linking to GitHub Sponsors profiles significantly increase the number of sponsors, and developers tend to contribute more to open-source projects during the week they post such tweets. Compared to other platforms like Patreon and Open Collective, GitHub Sponsors receives fewer interactions but higher visibility on Twitter/X. The paper also analyzes the context, authorship, and timing of these tweets, offering practical insights for open-source developers seeking financial support.</x:t>
  </x:si>
  <x:si>
    <x:t xml:space="preserve">论文的研究主题是：社交媒体（Twitter/X）对开源开发者通过GitHub Sponsors获取赞助的影响，包括推文的特征、互动效果以及对开发者活动的短期影响。</x:t>
  </x:si>
  <x:si>
    <x:t xml:space="preserve">论文使用了以下基准：
GitHub Sponsors与其他赞助平台（如Patreon和Open Collective）在Twitter/X上的互动数据对比。
开发者活动数据（如提交代码、发起Pull Request等）在推文发布前后的变化。</x:t>
  </x:si>
  <x:si>
    <x:t xml:space="preserve">赞助者数量的变化（通过因果推断分析，使用倾向得分匹配法）。
推文的互动指标（点赞、转发、回复数量）。
开发者在推文发布前后的活动指标（如提交次数、Pull Request数量等）。
效果：
推文使赞助者数量平均增加1.22人（ATT效应）。
GitHub Sponsors推文的互动量显著低于Patreon和Open Collective（如点赞中位数：GitHub Sponsors为5，Patreon为6）。
开发者在推文发布当周的代码提交量显著增加（Cliff’s delta=0.153，小效应量）。</x:t>
  </x:si>
  <x:si>
    <x:t xml:space="preserve">论文中提及的该研究在产业界的应用或在产业界的case study
论文中提及了以下产业界应用：
Log4j漏洞事件：开发者通过推文宣传GitHub Sponsors，成功吸引企业赞助（如亚马逊AWS），展示了社交媒体在危机响应中的作用。
企业赞助策略：研究建议企业通过赞助和社交媒体宣传相结合的方式支持其依赖的开源项目，以提升可持续性。</x:t>
  </x:si>
  <x:si>
    <x:t xml:space="preserve">A Theory of Scientific Programming Efficacy</x:t>
  </x:si>
  <x:si>
    <x:t xml:space="preserve">该论文通过访谈25名科学家和技术支持人员，探讨了科学家在软件开发中的效能问题。研究发现，科学家的软件开发实践与专业软件工程师存在显著差异，主要受六个因素影响：软件工程实践的适配性、协作环境、自信心、教育机会、技术技能和工具的学习曲线。论文提出了“科学计算效能循环”理论，并指出改进工具和流程的机会，以更好地支持科学家的软件开发需求。</x:t>
  </x:si>
  <x:si>
    <x:t xml:space="preserve">This paper investigates the efficacy of scientists in software development through interviews with 25 scientists and support staff. The study identifies six key factors influencing their effectiveness: alignment of software engineering practices with scientific needs, collaborative environments, self-confidence, education, technical skills, and gradual learning curves in tools. The authors propose a "cycle of scientific computing efficacy" theory and highlight opportunities to adapt tools and processes to better support scientists in their software development tasks.</x:t>
  </x:si>
  <x:si>
    <x:t xml:space="preserve">论文的研究主题是：科学家在软件开发中的效能及其影响因素，重点关注如何通过改进工具和实践提升科学家的编程效率和质量。</x:t>
  </x:si>
  <x:si>
    <x:t xml:space="preserve">论文未使用传统意义上的benchmark，而是通过定性分析（如访谈和编码）构建理论框架。研究对比了科学家与专业软件工程师的实践差异，并参考了现有文献（如Software Carpentry、GitHub使用等）作为背景支持。</x:t>
  </x:si>
  <x:si>
    <x:t xml:space="preserve">量化指标：
访谈数据（25名参与者，1530个编码片段）。
科学家使用的编程语言分布（如Python占92.8%）。
常见开发任务（如数据分析和可视化占92.9%）。
效果：
研究发现科学家的软件开发效能受多重因素影响，并提出了理论模型。例如，协作环境和技术技能的提升显著增强了科学家的自信心和开发效率。</x:t>
  </x:si>
  <x:si>
    <x:t xml:space="preserve">论文中提及了以下产业界应用：
高性能计算（HPC）支持：技术支持人员帮助科学家优化代码以适应超级计算机环境（如P8和P13的案例）。
ChatGPT的使用：部分科学家借助ChatGPT解决编程问题，展示了AI工具在辅助科学编程中的潜力（如P22和P5的案例）。
教育机会：如Software Carpentry工作坊在提升科学家技术技能中的作用（如P7和P25的案例）。</x:t>
  </x:si>
  <x:si>
    <x:t xml:space="preserve">Do Automatic Test Generation Tools Generate Flaky Tests?</x:t>
  </x:si>
  <x:si>
    <x:t xml:space="preserve">这篇论文研究了自动测试生成工具（如EvoSuite和Pynguin）生成的测试用例是否会出现不可靠性（flaky tests），即测试结果不一致的问题。通过对6,356个Java和Python项目的实验，作者发现生成的测试用例中不可靠性至少与开发者编写的测试用例一样普遍。此外，论文还分析了不可靠性产生的原因，并评估了EvoSuite中抑制不可靠性机制的有效性。研究发现，生成的不可靠测试与开发者编写的不可靠测试在原因分布上有所不同，前者更多由随机性和未指定行为引起。论文为测试工具维护者、开发者和研究人员提供了改进建议。</x:t>
  </x:si>
  <x:si>
    <x:t xml:space="preserve">研究主题是自动测试生成工具生成的测试用例的不可靠性（flaky tests），包括其普遍性、原因分布以及抑制机制的有效性。</x:t>
  </x:si>
  <x:si>
    <x:t xml:space="preserve">论文使用了以下benchmark：
Java项目：从Maven中央仓库随机采样的1,902个开源项目。
Python项目：从Python Package Index (PyPI)随机采样的4,454个开源项目。
工具：EvoSuite（Java）和Pynguin（Python）生成的测试用例。</x:t>
  </x:si>
  <x:si>
    <x:t xml:space="preserve">量化指标：
不可靠测试的比例（flaky tests占比）。
分支覆盖率（branch coverage）和行覆盖率（line coverage）。
不可靠测试的原因分类（如随机性、网络依赖等）。
效果：
生成的测试用例中不可靠性占比：Java为1.45%（无抑制）和0.41%（有抑制），Python为0.73%。
EvoSuite的不可靠性抑制机制减少了71.7%的不可靠测试。
生成的测试用例在分支覆盖率上表现良好（Java平均81%，Python平均66%）。</x:t>
  </x:si>
  <x:si>
    <x:t xml:space="preserve">论文提到了一些产业界的案例，例如：
大型公司（如Google、Microsoft、Facebook）和开源项目开发者普遍面临不可靠测试的问题。
EvoSuite的不可靠性抑制机制在实际应用中被证明有效。
此外，论文还提供了针对工具维护者和开发者的具体建议，以帮助产业界减少不可靠测试的影响。</x:t>
  </x:si>
  <x:si>
    <x:t xml:space="preserve">Deep Combination of CDCL(T) and Local Search for Satisfiability Modulo Non-Linear Integer Arithmetic Theory</x:t>
  </x:si>
  <x:si>
    <x:t xml:space="preserve">这篇论文提出了一种结合CDCL(T)（冲突驱动子句学习与理论求解）和局部搜索（SLS）的混合方法，用于解决非线性整数算术理论（SMT(NIA)）的可满足性问题。作者设计了一个双层框架，外层交替调用独立SLS和混合求解器，内层通过CDCL(T)引导SLS，并利用SLS的信息优化CDCL(T)的分支启发式。实验表明，该方法在标准SMT(NIA)基准测试中显著优于现有最优求解器（如Z3），能够解决更多实例，并在软件验证任务中表现更高效。</x:t>
  </x:si>
  <x:si>
    <x:t xml:space="preserve">This paper proposes a hybrid method combining CDCL(T) (Conflict-Driven Clause Learning with Theory Solving) and Stochastic Local Search (SLS) to solve Satisfiability Modulo Non-Linear Integer Arithmetic (SMT(NIA)). The framework interleaves an independent SLS solver with an inner-layer hybrid solver, where CDCL(T) guides SLS and SLS feedback improves CDCL(T) branching heuristics. Experiments on standard SMT(NIA) benchmarks demonstrate that the method outperforms state-of-the-art solvers (e.g., Z3), solving more instances and achieving higher efficiency in software verification tasks.</x:t>
  </x:si>
  <x:si>
    <x:t xml:space="preserve">研究主题是非线性整数算术理论（SMT(NIA)）的可满足性问题求解，重点是通过深度结合CDCL(T)与局部搜索（SLS）的混合方法提升求解效率和覆盖率。</x:t>
  </x:si>
  <x:si>
    <x:t xml:space="preserve">论文使用SMT-LIB标准基准测试集（SMTLIB-NIA），包含以下主要类别：
终止性验证（如‘ITS’、‘AProVE’、‘LassoRanker’家族）
软件验证（如‘UltimateAutomizer’、‘Dartagnan’家族）
数学问题（如‘Math’家族）
工业实例（如‘calypto’家族）</x:t>
  </x:si>
  <x:si>
    <x:t xml:space="preserve">量化指标：
求解实例数量（#S、#U、#A，分别表示可满足、不可满足、总计）。
运行时间（对比其他求解器的加速比）。
唯一解实例数量（#B，仅被本方法解决的实例）。
效果：
相比Z3，HybridSMT多解决10.36%的实例，运行时间减少52.76%。
在软件验证相关实例上，平均速度提升3.79倍。
解决了164个其他求解器无法处理的唯一实例。</x:t>
  </x:si>
  <x:si>
    <x:t xml:space="preserve">论文提到其方法在以下产业界场景中的应用：
终止性验证（如‘ITS’、‘AProVE’家族）：用于程序终止性分析。
并发安全分析（‘Dartagnan’家族）：检测弱内存模型下的状态可达性。
硬件验证（‘calypto’家族）：用于时序等价性检查。
数学问题求解（‘Math’家族）：如魔方阵和丢番图方程。
此外，论文还提到与工业级工具（如Z3、CVC5）的集成改进。</x:t>
  </x:si>
  <x:si>
    <x:t xml:space="preserve">Uncover the Premeditated Attacks: Detecting Exploitable Reentrancy Vulnerabilities by Identifying Attacker Contracts</x:t>
  </x:si>
  <x:si>
    <x:t xml:space="preserve">本文提出了一种名为BlockWatchdog的工具，用于检测智能合约中的可重入漏洞。与现有工具不同，BlockWatchdog通过识别攻击者合约来发现真正可利用的漏洞，从而降低误报率。该工具基于跨合约静态数据流分析技术，能够检测由ERC代币或用户自定义接口引起的复杂可重入漏洞。实验结果表明，BlockWatchdog在421,889个以太坊合约中识别出113个攻击者合约和159个受害者合约，涉及约9.086亿美元的资产损失，而现有工具仅能检测到其中的11.3%。</x:t>
  </x:si>
  <x:si>
    <x:t xml:space="preserve">This paper introduces BlockWatchdog, a tool designed to detect reentrancy vulnerabilities in smart contracts by identifying attacker contracts. Unlike existing tools, BlockWatchdog focuses on exploitable vulnerabilities, reducing false positives. It employs cross-contract static dataflow analysis to uncover complex reentrancy issues caused by ERC tokens or user-defined interfaces. Evaluated on 421,889 Ethereum contracts, BlockWatchdog identified 113 attacker contracts and 159 victim contracts, with losses totaling approximately $908.6 million. Current tools detected only 11.3% of these vulnerable contracts.</x:t>
  </x:si>
  <x:si>
    <x:t xml:space="preserve">论文的研究主题是智能合约中的可重入漏洞检测，特别是通过识别攻击者合约来发现真正可利用的漏洞。</x:t>
  </x:si>
  <x:si>
    <x:t xml:space="preserve">论文使用了两个数据集：
包含18个攻击者合约的真实攻击事件数据集（ground-truth dataset）。
通过重放以太坊主网交易获得的421,889个真实合约字节码数据集（large-scale dataset）。</x:t>
  </x:si>
  <x:si>
    <x:t xml:space="preserve">召回率（Recall）：在真实攻击事件数据集中，BlockWatchdog的召回率为83.3%（15/18）。
检测时间：平均检测时间为17.66秒。
检测结果：在421,889个合约中，识别出113个攻击者合约和159个受害者合约，涉及资产损失约9.086亿美元。
现有工具对比：现有工具仅能检测到11.3%（18/159）的受害者合约。</x:t>
  </x:si>
  <x:si>
    <x:t xml:space="preserve">论文中提到了多个产业界的案例研究，例如：
Visor Finance：攻击者通过用户自定义接口delegatedTransferERC20实施可重入攻击，导致820万美元损失。
Cream Finance：攻击者利用钩子函数tokensReceived实施闪电贷攻击，涉及复杂可重入路径。
Omni：攻击者通过ERC721的钩子函数onERC721Received实施可重入攻击，导致140万美元损失。
这些案例展示了BlockWatchdog在实际应用中的有效性。</x:t>
  </x:si>
  <x:si>
    <x:t xml:space="preserve">Practical Non-Intrusive GUI Exploration Testing with Visual-based Robotic Arms</x:t>
  </x:si>
  <x:si>
    <x:t xml:space="preserve">本文提出了一种名为RoboTest的非侵入式GUI测试框架，利用视觉技术和机械臂模拟用户操作。RoboTest通过自适应GUI屏幕和组件检测算法，解决了现有方法在屏幕尺寸多样性和操作灵活性上的不足。此外，RoboTest设计了基于邻近原则（PoP）的探索策略，减少机械臂移动开销，并引入GUI比较机制检测兼容性缺陷。实验表明，RoboTest在20个真实移动应用和工业嵌入式系统中有效提升了代码覆盖率和缺陷检测能力，同时降低了时间开销。</x:t>
  </x:si>
  <x:si>
    <x:t xml:space="preserve">This paper introduces RoboTest, a non-intrusive GUI testing framework that combines vision-based techniques and robotic arms to simulate user interactions. RoboTest addresses limitations of existing methods by proposing adaptive GUI screen and widget detection algorithms, a 4-DOF robotic arm for flexible operation simulation, and a PoP-guided exploration strategy to reduce movement overhead. It also detects compatibility bugs through GUI comparison. Evaluated on 20 real-world mobile apps and an industrial embedded system, RoboTest demonstrates superior code coverage, bug detection, and efficiency compared to baseline approaches.</x:t>
  </x:si>
  <x:si>
    <x:t xml:space="preserve">论文的研究主题是基于视觉和机械臂的非侵入式GUI探索测试，重点解决跨平台兼容性、操作灵活性和测试效率问题。</x:t>
  </x:si>
  <x:si>
    <x:t xml:space="preserve">论文使用了以下数据集和基准：
20个真实移动应用：来自现有研究（如VTest、Stoat等）的开源应用。
工业嵌入式系统（XIUOS）：基于LVGL库的两个应用，用于案例研究。
基线方法：包括Monkey（Android原生工具）、VTest（当前最优非侵入式框架）以及RoboTest的变体（Random和Edge策略）。</x:t>
  </x:si>
  <x:si>
    <x:t xml:space="preserve">代码覆盖率：
行覆盖率：RoboTest-Center比VTest提升13.9%（3600秒）和16.6%（200步）。
分支覆盖率：提升32.7%（3600秒）和33.0%（200步）。
缺陷检测：
发现13个兼容性缺陷（其他工具无法检测）。
比VTest多检测23个崩溃缺陷（3600秒）。
时间开销：
机械臂移动距离比VTest减少28.5%（3600秒）和25.4%（200步）。</x:t>
  </x:si>
  <x:si>
    <x:t xml:space="preserve">论文提及了以下产业界应用：
XIUOS工业嵌入式系统案例：RoboTest在XIUOS设备上成功检测到内存泄漏和组件兼容性缺陷，GUI组件识别成功率达96%-98%。
兼容性缺陷检测：在淘宝等应用中发现的按钮重叠问题（如图1），展示了RoboTest在真实场景中的实用性。</x:t>
  </x:si>
  <x:si>
    <x:t xml:space="preserve">356</x:t>
  </x:si>
  <x:si>
    <x:t xml:space="preserve">On Using GUI Interaction Data to Improve Text Retrieval-based Bug Localization</x:t>
  </x:si>
  <x:si>
    <x:t xml:space="preserve">该论文提出了一种利用图形用户界面（GUI）交互数据改进基于文本检索的缺陷定位方法。传统方法依赖缺陷报告与源代码的文本相似性，但存在语义鸿沟问题。作者通过结合GUI屏幕、组件及用户交互信息，设计了三种增强方法：过滤无关文件、提升相关文件排名和查询重构。实验基于80个Android应用的真实缺陷报告，结果显示这些方法能显著提升缺陷定位效果，Hits@10指标相对提升13-18%。</x:t>
  </x:si>
  <x:si>
    <x:t xml:space="preserve">This paper investigates the use of GUI interaction data to enhance text retrieval-based bug localization in software maintenance. Traditional methods rely on textual similarity between bug reports and source code, which often suffers from a semantic gap. The authors propose augmenting retrieval techniques with GUI-related information (e.g., screens, components, and user interactions) through filtering, boosting, and query reformulation. Evaluated on 80 real Android bugs, the approach achieves a 13-18% relative improvement in Hits@10, demonstrating its effectiveness in bridging the semantic gap.</x:t>
  </x:si>
  <x:si>
    <x:t xml:space="preserve">研究主题为利用GUI交互数据改进基于文本检索的缺陷定位技术，重点解决缺陷报告与源代码之间的语义鸿沟问题。</x:t>
  </x:si>
  <x:si>
    <x:t xml:space="preserve">论文使用了一个自建的数据集，包含80个来自39个开源Android应用的缺陷报告，每个报告均附带可复现的缺陷场景、GUI元数据和已定位的缺陷文件。该数据集是目前最大的Android应用缺陷定位数据集之一。</x:t>
  </x:si>
  <x:si>
    <x:t xml:space="preserve">主要指标：Hits@K（K=1,5,10），衡量前K个检索结果中包含至少一个缺陷文件的比例。
效果：
最佳配置下，Hits@10相对基线提升13-18%（如BugLocator从71%提升至84%）。
Hits@5提升6-29%，部分配置将额外7-8个缺陷的定位结果推进至前10名。</x:t>
  </x:si>
  <x:si>
    <x:t xml:space="preserve">DEMISTIFY: Identifying On-device Machine Learning Models Stealing and Reuse Vulnerabilities in Mobile Apps</x:t>
  </x:si>
  <x:si>
    <x:t xml:space="preserve">该论文提出了DeMistify工具，用于自动化检测移动应用中设备端ML模型的窃取与重用漏洞。传统ML服务依赖云端，而设备端ML虽提升隐私性，却面临模型泄露风险。DeMistify通过静态分析定位模型、切片相关执行组件，并动态生成脚本重用模型服务。实验在1,511个热门Android应用上进行，成功重用1,250个应用（82.73%），揭示了现有模型保护措施的不足，如88.43%的混淆应用仍可被攻击。</x:t>
  </x:si>
  <x:si>
    <x:t xml:space="preserve">This paper presents DeMistify, an automated tool to identify on-device ML model stealing and reuse vulnerabilities in mobile apps. While on-device ML enhances privacy by processing data locally, it exposes models to leakage risks. DeMistify combines static analysis (locating models and slicing execution components) with dynamic instrumentation to generate reusable scripts. Evaluated on 1,511 top Android apps, it achieved an 82.73% success rate (1,250 apps), demonstrating the inadequacy of current protections (e.g., 88.43% of obfuscated apps remained exploitable).</x:t>
  </x:si>
  <x:si>
    <x:t xml:space="preserve">研究主题为移动应用中设备端ML模型的窃取与重用漏洞检测，重点解决模型保护不足导致的隐私与安全问题。</x:t>
  </x:si>
  <x:si>
    <x:t xml:space="preserve">论文使用自建数据集，包含1,511个来自Google Play的热门Android应用（基于安装量筛选），涵盖27个类别。其中：
通过语义分析和关键词匹配初筛2,207个疑似ML应用；
人工验证后保留1,511个应用作为最终测试集。</x:t>
  </x:si>
  <x:si>
    <x:t xml:space="preserve">主要指标：
重用成功率：82.73%（1,250/1,511）；
模型保护分析：61%明文模型，39%受保护模型（37%自定义格式，2%加密）；
混淆应用攻击率：88.43%的混淆应用仍可被重用。
组件效果：
Model Locating：识别15,435个模型，准确率98.4%；
Model Execution Slicing：生成1,511个JCDG，切片39,456个相关Java类；
Model Reusing：解析19,051个参数，动态脚本生成平均耗时63.27秒。</x:t>
  </x:si>
  <x:si>
    <x:t xml:space="preserve">How do Developers Talk about GitHub Actions? Evidence from Online Software Development Community</x:t>
  </x:si>
  <x:si>
    <x:t xml:space="preserve">这篇论文通过分析Stack Overflow上的6,590个问题和GitHub上的315个issue，对开发者在使用GitHub Actions（GHA）时遇到的问题进行了大规模实证研究。研究首次提出了GHA问题的分类法，包括4个大类和16个子类，并进一步分析了问题的流行度和难度，总结了56种解决方案。研究结果对开发者、研究人员和工具提供商具有重要指导意义。</x:t>
  </x:si>
  <x:si>
    <x:t xml:space="preserve">This paper conducts a large-scale empirical study by analyzing 6,590 Stack Overflow questions and 315 GitHub issues to explore the challenges developers face when using GitHub Actions (GHA). It presents the first comprehensive taxonomy of GHA problems, categorizing them into 4 main categories and 16 subcategories. The study also examines the popularity and difficulty of these problems and summarizes 56 solution strategies. The findings provide valuable insights for developers, researchers, and tool providers.</x:t>
  </x:si>
  <x:si>
    <x:t xml:space="preserve">论文的研究主题是开发者在使用GitHub Actions时遇到的问题及其解决方案，具体包括：
GHA问题的分类（RQ1）。
问题的流行度和难度分析（RQ2）。
解决方案策略的总结（RQ3）。</x:t>
  </x:si>
  <x:si>
    <x:t xml:space="preserve">Stack Overflow上带有GHA相关标签的6,590个问题和2,471个被接受的回答。
GitHub上315个与GHA相关的issue。</x:t>
  </x:si>
  <x:si>
    <x:t xml:space="preserve">流行度指标：平均浏览量（avgView）、平均收藏数（avgFav）、平均得分（avgScore）、平均回答数（avgAns）。
难度指标：回答率（ansRate）、接受率（acceptRate）、首次回答时间（timeFA）、接受回答时间（timeAA）、问题描述长度（textSize）。
效果：研究发现GHA问题的平均接受率仅为37.56%，且接受回答的中位时间为9.61小时，表明问题解决难度较高。</x:t>
  </x:si>
  <x:si>
    <x:t xml:space="preserve">Crossover in Parametric Fuzzing</x:t>
  </x:si>
  <x:si>
    <x:t xml:space="preserve">这篇论文提出了一种名为“Linked Crossover”的新型交叉操作符，用于参数化模糊测试（Parametric Fuzzing）。传统的参数化模糊测试仅使用变异操作符，而本文通过动态执行信息识别参数序列中的类似部分并进行交换，提高了测试输入的生成效率。论文在七个真实的Java项目上进行了评估，结果表明Linked Crossover在分支覆盖率和缺陷检测率上优于现有的参数化模糊测试工具和其他交叉操作符。</x:t>
  </x:si>
  <x:si>
    <x:t xml:space="preserve">This paper introduces "Linked Crossover," a novel crossover operator for parametric fuzzing that leverages dynamic execution information to intelligently combine parameter sequences. Unlike traditional parametric fuzzers that rely solely on mutation operators, Linked Crossover identifies analogous portions of sequences to enhance input generation. Evaluated on seven real-world Java projects, the approach demonstrates superior performance in branch coverage and defect detection compared to state-of-the-art parametric fuzzers and other crossover methods.</x:t>
  </x:si>
  <x:si>
    <x:t xml:space="preserve">论文的研究主题是参数化模糊测试中的交叉操作优化，具体包括：
提出Linked Crossover，一种基于动态执行信息的交叉操作符。
在Java项目中评估Linked Crossover的遗传性（heritability）和有效性（effectiveness）。
与传统交叉操作符和现有参数化模糊测试工具的性能对比。</x:t>
  </x:si>
  <x:si>
    <x:t xml:space="preserve">论文使用的基准测试包括七个真实的Java项目：
Apache Ant, Apache BCEL, Google Closure, Apache Maven, OpenJDK Nashorn, Mozilla Rhino, Apache Tomcat。
这些项目覆盖了XML、JavaScript和Java类等多种输入类型。</x:t>
  </x:si>
  <x:si>
    <x:t xml:space="preserve">遗传性指标：
继承率（Inheritance Rate, IR）：衡量子代输入覆盖父代输入特征的比例。Linked Crossover的中位IR为0.502–0.923，显著高于传统交叉操作符（0.069–0.497）。
混合比例（Hybrid Proportion, HY）：衡量子代输入是否同时继承双亲特征。Linked Crossover的HY为0.283–0.742，部分场景优于传统方法。
性能指标：
分支覆盖率：Linked Crossover在大多数项目中覆盖率最高（如Closure中位数覆盖率达71.7%）。
缺陷检测率：Linked Crossover在12个缺陷中的9个上表现最佳（如Nashorn缺陷N0的检测率为100%）。</x:t>
  </x:si>
  <x:si>
    <x:t xml:space="preserve">SpecBCFuzz: Fuzzing LTL Solvers with Boundary Conditions</x:t>
  </x:si>
  <x:si>
    <x:t xml:space="preserve">本文提出了一种名为SpecBCFuzz的模糊测试方法，用于检测LTL求解器中的错误。该方法通过边界条件（Boundary Conditions, BCs）引导测试，生成能够触发求解器潜在错误的LTL公式。SpecBCFuzz结合了语法和语义相似性度量，通过搜索算法在种子公式的邻域内生成变体，并利用边界条件构造具有挑战性的测试用例。实验结果表明，SpecBCFuzz在21种配置的4种主流LTL求解器中发现了大量错误，包括正确性问题、崩溃、不稳定行为和性能问题。</x:t>
  </x:si>
  <x:si>
    <x:t xml:space="preserve">This paper introduces SpecBCFuzz, a fuzzing method designed to detect bugs in LTL solvers by leveraging boundary conditions (BCs). The approach generates challenging LTL formulas that push solvers to their limits, using a search-based algorithm guided by syntactic and semantic similarity metrics. SpecBCFuzz explores the vicinity of seed formulas and combines them with BCs to create test cases. Evaluated on 21 configurations of four state-of-the-art LTL solvers, SpecBCFuzz uncovered numerous bugs, including soundness issues, crashes, flaky behaviors, and performance degradation, demonstrating its effectiveness in improving solver reliability.</x:t>
  </x:si>
  <x:si>
    <x:t xml:space="preserve">研究主题是LTL求解器的自动化测试，特别是通过边界条件和模糊测试技术发现求解器中的错误。</x:t>
  </x:si>
  <x:si>
    <x:t xml:space="preserve">论文使用的benchmark：
25个来自文献的LTL公式作为种子。
21种配置的4种LTL求解器（NuSMV、Black、Aalta、PLTL）。
一个包含3,723个LTL公式的大型基准集（用于对比实验）。</x:t>
  </x:si>
  <x:si>
    <x:t xml:space="preserve">量化指标：
生成的触发错误的公式数量（368,716个）。
发现的错误类型数量（正确性、崩溃、不稳定行为、性能问题）。
边界条件的数量（346个，平均每个种子公式13.84个）。
效果：
在21种求解器配置中，18种发现了错误。
发现了多种错误类型，包括NuSMV的崩溃、Aalta的正确性问题、PLTL的性能问题等。
相比传统语法模糊测试方法，SpecBCFuzz在错误检测能力和效率上表现更优。</x:t>
  </x:si>
  <x:si>
    <x:t xml:space="preserve">EDEFuzz: A Web API Fuzzer for Excessive Data Exposures</x:t>
  </x:si>
  <x:si>
    <x:t xml:space="preserve">本文提出了一种名为EDEFuzz的模糊测试工具，用于检测Web API中的“过度数据暴露”（Excessive Data Exposure, EDE）漏洞。EDE漏洞指API返回的数据远超客户端实际需求，可能导致敏感信息泄露。EDEFuzz通过一种新颖的“变形关系”（metamorphic relation）方法，比较API返回数据与客户端实际显示内容的差异，从而识别未被使用的数据字段。实验表明，EDEFuzz在Alexa Top-200网站中发现了33,365个潜在泄露，并在澳大利亚的8个流行网站中实现了98.65%的准确率。</x:t>
  </x:si>
  <x:si>
    <x:t xml:space="preserve">This paper introduces EDEFuzz, a fuzzing tool designed to detect Excessive Data Exposure (EDE) vulnerabilities in Web APIs. EDE occurs when APIs return more data than necessary, potentially leaking sensitive information. EDEFuzz employs a novel metamorphic relation to compare API responses with client-side rendered content, identifying unused data fields. Evaluated on the Alexa Top-200 websites, EDEFuzz found 33,365 potential leaks, and achieved a 98.65% true positive rate in a controlled study of eight Australian websites, demonstrating its effectiveness and accuracy.</x:t>
  </x:si>
  <x:si>
    <x:t xml:space="preserve">研究主题是Web API中的过度数据暴露漏洞检测，通过模糊测试和变形关系方法实现自动化识别。</x:t>
  </x:si>
  <x:si>
    <x:t xml:space="preserve">Alexa Top-200网站中的69个适用目标（排除了无API、需付费、语言不通、成人内容等网站）。
8个澳大利亚流行网站（如电商、物流、教育平台等），用于深入评估工具准确性。</x:t>
  </x:si>
  <x:si>
    <x:t xml:space="preserve">量化指标：
真阳性率（True Positive Rate, TP）：98.65%（在澳大利亚网站中确认的过度暴露字段比例）。
适用性（Applicability）：76.8%（Alexa Top-200中成功测试的网站比例）。
效率（Efficiency）：平均每分钟执行8个测试用例，人工配置时间不超过20分钟/网站。
敏感数据泄露比例：在澳大利亚网站中，4/8存在敏感数据泄露；在Alexa Top-200中，1/53存在敏感数据泄露。
效果：
高准确性（98.65% TP）。
广泛适用性（覆盖Alexa Top-200中69个目标）。
发现5个零日漏洞（需立即披露的敏感数据泄露）。</x:t>
  </x:si>
  <x:si>
    <x:t xml:space="preserve">案例1：澳大利亚物流公司（Company-I）的API泄露了司机的实时位置、速度和管理者联系方式，可能被用于社会工程攻击。
案例2：零售商（Company-C、Company-D、Company-E）的API暴露了精确库存数据，可能被竞争对手利用。
案例3：教育平台（Company-B）的API泄露了学生的选课信息，违反隐私保护。
论文提到，所有发现的敏感数据泄露问题均已报告给相关企业，其中部分问题已修复。</x:t>
  </x:si>
  <x:si>
    <x:t xml:space="preserve">ECFuzz: Effective Configuration Fuzzing for Large-Scale Systems</x:t>
  </x:si>
  <x:si>
    <x:t xml:space="preserve">论文《ECFuzz: Effective Configuration Fuzzing for Large-Scale Systems》提出了一种针对大规模系统配置错误的模糊测试方法ECFuzz。该方法通过多维配置生成策略和基于单元测试的配置验证策略，解决了现有技术在生成和验证配置参数时的低效问题。实验表明，ECFuzz在HCommon、HDFS等系统中发现了更多未知错误，且测试效率显著高于现有工具。</x:t>
  </x:si>
  <x:si>
    <x:t xml:space="preserve">The paper "ECFuzz: Effective Configuration Fuzzing for Large-Scale Systems" introduces ECFuzz, a configuration fuzzing technique for large-scale systems. It addresses inefficiencies in existing methods by proposing a multi-dimensional configuration generation strategy and a unit-testing-oriented validation strategy. Evaluations on systems like HCommon and HDFS show that ECFuzz detects more unknown bugs and outperforms state-of-the-art tools in effectiveness.</x:t>
  </x:si>
  <x:si>
    <x:t xml:space="preserve">研究主题是大规模系统的配置模糊测试，重点解决配置参数生成和验证中的效率问题，以提高配置错误检测能力。</x:t>
  </x:si>
  <x:si>
    <x:t xml:space="preserve">使用的benchmark包括五个大规模系统：
HCommon
HDFS
HBase
ZooKeeper
Alluxio</x:t>
  </x:si>
  <x:si>
    <x:t xml:space="preserve">量化指标：
测试用例质量（平均每个注入的测试用例发现的意外失败数）。
异常类型数（运行时异常的总类型数）。
发现的未知错误总数。
效果：
ECFuzz在相同1000个测试用例下，比现有工具（如ConfTest、ConfErr）多发现60.3-67个意外失败，提升1.87x-2.63x。
发现了14个未知错误，其中5个已被确认。</x:t>
  </x:si>
  <x:si>
    <x:t xml:space="preserve">Enabling Runtime Verification of Causal Discovery Algorithms with Automated Conditional Independence Reasoning</x:t>
  </x:si>
  <x:si>
    <x:t xml:space="preserve">论文《Enabling Runtime Verification of Causal Discovery Algorithms with Automated Conditional Independence Reasoning》提出了一种名为CICheck的运行时验证工具，用于增强因果发现算法的可靠性和隐私性。CICheck基于Pearl公理，通过自动化条件独立性推理检测错误的CI测试并修剪冗余测试。实验表明，CICheck在真实数据集上能有效发现错误并减少隐私泄露，同时优化技术显著提升了推理效率。</x:t>
  </x:si>
  <x:si>
    <x:t xml:space="preserve">The paper "Enabling Runtime Verification of Causal Discovery Algorithms with Automated Conditional Independence Reasoning" introduces CICheck, a runtime verification tool that enhances the reliability and privacy of causal discovery algorithms. By leveraging Pearl's axioms, CICheck detects erroneous conditional independence (CI) tests and prunes excessive ones. Evaluations on real-world datasets demonstrate its effectiveness in error detection and privacy preservation, with optimizations significantly improving performance.</x:t>
  </x:si>
  <x:si>
    <x:t xml:space="preserve">研究主题是因果发现算法的运行时验证，重点解决条件独立性测试中的可靠性问题和隐私泄露问题。</x:t>
  </x:si>
  <x:si>
    <x:t xml:space="preserve">使用的benchmark包括：
真实数据集：Earthquake、Cancer、Survey、Sachs（来自bnlearn仓库）。
合成数据集：3个包含5至15个变量的数据集（用于评估隐私保护场景）。</x:t>
  </x:si>
  <x:si>
    <x:t xml:space="preserve">量化指标：
错误检测率（ED-Check检测到的错误比例）。
冗余测试修剪率（P-Check减少的CI测试比例）。
隐私保护效果（差分隐私参数ε的降低）。
优化技术的效率提升（处理时间减少比例）。
效果：
ED-Check在大多数情况下能立即检测到错误（38/40），敏感性高。
P-Check在完美CI测试下减少35.0%-60.7%的冗余测试，在差分隐私场景下提升隐私保护效果（ε降低）。
优化技术（如Marginality Analysis）平均减少48.9%的处理时间。</x:t>
  </x:si>
  <x:si>
    <x:t xml:space="preserve">Translation Validation for JIT Compiler in the V8 JavaScript Engine</x:t>
  </x:si>
  <x:si>
    <x:t xml:space="preserve">本文提出了TURBO TV，一种基于SMT的翻译验证工具，用于验证V8 JavaScript引擎中TurboFan JIT编译器的正确性。通过将TurboFan中间表示（IR）的语义形式化为SMT编码，并结合分阶段的验证策略（UB检查和语义等价检查），TURBO TV能够高效检测编译过程中的错误。此外，论文还展示了如何结合模糊测试（fuzzing）生成大量测试用例以提高验证覆盖率，并扩展了跨语言验证能力（从LLVM IR到TurboFan IR）。实验结果表明，TURBO TV能够有效发现真实错误，且误报率低。</x:t>
  </x:si>
  <x:si>
    <x:t xml:space="preserve">This paper presents TURBO TV, an SMT-based translation validator for the TurboFan JIT compiler in the V8 JavaScript engine. By formally defining the semantics of TurboFan IR as SMT encodings and employing a staged validation strategy (UB checking and semantic equivalence checking), TURBO TV efficiently detects miscompilations. The work also integrates fuzzing to generate diverse test cases and extends validation to cross-language scenarios (LLVM IR to TurboFan IR via WebAssembly). Evaluations demonstrate that TURBO TV effectively identifies real-world bugs with low false positives.</x:t>
  </x:si>
  <x:si>
    <x:t xml:space="preserve">研究主题是JIT编译器的翻译验证，重点关注：
TurboFan IR的形式化语义定义与SMT编码。
分阶段验证策略（UB检查与语义等价检查）。
结合模糊测试的实用性验证方法。
跨语言验证（LLVM IR与TurboFan IR）。</x:t>
  </x:si>
  <x:si>
    <x:t xml:space="preserve">论文使用了以下基准：
Bug Benchmark：9个真实TurboFan错误（来自Chromium问题跟踪器）。
UnitJS：580个V8回归测试中的无循环JS函数。
Corpus：通过模糊测试生成的196,000个JS程序。
UnitLLVM：3,580个LLVM回归测试中的整数/浮点函数。</x:t>
  </x:si>
  <x:si>
    <x:t xml:space="preserve">有效性：
在Bug Benchmark中，TURBO TV检测到所有已知错误（9/9），无漏报。
在UnitJS和Corpus中，误报率低（UB Checker 1-2%，EQ Checker 0%）。
性能：
大多数验证在10秒内完成（EQ Checker 96%）。
跨语言验证发现LLVM Wasm后端的一个新错误。
模糊测试结合：
覆盖127K代码路径时，验证开销为36%（随时间摊销）。</x:t>
  </x:si>
  <x:si>
    <x:t xml:space="preserve">论文提及了以下产业界应用：
V8引擎：验证TurboFan JIT编译器的正确性，发现Chromium问题跟踪器中的真实错误（如Issue 1199345、Issue 1195650）。
LLVM：通过跨语言验证发现LLVM Wasm后端的错误（已提交补丁并合并）。
工具可用性：TURBO TV已开源（GitHub和Zenodo）。</x:t>
  </x:si>
  <x:si>
    <x:t xml:space="preserve">Trace-based Multi-Dimensional Root Cause Localization of Performance Issues in Microservice Systems</x:t>
  </x:si>
  <x:si>
    <x:t xml:space="preserve">本文提出了TraceContrast，一种基于追踪（trace）的多维度根因定位方法，用于解决微服务系统中复杂的性能问题。通过将追踪数据表示为事件序列，并结合对比序列模式挖掘（contrast sequential pattern mining）和频谱分析（spectrum analysis），TraceContrast能够高效地定位多维度根因（如服务、实例、API等）。实验结果表明，TraceContrast在准确性和效率上显著优于现有方法，且支持并行化以进一步提升性能。</x:t>
  </x:si>
  <x:si>
    <x:t xml:space="preserve">This paper presents TraceContrast, a trace-based multi-dimensional root cause localization approach for performance issues in microservice systems. By representing traces as event sequences and combining contrast sequential pattern mining with spectrum analysis, TraceContrast efficiently identifies root causes across multiple dimensions (e.g., services, instances, APIs). Evaluations on a microservice benchmark demonstrate that TraceContrast outperforms state-of-the-art methods in accuracy and efficiency, with further scalability through parallel execution.</x:t>
  </x:si>
  <x:si>
    <x:t xml:space="preserve">研究主题是微服务系统中的多维度根因定位，重点关注：
追踪数据的序列化表示（结合结构信息与属性）。
基于对比序列模式挖掘和频谱分析的根因定位方法。
冗余模式消除与结果排序优化。</x:t>
  </x:si>
  <x:si>
    <x:t xml:space="preserve">论文使用了以下基准：
TrainTicket：一个开源的微服务基准系统，包含47个服务、90个实例，模拟火车票务功能。
故障注入：使用ChaosBlade工具注入5类故障（如CPU耗尽、网络延迟、慢SQL等），覆盖多维度（服务、实例、API等）。</x:t>
  </x:si>
  <x:si>
    <x:t xml:space="preserve">准确性指标：
HR@k（Top-k命中率）：TraceContrast在多维度根因定位中HR@5达62.9%，比基线方法提升144.7%-293.1%；在实例维度中HR@5达82.9%，提升40.7%-208.1%。
MRR（平均倒数排名）：TraceContrast在多维度和实例维度分别达到0.554和0.706，显著优于基线。
效率指标：
平均执行时间为209.6秒，支持并行化（128核时降至209.6秒）。</x:t>
  </x:si>
  <x:si>
    <x:t xml:space="preserve">ReClues: Representing and indexing failures in parallel debugging with program variables</x:t>
  </x:si>
  <x:si>
    <x:t xml:space="preserve">这篇论文提出了一种名为ReClues的新方法，用于在并行调试中表示和索引程序失败。传统的失败索引方法主要基于代码覆盖率或统计调试，但这些方法在多个故障导致相同覆盖率时效果不佳。ReClues通过利用程序变量的运行时值来表示失败，并设计了一种新的距离度量方法来衡量失败之间的相似性。实验结果表明，ReClues在模拟和真实环境中均显著优于现有技术，在故障数量估计和聚类效果上分别提高了44.12%、27.59%和47.56%、26.27%。</x:t>
  </x:si>
  <x:si>
    <x:t xml:space="preserve">This paper introduces ReClues, a novel approach for representing and indexing failures in parallel debugging. Traditional methods rely on code coverage or statistical debugging, which struggle when failures with different root causes share identical coverage profiles. ReClues addresses this limitation by using runtime values of program variables to represent failures and proposes a tailored distance metric to measure their similarity. Experimental results demonstrate that ReClues significantly outperforms state-of-the-art techniques, achieving improvements of 44.12% and 27.59% in fault number estimation, and 47.56% and 26.27% in clustering effectiveness, in simulated and real-world environments, respectively.</x:t>
  </x:si>
  <x:si>
    <x:t xml:space="preserve">论文的研究主题是失败索引（failure indexing），即在并行调试中将失败根据其根本原因进行分类和聚类，以提高多故障定位的效率。</x:t>
  </x:si>
  <x:si>
    <x:t xml:space="preserve">使用的Benchmark：
论文使用了以下两个Benchmark：
模拟环境：从SIR（Software-artifact Infrastructure Repository）中选取的四个C项目（flex、grep、gzip、sed），共生成600个故障版本。
真实环境：从Defects4J中选取的五个Java项目（Chart、Closure、Lang、Math、Time），共收集100个真实故障版本。</x:t>
  </x:si>
  <x:si>
    <x:t xml:space="preserve">故障数量估计：
在模拟环境中，ReClues比现有技术提高了44.12%。
在真实环境中，ReClues比现有技术提高了27.59%。
聚类效果：
使用FMI、JC、PR、RR四个指标评估。
在模拟环境中，ReClues比现有技术平均提高了47.56%。
在真实环境中，ReClues比现有技术平均提高了26.27%。</x:t>
  </x:si>
  <x:si>
    <x:t xml:space="preserve">PyAnalyzer: An Effective and Practical Approach for Dependency Extraction from Python Code</x:t>
  </x:si>
  <x:si>
    <x:t xml:space="preserve">这篇论文提出了一种名为PyAnalyzer的新方法，用于从Python代码中提取依赖关系。Python的动态语言特性（如对象可变性、一等公民函数/类/模块、动态调用站点等）使得传统的静态分析方法难以准确提取符号级依赖。PyAnalyzer通过将函数、类和模块统一建模为一等堆对象，并利用类型注解作为“捷径”来解决库依赖问题，从而更精确地模拟Python的动态特性。实验结果表明，PyAnalyzer在四个基准测试和191个真实项目中显著优于现有技术，平均F1分数提高了24.7%，分析速度提升了1.4倍至5.6倍，且内存效率无明显下降。</x:t>
  </x:si>
  <x:si>
    <x:t xml:space="preserve">This paper introduces PyAnalyzer, a novel approach for dependency extraction from Python code. Python's dynamic features (e.g., object mutability, first-class functions/classes/modules, and varying call sites) pose challenges for traditional static analysis methods. PyAnalyzer addresses these challenges by uniformly modeling functions, classes, and modules as first-class heap objects and leveraging type annotations as a "shortcut" to resolve library dependencies. Experimental results demonstrate that PyAnalyzer significantly outperforms state-of-the-art techniques, achieving an average improvement of 24.7% in F1 score, 1.4x–5.6x faster analysis speed, and no obvious compromise in memory efficiency across four benchmarks and 191 real-world projects.</x:t>
  </x:si>
  <x:si>
    <x:t xml:space="preserve">论文的研究主题是Python代码的依赖提取，重点解决动态语言特性（如对象可变性、一等公民、动态调用站点和库依赖）对静态分析的挑战。</x:t>
  </x:si>
  <x:si>
    <x:t xml:space="preserve">论文使用了以下四个Benchmark：
Micro-BenchmarkA：包含45个小程序，覆盖62个实体和160个确定性依赖。
Micro-BenchmarkB：扩展自PyCG的基准，包含233个小程序，覆盖非确定性依赖。
Macro-BenchmarkC：来自5个真实项目的函数级依赖。
Macro-BenchmarkD：从54个真实项目的执行轨迹中自动收集的依赖。
此外，还测试了191个真实项目（总计10MSLOC）。</x:t>
  </x:si>
  <x:si>
    <x:t xml:space="preserve">F1分数：
在Micro-BenchmarkA上，PyAnalyzer比最佳基线提高了9.8%。
在Micro-BenchmarkB上，PyAnalyzer比PyCG和Type4Py分别提高了8.7%和35.1%。
在Macro-BenchmarkC上，PyAnalyzer的平均F1分数比基线提高了23.0%。
召回率（Recall）：
在Macro-BenchmarkD上，PyAnalyzer的平均召回率为81.4%，比最佳基线提高了24.3%。
效率：
对于≤10KSLOC的项目，PyAnalyzer比基线快1.4x–5.6x，内存占用减少3x–11.7x。
对于&gt;10KSLOC的项目，PyAnalyzer的时间效率仍优于除Understand外的所有基线。</x:t>
  </x:si>
  <x:si>
    <x:t xml:space="preserve">Detecting Automatic Software Plagiarism via Token Sequence Normalization</x:t>
  </x:si>
  <x:si>
    <x:t xml:space="preserve">该论文针对自动化软件抄袭生成工具（如Mossad）对现有抄袭检测工具的威胁，提出了一种基于令牌序列归一化的新型防御机制。通过构建令牌归一化图（TNG），结合程序依赖图（PDG）的语义信息，该机制能够有效抵抗插入和重排序等混淆攻击，显著提高抄袭检测的准确性。实验表明，该方法在真实数据集上能将抄袭实例的相似度从10-30%提升至95%以上，同时保持低误报率和可忽略的性能开销。</x:t>
  </x:si>
  <x:si>
    <x:t xml:space="preserve">The paper addresses the threat posed by automated plagiarism generators (e.g., Mossad) to current plagiarism detection tools. It proposes a novel defense mechanism called token sequence normalization, which leverages a token normalization graph (TNG) enriched with semantic information from program dependence graphs (PDGs). This approach effectively counters obfuscation attacks such as statement insertion and reordering, increasing the similarity scores of plagiarized instances from 10-30% to over 95%. Evaluations on real-world datasets demonstrate its resilience, low false-positive rates, and negligible runtime overhead.</x:t>
  </x:si>
  <x:si>
    <x:t xml:space="preserve">论文的研究主题是自动化软件抄袭检测的防御机制，具体聚焦于通过令牌序列归一化技术抵抗插入和重排序等混淆攻击。</x:t>
  </x:si>
  <x:si>
    <x:t xml:space="preserve">论文使用了以下数据集进行实验：
PROGpedia Task 19 &amp; 56：公开的编程作业数据集。
TicTacToe &amp; BoardGame：来自作者所在学校的课程作业数据集（Java实现）。</x:t>
  </x:si>
  <x:si>
    <x:t xml:space="preserve">指标：
相似度分数（SSO, Similarity Score to Original）。
误报率（False Positive Rate）。
运行时开销（Runtime Overhead）。
效果：
插入攻击：SSO从&lt;25%提升至&gt;95%（PROGpedia/TicTacToe）或&gt;96%（BoardGame）。
重排序攻击：SSO从90-95%提升至&gt;98%。
误报率：无关代码对的相似度偏差&lt;1%，几乎无影响。
性能：运行时开销仅增加0.89秒（TicTacToe）和6.45秒（BoardGame）。</x:t>
  </x:si>
  <x:si>
    <x:t xml:space="preserve">NuzzleBug: Debugging Block-Based Programs in Scratch</x:t>
  </x:si>
  <x:si>
    <x:t xml:space="preserve">该论文介绍了NuzzleBug，一个为Scratch设计的调试工具，填补了块编程环境中缺乏调试支持的空白。NuzzleBug提供了经典调试功能（如单步执行、断点）、全知调试（支持反向执行）以及问答式调试功能，允许用户通过提问来理解程序行为。论文通过教师调查和学生实验评估了NuzzleBug的实用性和有效性，结果表明教师认为该工具有用，学生使用后能更有效地修复程序错误，但需进一步改进用户界面和系统化调试教学。</x:t>
  </x:si>
  <x:si>
    <x:t xml:space="preserve">The paper presents NuzzleBug, a debugging tool for Scratch that addresses the lack of debugging support in block-based programming environments. NuzzleBug offers classic debugging features (e.g., stepping, breakpoints), omniscient debugging (supporting reverse execution), and interrogative debugging, enabling users to ask questions about program behavior. Evaluations through teacher surveys and student experiments demonstrate its usefulness and effectiveness in helping students fix bugs, though improvements in UI design and systematic debugging education are needed.</x:t>
  </x:si>
  <x:si>
    <x:t xml:space="preserve">论文的研究主题是为Scratch块编程环境开发调试工具，重点解决初学者在调试过程中遇到的困难，并通过问答式交互提升调试效率。</x:t>
  </x:si>
  <x:si>
    <x:t xml:space="preserve">论文未使用标准Benchmark，而是通过以下方式评估：
教师调查：11名中学计算机科学教师对工具可用性的反馈。
学生实验：125名学生在实际Scratch编程任务中使用NuzzleBug的效果对比（修复率、耗时）。
量化指标及效果</x:t>
  </x:si>
  <x:si>
    <x:t xml:space="preserve">指标：
教师反馈：基于技术接受模型（TAM）的问卷调查（7级Likert量表）。
学生实验：
修复率（通过自动化测试验证）。
修复耗时（完成任务的时间）。
效果：
教师反馈：91%认为工具输出易于理解，64%愿意在教学中使用。
学生实验：使用NuzzleBug后，6/8任务的修复率提升（Task 6显著提升，p&lt;0.05），但修复耗时普遍增加（Task 1、4、6显著增加）。</x:t>
  </x:si>
  <x:si>
    <x:t xml:space="preserve">Exploring the Potential of ChatGPT in Automated Code Refinement: An Empirical Study</x:t>
  </x:si>
  <x:si>
    <x:t xml:space="preserve">本文是第一篇关于ChatGPT在代码审查任务中潜力的实证研究，重点关注基于代码审查的自动化代码优化。研究通过构建高质量的新数据集，并与当前最先进的代码审查工具CodeReviewer进行比较，发现ChatGPT在代码优化任务中表现更优，尤其在泛化能力上显著优于CodeReviewer。此外，研究还分析了ChatGPT的局限性（如对领域知识的依赖、模糊评论的理解不足），并提出了改进策略（如优化提示设计、使用更先进的GPT-4模型）。研究结果为开发者提供了使用ChatGPT优化代码审查流程的实践建议，并为未来研究指明了方向。</x:t>
  </x:si>
  <x:si>
    <x:t xml:space="preserve">This paper presents the first empirical study exploring the potential of ChatGPT in automating code refinement tasks based on code reviews. By constructing a high-quality dataset and comparing ChatGPT with the state-of-the-art tool CodeReviewer, the study demonstrates that ChatGPT outperforms in code refinement, especially in generalization capabilities. The research also identifies limitations of ChatGPT (e.g., reliance on domain knowledge, handling unclear reviews) and proposes mitigation strategies (e.g., prompt optimization, adopting GPT-4). The findings offer practical insights for developers and highlight future research directions in automated code review.</x:t>
  </x:si>
  <x:si>
    <x:t xml:space="preserve">研究主题是评估ChatGPT在基于代码审查的自动化代码优化任务中的性能和潜力，包括其与现有方法的对比、性能瓶颈分析及改进策略。</x:t>
  </x:si>
  <x:si>
    <x:t xml:space="preserve">CodeReview (CR): 来自GitHub的9种编程语言的代码审查数据集（125,653个PRs）。
CodeReview-New (CRN): 作者构建的新数据集，包含两部分：
CodeReview-NewTime (CRNT): 来自与CR相同仓库但时间更新的代码审查（9,117个样本）。
CodeReview-NewLanguage (CRNL): 来自CR未涵盖的7种新编程语言的代码审查（5,451个样本）。</x:t>
  </x:si>
  <x:si>
    <x:t xml:space="preserve">指标:
Exact Match (EM): 预测代码与真实代码完全匹配的比例。
EM-trim: 宽松版EM，允许修剪生成内容中的无关部分。
BLEU/BLEU-trim: 衡量生成代码与真实代码的n-gram重叠率（BLEU-4）。
效果:
ChatGPT在CRN数据集上表现优于CodeReviewer（EM-trim: 22.78 vs. 15.50；BLEU-trim: 76.44 vs. 62.88）。
在代码重构（Refactoring）任务中表现最佳（EM-trim: 37.50%），但在文档与代码混合修改任务中较弱（EM-trim: 0%）。</x:t>
  </x:si>
  <x:si>
    <x:t xml:space="preserve">Deep Learning or Classical Machine Learning? An Empirical Study on Log-Based Anomaly Detection</x:t>
  </x:si>
  <x:si>
    <x:t xml:space="preserve">本文通过实证研究探讨了深度学习（DL）与传统机器学习（ML）在日志异常检测任务中的性能差异。研究发现，尽管DL方法在多个领域表现出色，但在日志异常检测中，简单的ML方法（如KNN、决策树）在准确性和时间效率上均优于复杂的DL模型（如CNN、NeuralLog）。论文进一步分析了DL表现不佳的三个原因：冗余的日志预处理策略、数据集简单性以及日志异常检测的二元分类特性。此外，作者提出了LightAD框架，通过自动化超参数调优帮助开发者选择最适合的模型。研究结果提醒社区在应用DL前需审慎评估其必要性。</x:t>
  </x:si>
  <x:si>
    <x:t xml:space="preserve">This paper empirically compares deep learning (DL) and classical machine learning (ML) methods for log-based anomaly detection. The study reveals that simple ML methods (e.g., KNN, decision trees) outperform complex DL models (e.g., CNN, NeuralLog) in both accuracy and computational efficiency across five public log datasets. The authors identify three key reasons for DL's underperformance: redundant log preprocessing, dataset simplicity, and the binary classification nature of log anomaly detection. They propose LightAD, an automated framework for hyperparameter tuning, to help practitioners evaluate model suitability. The findings caution against blindly adopting DL and advocate for simpler, more efficient alternatives in this domain.</x:t>
  </x:si>
  <x:si>
    <x:t xml:space="preserve">研究主题是比较深度学习与传统机器学习在日志异常检测任务中的性能差异，并分析DL方法表现不佳的原因，同时提出优化框架LightAD。</x:t>
  </x:si>
  <x:si>
    <x:t xml:space="preserve">HDFS: 分布式系统日志数据集（11,175,629条日志）。
BGL、Thunderbird、Spirit、Liberty: 超级计算机日志数据集（消息级标注）。
Deduplicated HDFS: 去重后的HDFS数据集（589条日志序列），用于验证数据泄漏的影响。</x:t>
  </x:si>
  <x:si>
    <x:t xml:space="preserve">指标:
准确率（Precision）、召回率（Recall）、F1分数（F1-Score）。
训练时间（Training Time）和推理时间（Inference Time）。
效果:
简单方法（如KNN）在F1分数上优于DL方法（如KNN在Thunderbird上F1=0.9970 vs. NeuralLog的0.9345）。
简单方法速度显著更快（如KNN训练速度比NeuralLog快1,278倍）。
在去重数据集上，简单方法仍保持高F1分数（DT: 0.9410 vs. CNN: 0.9244）。</x:t>
  </x:si>
  <x:si>
    <x:t xml:space="preserve">TRACED: Execution-aware Pre-training for Source Code</x:t>
  </x:si>
  <x:si>
    <x:t xml:space="preserve">这篇论文提出了TRACED，一种结合程序执行信息的代码预训练方法。传统的代码预训练模型主要关注静态代码文本或结构（如抽象语法树），而忽略了程序执行时的动态特性（如分支覆盖和运行时变量值）。TRACED通过预训练模型学习源代码、可执行输入及其对应的执行轨迹，从而在静态代码中嵌入动态执行语义。实验表明，TRACED在执行路径预测、克隆检索和漏洞检测等任务中显著优于静态预训练模型。</x:t>
  </x:si>
  <x:si>
    <x:t xml:space="preserve">The paper introduces TRACED, an execution-aware pre-training strategy for source code. Unlike traditional pre-trained models that focus on static code text or structures (e.g., abstract syntax trees), TRACED incorporates dynamic execution features (e.g., branch coverage and runtime variable values) during pre-training. By learning from execution traces, TRACED enables models to estimate program behavior statically without repeated execution. Experiments show that TRACED outperforms static models in execution estimation, clone retrieval, and vulnerability detection tasks.</x:t>
  </x:si>
  <x:si>
    <x:t xml:space="preserve">论文的研究主题是代码预训练模型的动态语义学习，旨在通过结合程序执行信息提升模型对代码行为的理解能力。</x:t>
  </x:si>
  <x:si>
    <x:t xml:space="preserve">论文使用了以下基准数据集：
预训练数据集：IBM CodeNet（C语言实现）。
下游任务数据集：
静态执行估计：CodeNet的95个保留挑战。
克隆检索：CodeXGLUE-POJ104。
漏洞检测：REVEAL、D2A、CodeXGLUE-Devign。</x:t>
  </x:si>
  <x:si>
    <x:t xml:space="preserve">静态执行估计：
完整执行路径预测准确率：71.6%（相对提升12.4%）。
运行时变量值预测准确率：49.2%（相对提升25.2%）。
克隆检索（CodeXGLUE-POJ104）：
MAP@R：91.2%（优于基线UnixCoder的89.5%）。
漏洞检测：
REVEAL（F1）：50.4%；D2A（准确率）：62.1%；CodeXGLUE-Devign（准确率）：65.9%。</x:t>
  </x:si>
  <x:si>
    <x:t xml:space="preserve">On Extracting Specialized Code Abilities from Large Language Models: A Feasibility Study</x:t>
  </x:si>
  <x:si>
    <x:t xml:space="preserve">这篇论文探讨了从商业黑盒大型语言模型（LLMs）中提取特定代码能力的可行性。通过设计模仿攻击框架，研究者使用中等规模的骨干模型（如CodeT5和CodeBERT）从目标LLMs中提取代码合成、代码翻译和代码摘要等能力。实验表明，模仿模型在多项任务中表现优异，甚至在某些情况下超越原始LLMs。此外，研究还展示了模仿模型在生成对抗性示例（AEs）方面的潜力，揭示了LLMs在知识产权保护和安全方面的潜在风险。</x:t>
  </x:si>
  <x:si>
    <x:t xml:space="preserve">The paper investigates the feasibility of extracting specialized code abilities (e.g., code synthesis, translation, and summarization) from commercial black-box large language models (LLMs) through imitation attacks. By designing a framework that includes query generation, response refinement, and imitation model training, the study demonstrates that medium-sized backbone models (e.g., CodeT5 and CodeBERT) can effectively replicate the target LLMs' capabilities. The imitation models achieve competitive performance and even outperform the original LLMs in some tasks. Additionally, the paper highlights the potential of imitation models in generating adversarial examples (AEs), revealing security risks associated with LLMs.</x:t>
  </x:si>
  <x:si>
    <x:t xml:space="preserve">论文的研究主题是从大型语言模型中提取特定代码能力的可行性，重点关注模仿攻击的设计、效果及其在代码相关任务中的应用。</x:t>
  </x:si>
  <x:si>
    <x:t xml:space="preserve">论文使用了以下基准数据集：
代码合成（CSyn）：CONALA（来自StackOverflow的Python代码与自然语言描述配对）。
代码翻译（CT）：XLCOST（Java与C#代码配对）和CodeXGLUE。
代码摘要（CSum）：DualCODE和CodeSearchNet（CSN）。
对抗性示例生成：LeetCode数据集。</x:t>
  </x:si>
  <x:si>
    <x:t xml:space="preserve">自然语言输出（如代码摘要）：使用BLEU-4分数（范围0-100），模仿模型在CSum任务中达到17.72（CodeT5）和14.09（CodeBERT）。
编程语言输出（如代码合成和翻译）：使用CodeBLEU分数（结合语法和语义匹配），模仿模型在CT任务中达到72.19（CodeT5）和68.58（CodeBERT）。
对抗性示例生成：模仿模型生成的对抗性示例在稳定触发率（SAE）和不稳定触发率（UAE）上优于现有方法（如CCTest和Radar）。</x:t>
  </x:si>
  <x:si>
    <x:t xml:space="preserve">When Neural Code Completion Models Size up the Situation: Attaining Cheaper and Faster Completion through Dynamic Model Inference</x:t>
  </x:si>
  <x:si>
    <x:t xml:space="preserve">该论文探讨了在神经代码补全模型中应用动态推理技术，以减少计算成本和环境负担。研究发现，现有的大型语言模型（LCMs）在代码补全任务中存在大量不必要的计算，且错误的补全建议会对开发者效率产生负面影响。为此，作者提出了一种名为Stop&amp;Exit Controller（SEC）的动态推理方法，能够在生成代码时跳过不必要的计算层，并在预测到错误时提前停止生成。实验表明，SEC平均可跳过1.7层（共16层），提速11.2%，同时仅导致ROUGE-L指标下降1.1%。</x:t>
  </x:si>
  <x:si>
    <x:t xml:space="preserve">This paper explores the application of dynamic inference in neural code completion models to reduce computational costs and environmental impact. The study reveals that large language models (LCMs) for code completion often perform unnecessary computations, and incorrect completions can hinder developer productivity. To address this, the authors propose a dynamic inference method called Stop&amp;Exit Controller (SEC), which skips redundant layers during inference and stops generation when errors are detected. Experiments show that SEC skips an average of 1.7 layers (out of 16), achieving an 11.2% speedup with only a 1.1% reduction in ROUGE-L.</x:t>
  </x:si>
  <x:si>
    <x:t xml:space="preserve">动态推理在神经代码补全模型中的应用，以降低计算成本并提高生成代码的质量和效率</x:t>
  </x:si>
  <x:si>
    <x:t xml:space="preserve">Java数据集：COFIC（包含849,984个代码片段）
Python数据集：CodeSearchNet (CSN)（包含412,178个训练样本和22,176个测试样本）</x:t>
  </x:si>
  <x:si>
    <x:t xml:space="preserve">ROUGE-L：平均下降1.1%（从原始模型的基准值）。
计算效率：平均跳过1.7层（共16层），提速11.2%。
Acceptance Rate：在某些设置下，接受率从46.7%提升至47.0%，表明生成代码的实用性得到保持或改善。</x:t>
  </x:si>
  <x:si>
    <x:t xml:space="preserve">论文提及了产业界中的代码补全工具，如GitHub Copilot、Amazon CodeWhisperer和Tabnine，并指出这些工具因模型规模庞大而面临高计算成本和环境负担的问题。SEC的提出旨在为这些工具提供更高效的动态推理解决方案。</x:t>
  </x:si>
  <x:si>
    <x:t xml:space="preserve">Xpert: Empowering Incident Management with Query Recommendations via Large Language Models</x:t>
  </x:si>
  <x:si>
    <x:t xml:space="preserve">该论文提出了Xpert框架，通过大型语言模型（LLMs）为云系统故障管理中的Kusto查询语言（KQL）生成推荐查询。研究发现，现有故障管理流程中，工程师编写KQL查询耗时且依赖经验，而Xpert能够利用历史故障数据和上下文学习（ICL）技术，自动生成定制化的KQL查询。论文还提出了Xcore评估指标，从语法、语义和输出模式三个维度全面衡量查询质量。实验表明，Xpert在离线评估中显著优于基线模型，并在微软的实际生产环境中成功部署，验证了其高效性和实用性。</x:t>
  </x:si>
  <x:si>
    <x:t xml:space="preserve">This paper introduces Xpert, a framework that leverages large language models (LLMs) to generate Kusto Query Language (KQL) recommendations for incident management in cloud systems. The study highlights the challenges faced by on-call engineers in manually crafting KQL queries and demonstrates how Xpert automates this process using historical incident data and in-context learning (ICL). The paper also proposes Xcore, a novel evaluation metric that assesses query quality from syntactic, semantic, and output-schema perspectives. Experiments show that Xpert outperforms baseline models in offline evaluations and has been successfully deployed in Microsoft's production environment, proving its efficiency and practicality.</x:t>
  </x:si>
  <x:si>
    <x:t xml:space="preserve">基于大型语言模型的KQL查询推荐框架，用于云系统故障管理中的自动化查询生成和优化。</x:t>
  </x:si>
  <x:si>
    <x:t xml:space="preserve">数据集：微软内部的大规模故障管理数据，包含346,508个故障单和712,222条KQL查询。
对比模型：Bart、T5、CodeT5、CodeT5+等基线模型。</x:t>
  </x:si>
  <x:si>
    <x:t xml:space="preserve">Xcore：综合评估查询质量，Xpert（GPT-4版本）在模板和完整查询推荐中分别达到62.40和64.20。
Identicality：Xpert生成的查询与真实查询的完全匹配率在模板和完整查询中分别为35.46%和29.18%。
Validity：查询的语法正确率在Xpert（GPT-4版本）中达到83.27%（模板）和86.34%（完整查询）。
BLEU/METEOR：Xpert在传统NLP指标上也表现优异，例如BLEU在模板推荐中达到76.89。</x:t>
  </x:si>
  <x:si>
    <x:t xml:space="preserve">论文提及Xpert已在微软的实际生产环境中部署，作为故障管理系统的关键组件。实验结果显示，Xpert在在线环境中能够高效生成查询，平均响应时间为5秒，且通过动态更新向量数据库适应了故障类型的时变特性。此外，Xpert在在线评估中的Xcore和Identicality指标均优于离线版本，验证了其在生产环境中的实用性和可靠性。</x:t>
  </x:si>
  <x:si>
    <x:t xml:space="preserve">Tensor-Aware Energy Accounting</x:t>
  </x:si>
  <x:si>
    <x:t xml:space="preserve">随着深度学习（DL）驱动的人工智能应用快速发展，其能耗问题对可持续性的影响日益显著。本文提出了一种名为 Smaragdine 的新型能量核算系统，专为基于 TensorFlow 的张量型深度学习程序设计。该系统采用创新的白盒方法，能够根据深度学习程序的逻辑层次结构（如模块、层、张量操作）分解能耗，生成嵌套的能量分布图（EDD），实现从程序级到张量级的多粒度能耗分析。
研究以广泛使用的语言模型 BERT 为案例，验证了 Smaragdine 的有效性：识别出 BERT 中 Transformer 层（尤其是注意力模块）是主要能耗来源，并通过两个案例研究展示了其在下游工具链中的价值 —— 分析 BERT 超参数调优对能耗的影响，以及 BERT 到 ALBERT 的能耗演变。实验表明，Smaragdine 具有低开销、高精度和稳定性，为深度学习程序的能耗优化和理解提供了重要工具。</x:t>
  </x:si>
  <x:si>
    <x:t xml:space="preserve">With the rapid growth of AI applications powered by deep learning (DL), the energy efficiency of these applications has become critical for sustainability. This paper introduces Smaragdine, a novel energy accounting system for tensor-based DL programs implemented with TensorFlow. It employs a white-box methodology that aligns energy consumption decomposition with the logical hierarchical structure of DL programs (e.g., modules, layers, tensor operations), enabling multi-grained energy analysis through nested Energy Distribution Diagrams (EDDs).
Evaluated on BERT, a widely used language model, Smaragdine identifies that Transformer layers (especially attention modules) dominate energy consumption across pre-training, fine-tuning, and prediction stages. Two case studies demonstrate its utility: analyzing the energy impact of BERT's hyperparameter tuning and tracking energy behavior evolution from BERT to ALBERT. Experiments show Smaragdine incurs low overhead while maintaining high precision and stability, providing a valuable tool for understanding and optimizing DL energy consumption.</x:t>
  </x:si>
  <x:si>
    <x:t xml:space="preserve">论文的研究主题是基于张量感知的深度学习程序能量核算，具体包括：
提出白盒能量核算方法，使能耗分解与深度学习程序的逻辑结构（模块、层、张量操作）对齐；
设计并实现 Smaragdine 系统，通过轨迹对齐算法桥接程序语义与物理系统能耗，生成多粒度能耗分析结果；
以 BERT 和 ALBERT 为案例，验证该系统在识别能耗热点、支持超参数调优分析及模型演化能耗对比中的有效性。</x:t>
  </x:si>
  <x:si>
    <x:t xml:space="preserve">论文使用的基准测试模型是BERT（预训练语言模型）及其变体ALBERT。具体实验中：
BERT 的预训练数据集为 BookCorpus 和 English Wikipedia，微调数据集为 CoLA（Corpus of Linguistic Acceptability）；
实验配置包括不同超参数（如 Transformer 层数 L、隐藏嵌入维度 H）的 BERT 变体，以及 ALBERT 模型。</x:t>
  </x:si>
  <x:si>
    <x:t xml:space="preserve">量化指标
能耗与功率：以焦耳（J）为单位的能量消耗、以瓦特（W）为单位的功率消耗；
精度：通过 accounting similarity（采用皮尔逊相关系数 PCC）评估，包括 ASSS（采样间隔变化时的相似性）和 ASSW（样本数量变化时的相似性）；
稳定性：不同实验间的 PCC 值；
开销：运行时 overhead（百分比）和能量 overhead（百分比）。
效果
能耗分析：识别出 BERT 中 Transformer 层（尤其是注意力模块和矩阵乘法操作）是主要能耗来源，预训练阶段能耗（&gt;60 KJ）高于微调（~45 KJ）和预测（~2 KJ）；
精度：ASSS 在 0.90-0.94 之间，ASSW 在 0.97-0.99 之间，表明结果稳定；
稳定性：不同实验间的 PCC 均 &gt; 0.93，相关性强；
开销：运行时 overhead 为 - 0.052±0.12%，能量 overhead 为 0.47±1.10%，几乎可忽略。</x:t>
  </x:si>
  <x:si>
    <x:t xml:space="preserve">Towards Causal Deep Learning for Vulnerability Detection</x:t>
  </x:si>
  <x:si>
    <x:t xml:space="preserve">这篇论文提出了一种基于因果深度学习（Causal Deep Learning）的漏洞检测方法CausalVul，旨在解决现有深度学习模型在漏洞检测中依赖虚假特征（如变量名、API名称）而导致鲁棒性和泛化能力不足的问题。论文分为两个阶段：首先设计扰动方法发现模型依赖的虚假特征，然后应用因果学习（如do-calculus）去除这些特征，使模型更关注因果特征。实验表明，CausalVul在多个基准数据集（Devign和Big-Vul）和模型（CodeBERT、GraphCodeBERT、UniXcoder）上显著提升了准确性、鲁棒性和跨项目泛化能力。</x:t>
  </x:si>
  <x:si>
    <x:t xml:space="preserve">This paper introduces CausalVul, a causal deep learning approach for vulnerability detection, addressing the limitations of current deep learning models that rely on spurious features (e.g., variable names, API calls) and fail to generalize. The method involves two phases: (1) discovering spurious features through semantic-preserving perturbations, and (2) applying causal learning (e.g., do-calculus) to remove their influence. Experiments on datasets (Devign, Big-Vul) and models (CodeBERT, GraphCodeBERT, UniXcoder) demonstrate improved accuracy, robustness, and out-of-distribution generalization, marking the first application of causal learning in software engineering models.</x:t>
  </x:si>
  <x:si>
    <x:t xml:space="preserve">研究主题为基于因果深度学习的漏洞检测，重点解决深度学习模型因依赖虚假特征而导致的鲁棒性和泛化问题。</x:t>
  </x:si>
  <x:si>
    <x:t xml:space="preserve">使用了两个真实世界的漏洞检测数据集：
Devign：平衡数据集，包含27,318个C语言代码样本（53.22%为漏洞）。
Big-Vul：不平衡数据集，包含188,636个样本（5.78%为漏洞），源自CVE数据库。</x:t>
  </x:si>
  <x:si>
    <x:t xml:space="preserve">指标：F1分数（主指标）、模型鲁棒性（通过扰动测试）、泛化性能（跨数据集测试）。
效果：
准确性：F1提升2-7%（如CodeBERT在Devign上从0.61提升至0.66）。
鲁棒性：在扰动数据上F1提升最高62%（Devign）和100%（Big-Vul）。
泛化性：跨数据集测试F1提升最高200%（如UniXcoder在Big-Vul到Devign的泛化测试中从0.07提升至0.21）。</x:t>
  </x:si>
  <x:si>
    <x:t xml:space="preserve">MetaLog: Generalizable Cross-System Anomaly Detection from Logs with Meta-Learning</x:t>
  </x:si>
  <x:si>
    <x:t xml:space="preserve">该论文提出了一种名为MetaLog的通用跨系统异常检测方法，利用元学习（meta-learning）技术解决现有日志异常检测模型依赖大量标注数据的问题。MetaLog通过全局一致的语义嵌入模块（GCSE）提取日志事件的语义向量，并结合元学习范式提升模型在目标系统（标注数据极少）上的泛化能力。实验表明，MetaLog在仅使用目标系统1%标注数据时，F1分数超过80%，与使用100%标注数据的监督模型性能相当，且优于现有基于迁移学习的跨系统方法20%。</x:t>
  </x:si>
  <x:si>
    <x:t xml:space="preserve">This paper proposes MetaLog, a generalizable cross-system anomaly detection approach leveraging meta-learning to address the reliance of existing log-based anomaly detection models on extensive labeled data. MetaLog incorporates a globally consistent semantic embedding (GCSE) module to unify log event representations across systems and employs meta-learning to enhance generalization with minimal target system labels. Experiments on four public datasets (HDFS, BGL, OpenStack, Thunderbird) show that MetaLog achieves over 80% F1-score using only 1% target labels, matching supervised models trained on full labels and outperforming transfer-learning baselines by 20%.</x:t>
  </x:si>
  <x:si>
    <x:t xml:space="preserve">研究主题为基于元学习的跨系统日志异常检测，核心解决标注数据稀缺场景下模型的泛化问题。</x:t>
  </x:si>
  <x:si>
    <x:t xml:space="preserve">指标：精确率（Precision）、召回率（Recall）、F1分数（F1-score）、AUC（ROC曲线下面积）。
效果：
使用了四个公开日志数据集：
HDFS（Hadoop分布式文件系统日志）
BGL（Blue Gene/L超级计算机日志）
OpenStack（云计算平台日志）
Thunderbird（高性能计算系统日志）</x:t>
  </x:si>
  <x:si>
    <x:t xml:space="preserve">指标：精确率（Precision）、召回率（Recall）、F1分数（F1-score）、AUC（ROC曲线下面积）。
效果：
双边泛化（Bilateral Generalization）：
HDFS→BGL：F1达92.93%（优于基线LogRobust的94.29%且仅用1%标注数据）。
BGL→HDFS：F1达81.51%（优于基线LogRobust的90.11%且仅用1%标注数据）。
零样本泛化（Zero-shot Generalization）：
OpenStack：F1比基线LogRobust高3%。
Thunderbird：F1比基线LogRobust高18%。
效率：推理速度0.113ms/序列，训练时间20分钟（与基线相当）。</x:t>
  </x:si>
  <x:si>
    <x:t xml:space="preserve">提及。作者团队包括来自企业Linkedsee Technology的研究人员，且论文提到方法针对工业场景中“目标系统标注极少”的实际需求（如第1节所述）。实验设计模拟了真实工业场景（如仅用1%异常标注），但未具体描述实际产业部署案例。</x:t>
  </x:si>
  <x:si>
    <x:t xml:space="preserve">Coca: Improving and Explaining Graph Neural Network-Based Vulnerability Detection Systems</x:t>
  </x:si>
  <x:si>
    <x:t xml:space="preserve">本文提出了一种名为Coca的框架，旨在改进和解释基于图神经网络（GNN）的漏洞检测系统。Coca通过组合对比学习和双视角因果推理，解决了现有方法在解释性方面的两个主要问题：模型鲁棒性不足导致的虚假相关性，以及解释结果冗余。Coca包含两个核心模块：Trainer（通过对比学习增强模型鲁棒性）和Explainer（通过因果推理生成简洁且有效的漏洞解释）。实验表明，Coca在多个GNN漏洞检测模型上显著提升了检测性能和解释质量。</x:t>
  </x:si>
  <x:si>
    <x:t xml:space="preserve">This paper proposes Coca, a framework designed to improve and explain Graph Neural Network (GNN)-based vulnerability detection systems. Coca addresses two key challenges in explainability: spurious correlations due to weak model robustness and redundancy in explanations. It consists of two core components: Trainer (enhancing model robustness via combinatorial contrastive learning) and Explainer (generating concise and effective explanations through dual-view causal inference). Experiments demonstrate that Coca significantly improves detection performance and explanation quality across multiple GNN-based vulnerability detectors.</x:t>
  </x:si>
  <x:si>
    <x:t xml:space="preserve">论文的研究主题是基于图神经网络的漏洞检测系统的改进与解释，重点解决模型鲁棒性和解释质量的问题。</x:t>
  </x:si>
  <x:si>
    <x:t xml:space="preserve">论文使用了五个真实世界的数据集合并构建了一个大规模漏洞检测基准，包括：
Devign
ReVeal
BigVul
CrossVul
CVEFixes
最终合并的数据集包含335,671个函数，其中29,844个为漏洞样本。</x:t>
  </x:si>
  <x:si>
    <x:t xml:space="preserve">漏洞检测性能指标：Accuracy (Acc)、Precision (Pre)、Recall (Rec)、F1-score (F1)。
Coca在ReVeal模型上表现最佳，Accuracy为87.42%，Precision为35.96%，Recall为40.61%，F1为38.14%。
解释性能指标：Mean Statement Precision (MSP)、Mean Statement Recall (MSR)、Mean Intersection over Union (MIoU)。
Coca在ReVeal模型上表现最佳，MSP为49.52%，MSR为58.39%，MIoU为44.97%。</x:t>
  </x:si>
  <x:si>
    <x:t xml:space="preserve">Improving Smart Contract Security with Contrastive Learning-based Vulnerability Detection</x:t>
  </x:si>
  <x:si>
    <x:t xml:space="preserve">本文提出了一种基于对比学习的智能合约漏洞检测方法Clear，旨在解决现有方法忽视合约间相关性导致检测性能不足的问题。Clear通过对比学习捕捉合约间的细粒度关联信息，并结合语义特征进行漏洞检测。实验表明，Clear在包含40K真实智能合约的数据集上显著优于13种现有方法，F1-score平均提升9.73%-39.99%。</x:t>
  </x:si>
  <x:si>
    <x:t xml:space="preserve">This paper proposes Clear, a contrastive learning-based approach for smart contract vulnerability detection (SCVD). Clear addresses the limitation of existing methods that ignore inter-contract correlations by leveraging contrastive learning to capture fine-grained relationships between contracts. Experimental results on a dataset of 40K real-world smart contracts demonstrate that Clear outperforms 13 state-of-the-art baselines, achieving an average F1-score improvement of 9.73%-39.99%.</x:t>
  </x:si>
  <x:si>
    <x:t xml:space="preserve">论文的研究主题是基于对比学习的智能合约漏洞检测，重点解决现有方法因忽略合约间相关性而导致的检测性能瓶颈问题。</x:t>
  </x:si>
  <x:si>
    <x:t xml:space="preserve">论文使用了当前最大的公开智能合约漏洞数据集，包含40K真实智能合约，其中4,290个被标记为存在漏洞（包括重入漏洞RE、时间戳依赖漏洞TD、整数溢出漏洞IO）。数据集按80%-20%划分为训练集和测试集。</x:t>
  </x:si>
  <x:si>
    <x:t xml:space="preserve">指标：Precision (P)、Recall (R)、F1-score (F)。
效果：
在RE、TD、IO三种漏洞上，Clear的平均F1-score为94.52%，相比最佳基线DMT（86.14%）提升9.73%。
具体性能：
RE漏洞：F1=96.62%（比Slither提升30.62%）。
TD漏洞：F1=96.31%（比Slither提升41.22%）。
IO漏洞：F1=90.64%（比Mythril提升35.69%）。</x:t>
  </x:si>
  <x:si>
    <x:t xml:space="preserve">On the Effectiveness of Function-Level Vulnerability Detectors for Inter-Procedural Vulnerabilities</x:t>
  </x:si>
  <x:si>
    <x:t xml:space="preserve">该论文研究了基于函数级别的深度学习漏洞检测器在检测跨过程漏洞时的局限性。跨过程漏洞的触发语句和待修补语句分属不同函数，传统方法难以有效检测。作者提出了一种名为VulTrigger的工具，通过程序切片和关键变量分析，自动识别漏洞触发语句，并构建了首个跨过程漏洞数据集InterPVD。实验表明，跨过程漏洞在开源软件中占比24.3%，平均涉及2.8层函数调用，而现有函数级检测器对其检测效果显著低于过程内漏洞。</x:t>
  </x:si>
  <x:si>
    <x:t xml:space="preserve">The paper investigates the limitations of function-level deep learning-based vulnerability detectors in detecting inter-procedural vulnerabilities, where vulnerability-triggering statements and to-be-patched statements reside in different functions. The authors propose VulTrigger, a tool that automatically identifies vulnerability-triggering statements by leveraging program slicing and critical variable analysis. They also create the first Inter-Procedural Vulnerability Dataset (InterPVD). Experiments reveal that inter-procedural vulnerabilities are prevalent (24.3% of cases) with an average of 2.8 layers, and function-level detectors perform significantly worse on them compared to intra-procedural vulnerabilities.</x:t>
  </x:si>
  <x:si>
    <x:t xml:space="preserve">研究主题为跨过程漏洞的有效检测，重点分析函数级漏洞检测器在此类漏洞上的局限性，并提出改进方法。</x:t>
  </x:si>
  <x:si>
    <x:t xml:space="preserve">自建数据集InterPVD：包含769个C/C++开源漏洞，标注了修补语句、触发语句、跨过程类型等信息。
对比工具：Flawfinder、Checkmarx、Infer、CodeQL、Fortify等SAST工具，以及Magma数据集中的72个漏洞。</x:t>
  </x:si>
  <x:si>
    <x:t xml:space="preserve">指标：误报率（FPR）、漏报率（FNR）、准确率（Accuracy）、精确率（Precision）、F1值（F1）。
效果：
VulTrigger识别漏洞触发语句的准确率比SAST工具平均高55.8%。
在跨过程漏洞检测中，FPR降低20.6%，FNR降低32.7%，F1提升45.1%。
函数级检测器对跨过程漏洞的F1值比过程内漏洞低18.7%。</x:t>
  </x:si>
  <x:si>
    <x:t xml:space="preserve">High Expectations: An Observational Study of Programming and Cannabis Intoxication</x:t>
  </x:si>
  <x:si>
    <x:t xml:space="preserve">该论文通过一项对照观察性研究，首次探讨了大麻对编程能力的实际影响。研究采用“被试内设计”（within-subjects design），对74名参与者进行了清醒状态和大麻影响状态下的编程任务测试。结果显示，在生态有效剂量下，大麻会显著降低编程正确性（程序错误增加10%）和编程速度（耗时增加10%），但未发现大麻能提升解决方案的创造性或多样性。此外，程序员即使在大麻影响下，仍能准确评估自身编程表现的差异（相关性r=0.59）。研究结果可为公司制定药物政策和个人决策提供科学依据。</x:t>
  </x:si>
  <x:si>
    <x:t xml:space="preserve">This paper presents the first controlled observational study on the effects of cannabis intoxication on programming performance. Using a within-subjects design with 74 participants, the study compares programming tasks completed while sober versus under ecologically valid cannabis dosages. Results show that cannabis significantly impairs program correctness (10% more bugs) and speed (10% slower), with small to medium effect sizes (0.22≤d≤0.44). No evidence supports enhanced creativity or solution divergence. However, programmers accurately self-assessed performance differences even while intoxicated (r=0.59). The findings challenge anecdotal claims of cannabis benefits in programming and inform evidence-based workplace policies.</x:t>
  </x:si>
  <x:si>
    <x:t xml:space="preserve">研究主题为大麻对编程能力的影响，重点分析其在程序正确性、编程速度、解决方案多样性及开发者自我评估方面的作用。</x:t>
  </x:si>
  <x:si>
    <x:t xml:space="preserve">编程任务：
简短编程问题（布尔逻辑、代码追踪、代码编写），改编自程序理解文献。
“面试风格”编程问题（1D数组、递归结构、2D数组），选自LeetCode平台。
基线对比：同一参与者在清醒状态与大麻影响状态下的表现差异</x:t>
  </x:si>
  <x:si>
    <x:t xml:space="preserve">指标：
正确性（测试用例通过率）、编程耗时、打字速度、删除字符比例、非活跃时间占比。
效应量（Cohen’s d）、相关性（Pearson’s r）。
效果：
大麻导致程序正确性显著下降（10% fewer passed tests, p&lt;0.05, d=0.28–0.44）。
编程速度降低10–14%（p&lt;0.04, d=0.3），伴随打字速度减慢、删除增多、非活跃时间增加。
自我评估准确性高（r=0.59）。</x:t>
  </x:si>
  <x:si>
    <x:t xml:space="preserve">部分科技公司（如IBM、Cisco）存在反大麻雇佣政策，但开发者认为这些政策低效且易规避（引用Newman et al. 2023）。
研究结果暗示，大麻对编程的负面影响（10%）远低于新员工生产力差异（16–25倍），质疑严格药物政策的必要性。</x:t>
  </x:si>
  <x:si>
    <x:t xml:space="preserve">Mining Pull Requests to Detect Process Anomalies in Open Source Software Development</x:t>
  </x:si>
  <x:si>
    <x:t xml:space="preserve">该论文提出了一种基于流程挖掘的方法，用于检测开源软件开发中Pull Request（PR）流程的异常行为。通过分析GitHub上18个开源项目的17,531个PR，论文从控制流和语义两个角度识别了异常模式，并总结了45种异常的根本原因。研究发现，非Fork模式的PR更容易绕过代码审查流程，潜在风险更高。此外，论文还构建了正常PR流程的模型，并验证了其在 poisoned（被恶意污染）项目中的异常检测能力，为开源软件供应链的安全提供了早期风险预警。</x:t>
  </x:si>
  <x:si>
    <x:t xml:space="preserve">This paper proposes a process-mining-based approach to detect anomalies in Pull Request (PR) processes within open-source software development. By analyzing 17,531 PRs from 18 GitHub projects, the study identifies control-flow and semantic anomalies, extracting 45 root causes. Key findings reveal that PRs in the non-fork model are more likely to bypass reviews (42% vs. 5% in fork models), posing higher risks. Normal process models are constructed for four collaboration scenarios, demonstrating effectiveness in flagging anomalies in poisoned projects. The work provides early risk indicators for OSS supply chain security.</x:t>
  </x:si>
  <x:si>
    <x:t xml:space="preserve">研究主题是开源软件开发中Pull Request流程的异常检测与模式分析，重点包括控制流异常、语义异常的识别及其根本原因分析，以及正常PR流程的模式建模。</x:t>
  </x:si>
  <x:si>
    <x:t xml:space="preserve">论文未使用标准Benchmark，但选取了18个开源项目（如Apache Dubbo、TensorFlow等）的PR数据作为实验对象，并额外分析了4个已知被恶意污染的项目（如php-src、ua-parser.js）作为验证案例。</x:t>
  </x:si>
  <x:si>
    <x:t xml:space="preserve">指标：
Fitness（拟合度）：衡量案例与模型的匹配程度（0.68–1.0）。
Accuracy（准确性）：模型对行为分类的精确性（0.77–0.95）。
Generalization（泛化性）：模型对未见过案例的适应能力（0.77–0.98）。
Simplicity（简洁性）：模型结构的复杂度（0.65–0.68）。
效果：
正常流程模型在四项指标上均表现良好（见表9）。
在 poisoned 项目中，异常PR比例显著高于未污染项目（22% vs. 6%，p=0.0028）</x:t>
  </x:si>
  <x:si>
    <x:t xml:space="preserve">论文提及与华为技术有限公司合作，选取了其软件供应链中18个高频使用的开源项目进行多案例研究。此外，分析了4个真实 poisoned 项目（如php-src），验证了异常检测方法的实用性，表明其在产业界供应链安全中有预警价值。</x:t>
  </x:si>
  <x:si>
    <x:t xml:space="preserve">Concrete Constraint Guided Symbolic Execution</x:t>
  </x:si>
  <x:si>
    <x:t xml:space="preserve">该论文提出了一种基于具体约束引导的符号执行方法（Concrete Constraint Guided Symbolic Execution），旨在通过分析程序中未被覆盖的具体分支条件（concrete branching conditions），利用数据依赖性分析引导符号执行优先探索这些分支，从而提升整体代码覆盖率。实验结果表明，该方法在10个开源C程序上平均提高了28.8%的分支覆盖率，并能够触发更多的安全漏洞</x:t>
  </x:si>
  <x:si>
    <x:t xml:space="preserve">This paper introduces a novel approach called Concrete Constraint Guided Symbolic Execution, which leverages data dependency analysis to prioritize unexplored concrete branches during symbolic execution. By focusing on partially covered concrete branching conditions (accounting for 70% of real-world program branches), the method guides state selection to improve overall code coverage. Experimental results on 10 open-source C programs demonstrate an average 28.8% increase in branch coverage and enhanced detection of security violations compared to existing strategies.</x:t>
  </x:si>
  <x:si>
    <x:t xml:space="preserve">研究主题是通过具体约束引导符号执行以提升代码覆盖率和漏洞检测能力，重点解决符号执行中路径爆炸（path explosion）问题，并优化对具体分支条件的覆盖。</x:t>
  </x:si>
  <x:si>
    <x:t xml:space="preserve">论文选取了10个开源C程序作为实验对象，包括：
expat, libxml2, readelf, objcopy, gawk
make, sqlite3, nasm, grep, sed
这些程序来自相关符号执行研究的常用基准（如KLEE的测试集），规模适中且包含丰富的分支条件。</x:t>
  </x:si>
  <x:si>
    <x:t xml:space="preserve">指标：
分支覆盖率（Branch Coverage）：衡量被覆盖的分支比例。
完全覆盖的具体分支条件数量：统计被完全覆盖的具体分支条件。
安全漏洞触发数：通过UBSan检测工具验证生成的测试用例能否触发未定义行为（如整数溢出、空指针解引用等）。
效果：
分支覆盖率平均提升28.8%（对比基线策略如BFS）。
完全覆盖的具体分支条件数量平均增加15.6个（对比最优基线）。
触发6/7个安全漏洞（其他方法最多触发3个）。</x:t>
  </x:si>
  <x:si>
    <x:t xml:space="preserve">Improving Testing Behavior by Gamifying IntelliJ</x:t>
  </x:si>
  <x:si>
    <x:t xml:space="preserve">这篇论文提出了一种名为 IntelliGame 的 IntelliJ IDE 插件，通过游戏化手段激励开发者改善测试行为。插件设计了 27 个多级成就，奖励开发者编写测试、运行测试、提高代码覆盖率等行为。实验表明，使用插件的开发者编写了更多测试，获得了更高的覆盖率和突变分数，测试运行更频繁，且更早实现功能。研究强调了在开发环境中直接激励测试行为的重要性。</x:t>
  </x:si>
  <x:si>
    <x:t xml:space="preserve">This paper introduces IntelliGame, a gamified plugin for the IntelliJ IDE designed to improve developers' testing behavior. The plugin features 27 multi-level achievements that reward positive testing actions, such as writing tests, measuring coverage, and debugging. A controlled experiment with 49 participants demonstrated that IntelliGame significantly increased test quantity, coverage, mutation scores, and test execution frequency while encouraging earlier functionality implementation. The study highlights the effectiveness of integrating gamification directly into the development environment.</x:t>
  </x:si>
  <x:si>
    <x:t xml:space="preserve">论文的研究主题是通过游戏化手段（如成就系统）在集成开发环境（IDE）中激励开发者改善软件测试行为，包括编写测试、运行测试、提高覆盖率等。</x:t>
  </x:si>
  <x:si>
    <x:t xml:space="preserve">论文使用了 Apache Commons 项目中的 FixedOrderComparator 类作为实验任务，要求参与者实现并测试该类的方法。此外，使用了 Rojas et al. 的黄金测试套件（golden test suite）评估功能实现情况。</x:t>
  </x:si>
  <x:si>
    <x:t xml:space="preserve">量化指标：
测试数量（Number of tests）
代码覆盖率（Line coverage, Branch coverage）
突变分数（Mutation score）
测试执行次数（Test executions）
调试使用次数（Debug executions）
黄金测试套件通过率（Golden test suite passes）
效果：
使用 IntelliGame 的开发者编写的测试数量显著增加（11.5 vs. 4.3）。
代码覆盖率显著提高（89% vs. 48% 行覆盖率）。
突变分数显著提升（84% vs. 44%）。
测试执行次数更多（22.8 vs. 10.5）。</x:t>
  </x:si>
  <x:si>
    <x:t xml:space="preserve">SCTrans: Constructing a Large Public Scenario Dataset for Simulation Testing of Autonomous Driving Systems</x:t>
  </x:si>
  <x:si>
    <x:t xml:space="preserve">该论文提出了一种名为 SCTrans 的方法，用于将现有的交通场景数据集（如自然道路用户行为记录）转换为可直接用于自动驾驶系统（如Apollo和Autoware）仿真测试的场景文件。通过模型转换技术，SCTrans 构建了一个包含1,900多个多样化仿真场景的公开数据集，支持高保真仿真平台（如Carla和LGSVL）。实验表明，该数据集显著提升了现有仿真测试工具的碰撞检测能力，帮助发现了Apollo和Autoware中的9个安全关键漏洞。</x:t>
  </x:si>
  <x:si>
    <x:t xml:space="preserve">This paper introduces SCTrans, a transformation-based approach to construct simulation scenario files for autonomous driving systems (ADS) testing. By converting real-world traffic scenario datasets into standardized formats compatible with advanced simulators (e.g., Carla and LGSVL) and ADS platforms (e.g., Apollo and Autoware), SCTrans builds a public dataset of over 1,900 diverse scenarios. Experiments demonstrate that the dataset enhances the collision-finding capability of ADS fuzzers, identifying 9 safety-critical bugs in Apollo and Autoware, with 4 confirmed by developers.</x:t>
  </x:si>
  <x:si>
    <x:t xml:space="preserve">论文的研究主题是通过模型转换技术，将现有交通场景数据集转化为可直接用于自动驾驶系统仿真测试的场景文件，以解决仿真测试中场景多样性和可用性不足的问题。</x:t>
  </x:si>
  <x:si>
    <x:t xml:space="preserve">输入数据源：CommonRoad、inD、highD 交通场景数据集。
目标仿真平台：LGSVL+Apollo、Carla+Autoware。
对比基准：现有公开仿真场景数据集（如Esmini、OSC-ALKS、Carla自带的场景等）。</x:t>
  </x:si>
  <x:si>
    <x:t xml:space="preserve">量化指标：
语法正确率（Syntactic Accuracy）：100%。
语义保留率（Semantic Perseverance）：99.7%。
标签覆盖率（Label Coverage）：覆盖ISO 21448中78.5%的仿真场景标签。
Vendi Score：32.9（衡量场景多样性）。
碰撞检测提升：使用该数据集的测试工具发现的碰撞数量是手动设计场景的7倍。
效果：
生成了1,994个可直接使用的仿真场景文件。
发现了9个安全关键漏洞（4个已确认）。
显著提升了测试工具的效率和覆盖率。</x:t>
  </x:si>
  <x:si>
    <x:t xml:space="preserve">生成的场景文件已用于测试产业级自动驾驶系统（Apollo和Autoware）。
发现的漏洞已提交给开发团队，部分被确认并修复。
数据集公开可用，支持学术界和工业界的进一步研究与应用。</x:t>
  </x:si>
  <x:si>
    <x:t xml:space="preserve">Curiosity-Driven Testing for Sequential Decision-Making Process</x:t>
  </x:si>
  <x:si>
    <x:t xml:space="preserve">本文提出了一种名为CureFuzz的好奇心驱动模糊测试方法，用于测试基于深度学习的顺序决策过程（Sequential Decision-Making Processes, SDPs）。SDPs广泛应用于自动驾驶、机器人控制和交通管理等领域，但其安全性问题可能导致严重后果。CureFuzz通过引入好奇心机制和多目标种子选择技术，能够高效地生成多样化的崩溃触发场景，从而发现更多潜在故障。实验结果表明，CureFuzz在多个基准测试中优于现有方法，并能通过发现的故障修复模型，提升系统安全性。</x:t>
  </x:si>
  <x:si>
    <x:t xml:space="preserve">This paper presents CureFuzz, a curiosity-driven fuzz testing approach for Sequential Decision-Making Processes (SDPs) powered by deep learning. SDPs are critical in applications like autonomous driving and robotic control but are prone to learning unsafe behaviors. CureFuzz leverages a curiosity mechanism to explore novel scenarios and a multi-objective seed selection technique to balance exploration and crash detection. Experimental results demonstrate that CureFuzz outperforms state-of-the-art methods in detecting diverse crash-triggering scenarios and can improve model robustness by repairing identified faults.</x:t>
  </x:si>
  <x:si>
    <x:t xml:space="preserve">研究主题是顺序决策过程（SDPs）的模糊测试，旨在通过好奇心驱动的方法发现多样化的崩溃触发场景，提升深度学习模型的安全性和可靠性。</x:t>
  </x:si>
  <x:si>
    <x:t xml:space="preserve">论文使用了以下基准测试环境：
CARLA（自动驾驶模拟器）
ACAS Xu（飞机碰撞避免系统）
Cooperative Navigation (Coop Navi)（多智能体强化学习环境）
BipedalWalker（OpenAI Gym中的双足机器人环境）</x:t>
  </x:si>
  <x:si>
    <x:t xml:space="preserve">量化指标：
状态覆盖率（State Coverage）：衡量测试覆盖的环境状态空间比例。
崩溃总数（Total Crashes）：发现的崩溃触发场景数量。
独特崩溃类型（Distinct Crashes）：崩溃场景的多样性。
分析时间（Analysis Time）：每次迭代的计算效率。
效果：
CureFuzz在状态覆盖率和崩溃检测数量上显著优于基线方法（如MDPFuzz和G-Model）。例如，在BipedalWalker环境中，崩溃检测数量提升了422.22%。
分析时间比MDPFuzz快81.8%，显示更高的计算效率。</x:t>
  </x:si>
  <x:si>
    <x:t xml:space="preserve">论文提及了以下产业界应用：
自动驾驶：通过CARLA模拟器测试自动驾驶车辆的安全性。
航空安全：使用ACAS Xu系统测试飞机碰撞避免算法的可靠性。
案例研究：通过修复ACAS Xu模型，崩溃数量减少了73%，验证了方法的实用性。</x:t>
  </x:si>
  <x:si>
    <x:t xml:space="preserve">Detecting Logic Bugs in Graph Database Management Systems via Injective and Surjective Graph Pattern Transformation</x:t>
  </x:si>
  <x:si>
    <x:t xml:space="preserve">本文提出了一种名为GraphGenie的工具，通过注入性和满射性图查询变换（GQT）来检测图数据库管理系统中的逻辑错误。该方法通过生成语义等价或变异的查询，验证查询结果是否符合预期关系，从而发现潜在的错误。实验表明，GraphGenie在多个主流图数据库（如Neo4j、RedisGraph等）中发现了25个未知错误，包括16个逻辑错误和6个性能问题，且相比现有方法具有更高的准确性和效率。</x:t>
  </x:si>
  <x:si>
    <x:t xml:space="preserve">This paper introduces GraphGenie, a tool that employs injective and surjective Graph Query Transformation (GQT) to detect logic bugs in Graph Database Management Systems (GDBMSs). By generating semantically equivalent or variant queries, GraphGenie validates the consistency of query results to identify potential bugs. Experimental results demonstrate that GraphGenie discovered 25 unknown bugs (including 16 logic bugs and 6 performance issues) in popular GDBMSs like Neo4j and RedisGraph, outperforming existing methods in accuracy and effectiveness.</x:t>
  </x:si>
  <x:si>
    <x:t xml:space="preserve">研究主题是图数据库管理系统的逻辑错误检测，通过注入性和满射性图查询变换（GQT）生成变异查询，验证结果一致性以发现错误。</x:t>
  </x:si>
  <x:si>
    <x:t xml:space="preserve">论文使用了以下基准测试数据集和图数据库系统：
数据集：Neo4j提供的CyberSecurity和Recommendation标准数据集。
图数据库系统：Neo4j、RedisGraph、AgensGraph、TinkerPop、JanusGraph、HugeGraph</x:t>
  </x:si>
  <x:si>
    <x:t xml:space="preserve">量化指标：
发现的错误数量：包括逻辑错误、内部错误和性能问题。
误报率：与现有方法（如Grand）相比，GraphGenie误报率为0。
性能问题检测：通过执行时间偏差（如5倍或2倍阈值）识别性能退化。
效果：
在6个图数据库中发现25个未知错误（16个逻辑错误、3个内部错误、6个性能问题）。
相比Grand（误报率80%），GraphGenie误报率为0。
在24小时测试中，GraphGenie发现的唯一错误触发案例数量是GDBMeter的2个数量级。</x:t>
  </x:si>
  <x:si>
    <x:t xml:space="preserve">考，请仔细甄别。
开启新对话
仅识别附件中的文字
3597503.3623347.pdf
PDF 1.61MB
给 DeepSeek 发送消息</x:t>
  </x:si>
  <x:si>
    <x:t xml:space="preserve">BOMs Away! Inside the Minds of Stakeholders: A Comprehensive Study of Bills of Materials for Software Systems</x:t>
  </x:si>
  <x:si>
    <x:t xml:space="preserve">该论文研究了软件物料清单（SBOM）在软件开发和管理中的应用现状、挑战及解决方案。SBOM是一种记录软件组件及其依赖关系的工具，用于管理漏洞、许可证合规性和供应链安全。研究通过调查138名从业者和8次访谈，识别了12项主要挑战，包括SBOM内容复杂性、工具不足、维护困难等，并提出了4项解决方案，如多维SBOM规范和增强工具支持。研究还探讨了SBOM在关键开源项目、AI/ML和嵌入式系统等领域的应用需求。</x:t>
  </x:si>
  <x:si>
    <x:t xml:space="preserve">This paper investigates the current state, challenges, and solutions related to Software Bills of Materials (SBOMs) in software development and management. SBOMs are tools for tracking software dependencies, vulnerabilities, and licenses to enhance supply chain security. Through surveys of 138 practitioners and interviews with 8 participants, the study identifies 12 major challenges, such as SBOM specification complexity, insufficient tooling, and maintenance issues. It proposes four actionable solutions, including multi-dimensional SBOM specifications and improved tooling. The study also examines SBOM adoption in critical open-source projects, AI/ML, and cyber-physical systems.</x:t>
  </x:si>
  <x:si>
    <x:t xml:space="preserve">论文的研究主题是软件物料清单（SBOM）的创建、使用、挑战及解决方案，重点关注其在多领域（如开源软件、AI/ML、嵌入式系统）的应用和行业采纳问题。</x:t>
  </x:si>
  <x:si>
    <x:t xml:space="preserve">论文未明确提及具体的Benchmark，但通过调查和访谈收集了来自不同领域（如关键开源项目、AI/ML开发者、法律从业者）的实践经验作为实证数据。</x:t>
  </x:si>
  <x:si>
    <x:t xml:space="preserve">量化指标：论文未使用传统量化指标（如准确率、召回率），而是通过调查统计（如百分比）分析SBOM的使用频率、工具满意度、挑战分布等。
效果：研究发现56%的参与者熟悉SBOM，但工具支持不足（如85%的ML开发者不了解AIBOM工具），并提出了解决方案（如改进工具集成、标准化规范）。</x:t>
  </x:si>
  <x:si>
    <x:t xml:space="preserve">产业界应用：提及了美国行政命令14028要求政府供应商提供SBOM，以及GitHub的SBOM生成工具。
Case Study：包括关键开源项目（如Linux内核）的SBOM采纳情况，以及CERN使用CycloneDX的案例（第6页）。</x:t>
  </x:si>
  <x:si>
    <x:t xml:space="preserve">Compiler-directed Migrating API Callsite of Client Code</x:t>
  </x:si>
  <x:si>
    <x:t xml:space="preserve">该论文提出了一种名为LibCatch的编译器导向方法，用于自动化迁移客户端代码以适配API库的破坏性变更（如API重命名、参数修改等）。传统方法依赖挖掘API映射或学习编辑脚本，但存在局限性。LibCatch通过分析编译器报告的错误类型和位置，定义14种迁移操作符，逐步生成迁移方案，最终消除编译错误。实验表明，LibCatch在123个迁移任务中成功消除了92.7%的编译错误，并在32.4%的任务中完全修复错误。此外，LibCatch在15个真实项目中成功迁移了7个项目，显著优于现有工具。</x:t>
  </x:si>
  <x:si>
    <x:t xml:space="preserve">This paper introduces LibCatch, a compiler-directed approach for automating the migration of client code to adapt to API-breaking changes (e.g., renaming, parameter modifications). Traditional methods rely on mining API mappings or learning edit scripts but face inherent limitations. LibCatch analyzes compiler-reported error types and locations, defines 14 migration operators, and incrementally generates solutions to resolve errors. Evaluations show that LibCatch reduces compilation errors in 92.7% of 123 migration tasks and fully resolves errors in 32.4% of tasks. Additionally, LibCatch successfully migrated 7 out of 15 real-world projects, outperforming existing tools.</x:t>
  </x:si>
  <x:si>
    <x:t xml:space="preserve">论文的研究主题是自动化迁移客户端代码以适配API库的破坏性变更，重点解决编译器导向的迁移方法及其在实际项目中的应用效果。</x:t>
  </x:si>
  <x:si>
    <x:t xml:space="preserve">自建基准：包含123个迁移任务，基于Apache项目（如Cassandra、Lucene）的API使用示例，通过替换库版本生成编译错误。
真实项目：15个GitHub项目（如flea-db、explicit-semantic-analysis），使用Maven构建并依赖Lucene库。</x:t>
  </x:si>
  <x:si>
    <x:t xml:space="preserve">量化指标：
编译错误减少比例（Reduction Rate）。
完全修复任务比例（Fully Resolved Tasks）。
与人工迁移的一致性（Edits Identical to Manual Migrations）。
效果：
在123个任务中，LibCatch减少92.7%的编译错误，完全修复32.4%的任务（39.3%与人工迁移一致）。
在15个真实项目中，LibCatch完全修复7个项目，其余6项目的错误降至≤2个；对比工具SemDiff仅修复1项目的2个错误，Meditor无效。</x:t>
  </x:si>
  <x:si>
    <x:t xml:space="preserve">产业界应用：未明确提及具体产业界合作案例，但实验包含真实项目（如flea-db、explicit-semantic-analysis）。
Case Study：
flea-db：迁移Lucene 4.10.3→5.0.0，修复6个错误（参数删除、方法替换）。
explicit-semantic-analysis：迁移Lucene 4.8.1→5.0.0，修复23个错误（构造函数参数调整、路径类型转换）。</x:t>
  </x:si>
  <x:si>
    <x:t xml:space="preserve">Hard to Read and Understand Pythonic Idioms? DeIdiom and Explain Them in Non-Idiomatic Equivalent Code</x:t>
  </x:si>
  <x:si>
    <x:t xml:space="preserve">该论文研究了Python中九种独特惯用表达（如列表推导式、链式比较等）的可读性问题及其在实际项目中的使用情况。研究发现，开发者对这些惯用表达的理解存在困难，且其使用可能导致性能下降、冗余代码等问题。为此，作者开发了一个工具Delidom，能够自动将惯用代码转换为等效的非惯用代码，以帮助开发者更好地理解和维护代码。实验表明，该工具在准确性和实用性上表现优异，显著提升了开发者对代码的理解效率和正确性。</x:t>
  </x:si>
  <x:si>
    <x:t xml:space="preserve">The paper investigates the readability challenges of nine unique Pythonic idioms (e.g., list comprehensions, chained comparisons) and their prevalence in real-world projects. It reveals that developers often struggle to understand these idioms, and their usage may lead to performance degradation, redundancy, and bugs. To address these issues, the authors developed Delidom, a tool that automatically transforms idiomatic code into equivalent non-idiomatic code. Evaluations demonstrate high accuracy (99%-100%) and effectiveness in improving developers' comprehension (63.5% correctness improvement and 22.6% faster completion time).</x:t>
  </x:si>
  <x:si>
    <x:t xml:space="preserve">论文的研究主题是Python惯用表达的可读性问题及其自动化解释工具的开发，具体包括：
分析开发者对Python惯用表达的理解挑战。
研究惯用表达在实际项目中的使用情况和潜在负面影响。
开发工具Delidom，通过转换为非惯用代码提升代码可读性。</x:t>
  </x:si>
  <x:si>
    <x:t xml:space="preserve">数据集：从GitHub爬取的7,577个高星Python仓库，包含1,708,831个惯用代码实例。
Stack Overflow问题：154个与九种惯用表达相关的问题，用于分析开发者理解挑战。
用户研究：20名参与者对27个惯用代码实例的理解测试。</x:t>
  </x:si>
  <x:si>
    <x:t xml:space="preserve">检测准确率（d-acc）：100%（所有惯用表达）。
重写准确率（r-acc）：99%-100%（七种惯用表达达100%，两种超99%）。
用户研究效果：
正确率提升63.5%（实验组0.94 vs 对照组0.58）。
完成时间缩短22.6%（实验组37.8秒 vs 对照组48.9秒</x:t>
  </x:si>
  <x:si>
    <x:t xml:space="preserve">Are We There Yet? Unraveling the State-of-the-Art Smart Contract Fuzzers</x:t>
  </x:si>
  <x:si>
    <x:t xml:space="preserve">该论文系统性地研究了智能合约模糊测试工具的现状，通过文献综述和实证评估，分析了11种主流智能合约模糊测试工具的性能。研究构建了一个包含2000个标记合约的基准测试集，并设计了五个维度的量化指标（吞吐量、漏洞检测能力、检测速度、代码覆盖率和资源开销）。实验揭示了现有工具在漏洞检测准确性和效率上的不足，并提出了改进方向（如优化测试预言机、提升初始种子质量）。此外，通过行业调查，论文指出工业界更青睐支持定制化预言机和高可用性的工具（如Echidna）。</x:t>
  </x:si>
  <x:si>
    <x:t xml:space="preserve">This paper conducts a systematic review and empirical evaluation of state-of-the-art smart contract fuzzers. It benchmarks 11 fuzzers using a labeled dataset of 2,000 contracts and five performance metrics (throughput, bug detection, effectiveness, coverage, and overhead). Results reveal limitations in current tools, such as high false positives/negatives due to flawed test oracles. The study identifies key improvement directions (e.g., refining oracles, enhancing seed quality) and highlights industry preferences for tools like Echidna, which supports customizable oracles. The work provides insights for advancing smart contract fuzzing techniques.</x:t>
  </x:si>
  <x:si>
    <x:t xml:space="preserve">论文的研究主题是智能合约模糊测试技术的系统性评估与改进方向，具体包括：
现有智能合约模糊测试工具的技术综述（如种子生成、调度策略）。
基于统一基准的多维度性能评估（漏洞检测、覆盖率等）。
工业界需求分析与未来工具优化建议（如定制化预言机、在线模糊测试）。</x:t>
  </x:si>
  <x:si>
    <x:t xml:space="preserve">数据集：包含2000个经过人工校验标记的智能合约，整合自先前研究（如SolidiFI Benchmark）和第三方仓库。
覆盖漏洞类型：9类常见漏洞（如重入攻击、整数溢出等）。</x:t>
  </x:si>
  <x:si>
    <x:t xml:space="preserve">吞吐量（Throughput）：EF/CF和ityfuzz表现最佳（因轻量级EVM），ContractFuzzer最低（仅0.09 tx/s）。
漏洞检测（Detected Bugs）：Confuzzius检测最多漏洞（如175个BD漏洞），但普遍存在高误报（FP）和漏报（FN）。
检测速度（Effectiveness）：多数工具在1秒内检测到漏洞，但sFuzz因批处理检测延迟较高。
代码覆盖率（Coverage）：ityfuzz和Smartian覆盖率最高（因覆盖引导策略），ContractFuzzer最低（黑盒无反馈）。
资源开销（Overhead）：Confuzzius（PyEVM）开销最低，SmartGift（模拟全节点）CPU占用最高。</x:t>
  </x:si>
  <x:si>
    <x:t xml:space="preserve">工业界工具使用：审计公司（如Trail of Bits、QuillAudits）主要依赖Echidna（支持定制预言机），学术工具（如sFuzz）使用较少（见表5）。
行业调查：16位从业者反馈显示，易用性和定制化预言机是关键需求（图7），Echidna因集成Slither和在线模糊测试更受青睐。</x:t>
  </x:si>
  <x:si>
    <x:t xml:space="preserve">RPG: Rust Library Fuzzing with Pool-based Fuzz Target Generation and Generic Support</x:t>
  </x:si>
  <x:si>
    <x:t xml:space="preserve">该论文提出了一种名为RPG的自动化模糊测试目标生成技术，专注于Rust库的测试。RPG通过基于池的搜索方法生成多样化的API调用序列，优先覆盖包含不安全代码的API及其交互，同时支持泛型API的调用和有效性检查。实验表明，RPG在50个流行Rust库中发现了25个未知缺陷，显著优于现有技术。</x:t>
  </x:si>
  <x:si>
    <x:t xml:space="preserve">The paper introduces RPG, an automated fuzz target generation technique for Rust libraries. RPG employs a pool-based method to generate diverse API sequences, prioritizing unsafe code and API interactions, while providing generic support and validity checks. Experimental results demonstrate that RPG outperforms state-of-the-art tools by detecting 25 previously unknown bugs in 50 popular Rust libraries.</x:t>
  </x:si>
  <x:si>
    <x:t xml:space="preserve">研究主题是自动化模糊测试目标生成，特别是针对Rust库的测试，解决生成多样化API序列和支持泛型调用的挑战。</x:t>
  </x:si>
  <x:si>
    <x:t xml:space="preserve">论文选取了50个来自crates.io的流行Rust库作为实验数据集，根据代码规模分为五类：Micro、Small、Medium、Large和Huge。</x:t>
  </x:si>
  <x:si>
    <x:t xml:space="preserve">API覆盖率：71.8%（RPG） vs. 47.3%（基线RULF）。
依赖覆盖率：11.1%（RPG） vs. 4.84%（RULF）。
生成的模糊目标数量：2121个（RPG） vs. 923个（RULF），其中RPG支持了745个泛型目标。
缺陷检测：发现58个缺陷（含25个未知缺陷），显著优于RULF（42个）和其他工具（如Miri和Rudra）。</x:t>
  </x:si>
  <x:si>
    <x:t xml:space="preserve">论文提到RPG的部分作者来自华为Fermat Labs，且实验中的部分库（如regex、bytes）是工业级应用。此外，发现的缺陷已得到库维护者确认，但未具体描述产业界部署案例。
回答：提及了与华为的合作，但未详细说明产业界应用案例。</x:t>
  </x:si>
  <x:si>
    <x:t xml:space="preserve">Extrapolating Coverage Rate in Greybox Fuzzing</x:t>
  </x:si>
  <x:si>
    <x:t xml:space="preserve">该论文提出了一种新的外推方法，用于预测灰盒模糊测试（Greybox Fuzzing）中的覆盖率变化趋势。通过解决自适应偏差（adaptive bias）问题，论文方法能够更准确地预测未来时间点的覆盖率，帮助测试人员优化资源分配。实验表明，该方法在5个真实程序上的预测误差比现有方法低至少一个数量级，尤其在长期预测中表现突出。</x:t>
  </x:si>
  <x:si>
    <x:t xml:space="preserve">The paper introduces a novel extrapolation methodology to predict the coverage rate in greybox fuzzing campaigns. By addressing adaptive bias through bootstrapped blackbox simulations and linear regression, the method achieves significantly lower prediction errors (at least one order of magnitude) compared to existing techniques. Experiments on five real-world programs demonstrate its effectiveness, especially for long-term predictions.</x:t>
  </x:si>
  <x:si>
    <x:t xml:space="preserve">研究主题是灰盒模糊测试中的覆盖率外推，重点解决自适应偏差问题，以优化测试资源分配和提前终止低效测试活动。</x:t>
  </x:si>
  <x:si>
    <x:t xml:space="preserve">论文使用Fuzztastic模糊测试基准平台中的5个开源C程序：
freetype2
jasper
readelf
gif2png
jsoncpp</x:t>
  </x:si>
  <x:si>
    <x:t xml:space="preserve">覆盖率预测误差（Log Error, 
L
ˉ
L
ˉ
 ）：论文方法比基线方法（Chao和Jost的外推器）误差低至少一个数量级（4/5程序）。
相对偏差（Relative Bias, 
Δ
~
Δ
~
 ）：在3/5程序中，论文方法预测的时间点更接近目标覆盖率（偏差减少35%-77%）。
长期预测能力：在预测范围扩展到当前活动长度的3倍时，仍保持高准确性。</x:t>
  </x:si>
  <x:si>
    <x:t xml:space="preserve">FuzzInMem: Fuzzing Programs via In-memory Structures</x:t>
  </x:si>
  <x:si>
    <x:t xml:space="preserve">论文《FuzzInMem: Fuzzing Programs via In-memory Structures》提出了一种新的模糊测试技术，通过直接修改程序内存中的数据结构，并利用目标程序自带的打印函数重新生成符合格式约束的输入文件。传统模糊测试方法在复杂文件格式（如PDF）上效果有限，因为直接修改文件字节容易破坏格式约束。FuzzInMem通过分析程序源代码定位关键数据结构，合成变异函数，并在内存中修改这些结构，再利用打印函数生成有效输入。实验表明，FuzzInMem在路径覆盖率和有效种子生成方面显著优于现有模糊测试工具（如AFL、AFL++等），并在真实应用中发现了29个独特漏洞和5个CVE。</x:t>
  </x:si>
  <x:si>
    <x:t xml:space="preserve">The paper FuzzInMem: Fuzzing Programs via In-memory Structures introduces a novel fuzzing technique that mutates in-memory data structures of programs and reuses built-in printer functions to regenerate valid input files. Traditional fuzzers struggle with complex file formats (e.g., PDF) due to strict constraints, often producing invalid inputs. FuzzInMem addresses this by analyzing source code to locate key structures, synthesizing mutators to modify them in memory, and leveraging printer functions to emit valid files. Evaluations on 15 real-world applications show that FuzzInMem outperforms state-of-the-art fuzzers (e.g., AFL++, Weizz) by 42%-70% in path coverage and generates 10x-10000x more valid seeds. It also discovered 29 unique vulnerabilities and 5 CVEs.</x:t>
  </x:si>
  <x:si>
    <x:t xml:space="preserve">论文的研究主题是基于内存结构变异的模糊测试技术，旨在通过直接修改程序内存中的数据结构和重用打印函数，解决复杂文件格式输入生成的约束问题，从而提高模糊测试的覆盖率和漏洞发现能力。</x:t>
  </x:si>
  <x:si>
    <x:t xml:space="preserve">论文使用的Benchmark包括15个真实世界的应用程序，涵盖多种文件格式（如PDF、图像、压缩文件等），具体包括：
文档处理：Poppler, mupdf, xpdf, qpdf, podofo
图像处理：libpng, giflib, openjpeg, libjpeg, mozjpeg, ImageMagick
压缩工具：libzip, miniz, zlib
其他：xfig</x:t>
  </x:si>
  <x:si>
    <x:t xml:space="preserve">路径覆盖率（Path Coverage）：FuzzInMem平均比AFL、AFL++、Mopt、Weizz和FormatFuzzer分别提高70.45%、66.64%、41.86%、65.08%和1.82%。
有效种子生成率（Valid Seed Generation）：FuzzInMem生成的种子有效性显著高于其他工具（10x-10000x），例如在libpng中达到69.3%的有效率，而AFL仅为0.000125%。
漏洞发现：发现了29个独特漏洞和5个CVE。</x:t>
  </x:si>
  <x:si>
    <x:t xml:space="preserve">PDF阅读器漏洞：在Xpdf中发现了一个存在10年以上的栈耗尽漏洞（CVE），影响了Apple Preview、Foxit PDF Reader和Adobe PDF Reader等商业软件。
其他案例：在Poppler、ImageMagick等开源工具中发现的漏洞已被开发者确认并修复。</x:t>
  </x:si>
  <x:si>
    <x:t xml:space="preserve">Fuzz4All: Universal Fuzzing with Large Language Models</x:t>
  </x:si>
  <x:si>
    <x:t xml:space="preserve">论文《Fuzz4All: Universal Fuzzing with Large Language Models》提出了一种基于大语言模型（LLM）的通用模糊测试工具Fuzz4All。传统模糊测试工具通常针对特定语言或系统，难以适应多语言或新特性测试。Fuzz4All利用LLM的多语言理解能力，通过自动提示生成（Autoprompting）和迭代式模糊测试循环（Fuzzing Loop），生成多样化且符合语法的输入。实验表明，Fuzz4All在6种编程语言（C、C++、Go等）和9个被测系统（如GCC、Clang、Qiskit等）中，平均覆盖率提升36.8%，并发现98个真实漏洞（64个被确认为新漏洞）。</x:t>
  </x:si>
  <x:si>
    <x:t xml:space="preserve">The paper Fuzz4All: Universal Fuzzing with Large Language Models introduces a novel fuzzing approach leveraging LLMs to generate and mutate inputs for diverse programming languages. Unlike traditional fuzzers tied to specific languages, Fuzz4All employs an autoprompting technique to distill user-provided documentation into effective prompts and an iterative fuzzing loop to generate diverse inputs. Evaluated on six languages (e.g., C, Python) and nine systems (e.g., GCC, Qiskit), Fuzz4All achieves 36.8% higher coverage than state-of-the-art fuzzers and detects 98 bugs (64 confirmed as new). Its generality and effectiveness demonstrate the potential of LLMs in software testing.</x:t>
  </x:si>
  <x:si>
    <x:t xml:space="preserve">论文的研究主题是基于大语言模型的通用模糊测试技术，旨在通过LLM的生成和变异能力，解决传统模糊测试工具在跨语言、新特性支持及输入多样性上的局限性。</x:t>
  </x:si>
  <x:si>
    <x:t xml:space="preserve">论文在6种编程语言和9个真实系统中评估Fuzz4All，包括：
编译器：GCC、Clang（C/C++）、OpenJDK（Java）
求解器：Z3、CVC5（SMT2语言）
工具链：Go工具链
量子计算平台：Qiskit（Python）
对比基线包括Csmith（C）、YARPGen（C++）、TypeFuzz（SMT）、Hephaestus（Java）等。</x:t>
  </x:si>
  <x:si>
    <x:t xml:space="preserve">代码覆盖率（Coverage）：Fuzz4All平均比最优基线提升36.8%，例如在Qiskit上提升75.6%。
有效输入率（% Valid）：生成输入的合法率因语言而异（如Go为23.02%，SMT为47.63%），但无效输入仍有助于发现解析逻辑漏洞。
漏洞发现：共发现98个漏洞（64个为新漏洞），例如GCC的noexcept特性崩溃（图5a）、Clang的decltype解析错误（图5b）。
目标测试命中率（Hit Rate）：针对特定特性（如C++的std::expected）的测试命中率达83.0%（表3）。</x:t>
  </x:si>
  <x:si>
    <x:t xml:space="preserve">论文提及了产业界应用案例，包括：
GCC/Clang漏洞：发现的编译器漏洞被开发者确认并修复，部分测试用例被纳入官方测试集。
Qiskit量子平台漏洞：在QASM导出逻辑中发现的漏洞（图5d）因LLM生成的语义丰富输入而暴露。
其他系统：Go运行时库的ReadMemStats空指针崩溃（图5c）等。
所有漏洞均提交至对应开源项目，多数已被修复。</x:t>
  </x:si>
  <x:si>
    <x:t xml:space="preserve">276</x:t>
  </x:si>
  <x:si>
    <x:t xml:space="preserve">ReFAIR: Toward a Context-Aware Recommender for Fairness Requirements Engineering</x:t>
  </x:si>
  <x:si>
    <x:t xml:space="preserve">该论文提出了一种名为ReFAIR的自动化框架，旨在通过自然语言处理和词嵌入技术，从用户故事（User Stories）中识别敏感特征，以支持机器学习系统的公平性需求工程。ReFAIR能够根据上下文（应用领域和机器学习任务）推荐敏感特征，帮助开发者在早期阶段识别潜在的公平性问题。作者通过合成数据集（12,401条用户故事）验证了框架的有效性，结果显示其在领域分类和任务分类上的F1分数分别达到97%和90%，敏感特征推荐的准确率接近完美（MoJo距离为0.04）。</x:t>
  </x:si>
  <x:si>
    <x:t xml:space="preserve">The paper introduces ReFAIR, an automated framework designed to support fairness requirements engineering in machine learning (ML) systems. By leveraging natural language processing (NLP) and word embedding techniques, ReFAIR classifies sensitive features from User Stories based on the application domain and ML task context. The framework aims to address fairness concerns early in the development lifecycle. Evaluated on a synthetic dataset of 12,401 User Stories spanning 34 domains, ReFAIR achieved high accuracy in domain classification (F1-score: 97%) and ML task classification (F1-score: 90%), with near-perfect sensitive feature recommendations (MoJo distance: 0.04).</x:t>
  </x:si>
  <x:si>
    <x:t xml:space="preserve">论文的研究主题是机器学习系统的公平性需求工程，具体包括：
通过用户故事自动识别敏感特征。
结合应用领域和机器学习任务的上下文感知推荐。
早期公平性分析的自动化支持。</x:t>
  </x:si>
  <x:si>
    <x:t xml:space="preserve">论文使用了一个合成的数据集，包含12,401条用户故事，覆盖34个应用领域和25个机器学习任务。该数据集基于现有公平性相关领域的知识（如Fabris等人的本体）和AI技术词典（如Duran Silva的字典）构建，并通过ChatGPT生成和人工验证。</x:t>
  </x:si>
  <x:si>
    <x:t xml:space="preserve">领域分类（RQ₁）：
最佳模型（BERT + XGBoost）的F1分数为98%，准确率为98%。
任务分类（RQ₂）：
最佳组合（GloVe + Label Powerset + LSVC）的F1分数为90%，汉明损失（Hamming Loss）为5%。
敏感特征推荐（RQ₃）：
MoJo距离为0.04（接近完美匹配），97%的用户故事推荐完全正确。</x:t>
  </x:si>
  <x:si>
    <x:t xml:space="preserve">Analyzing and Debugging Normative Requirements via Satisfiability Checking</x:t>
  </x:si>
  <x:si>
    <x:t xml:space="preserve">该论文提出了一种名为N-Check的工具支持方法，旨在通过可满足性检查（satisfiability checking）分析和调试规范性非功能性需求（N-NFRs）。N-NFRs用于捕捉社会、法律、伦理、共情和文化（SLEEC）相关的系统行为约束。由于N-NFRs通常由非技术背景的利益相关者（如伦理学家、律师等）定义，其定义过程容易产生冲突、冗余、过度限制或不足等问题。N-Check通过将N-NFRs转换为FOL*逻辑公式，利用可满足性检查识别问题，并提供用户友好的诊断信息。论文通过9个案例研究（涉及233条N-NFRs）验证了方法的有效性和实用性，展示了其在辅助护理机器人、树木病害检测无人机等实际系统中的应用。</x:t>
  </x:si>
  <x:si>
    <x:t xml:space="preserve">The paper introduces N-Check, a formal approach for analyzing and debugging normative non-functional requirements (N-NFRs) through satisfiability checking. N-NFRs capture social, legal, ethical, empathetic, and cultural (SLEEC) constraints on system behavior but are prone to well-formedness issues (e.g., conflicts, redundancy) due to their elicitation by non-technical stakeholders. N-Check translates N-NFRs expressed in SLEEC DSL into first-order logic with relational objects (FOL*), checks their satisfiability, and generates non-technical diagnostics to pinpoint issues. The approach is validated via nine case studies involving 233 N-NFRs from domains like assistive-care robots and autonomous vehicles, demonstrating its effectiveness in real-world scenarios.</x:t>
  </x:si>
  <x:si>
    <x:t xml:space="preserve">论文的研究主题是规范性非功能性需求（N-NFRs）的自动化分析与调试，具体包括：
通过可满足性检查识别N-NFRs的冲突、冗余、过度限制和不足等问题。
提供非技术利益相关者友好的诊断信息以支持调试。
在复杂系统（如医疗机器人、自动驾驶）中验证方法的实用性。</x:t>
  </x:si>
  <x:si>
    <x:t xml:space="preserve">论文使用9个真实案例研究作为基准，涵盖医疗、交通、制造等领域（如ALMI辅助护理系统、AutoCar自动驾驶系统），共包含233条N-NFRs。案例研究由技术与非技术利益相关者共同定义，并通过手动审查确保质量。</x:t>
  </x:si>
  <x:si>
    <x:t xml:space="preserve">检测能力：在9个案例中识别出20个情境冲突、8个冗余、38个不足问题，误报率低（仅4个案例出现误报）。
效率：分析时间介于21至49秒（具体取决于案例复杂度）。
诊断支持：用户反馈显示诊断信息能有效帮助理解问题（如高亮冲突条款、提供冲突场景的追踪）。</x:t>
  </x:si>
  <x:si>
    <x:t xml:space="preserve">论文提及了多个产业界案例研究，包括：
ALMI：辅助老年人和残疾人的监控与护理机器人（已部署）。
AutoCar：自动驾驶车辆的紧急车辆优先感知系统（设计阶段）。
DressAssist：辅助穿衣机器人（原型阶段）。
SafeSCAD：共享控制自动驾驶的驾驶员注意力管理系统（原型阶段）。
这些案例展示了N-Check在真实工业场景中的适用性。</x:t>
  </x:si>
  <x:si>
    <x:t xml:space="preserve">RogueOne: Detecting Rogue Updates via Differential Data-flow Analysis Using Trust Domains</x:t>
  </x:si>
  <x:si>
    <x:t xml:space="preserve">该论文提出了一种名为RogueOne的系统，用于检测JavaScript包（如npm）中的恶意更新（rogue updates）。RogueOne通过差分数据流分析和信任域（trust domains）的概念，捕捉包更新后与外部API交互的变化，从而识别潜在的恶意行为。实验表明，RogueOne在检测恶意更新时具有高准确率（75%以上），同时将误报率控制在5%以下，显著优于现有工具（如Maloss和Amalfi）。</x:t>
  </x:si>
  <x:si>
    <x:t xml:space="preserve">The paper presents RogueOne, a system designed to detect rogue updates in JavaScript packages (e.g., npm). By employing differential data-flow analysis and the novel concept of trust domains, RogueOne identifies changes in interactions with external APIs to flag malicious updates. Evaluations show that RogueOne achieves over 75% detection accuracy with less than 5% false positives, outperforming state-of-the-art tools like Maloss and Amalfi.</x:t>
  </x:si>
  <x:si>
    <x:t xml:space="preserve">论文的研究主题是软件供应链安全，具体聚焦于通过静态分析和差分数据流技术检测JavaScript包中的恶意更新。</x:t>
  </x:si>
  <x:si>
    <x:t xml:space="preserve">论文使用了两个数据集：
Multi-version dataset：包含12个包的333个更新（含恶意和良性）。
Single-update dataset：包含341个独立包的更新（150个高依赖包、150个随机包、29个已知恶意包、12个公开报告的恶意包）。</x:t>
  </x:si>
  <x:si>
    <x:t xml:space="preserve">检测率（True Positive Rate）：RogueOne检测到75.6%的恶意更新（RogueOne-Paranoid达92.7%）。
误报率（False Positive Rate）：RogueOne误报率为4.7%（RogueOne-Paranoid为40%）。
对比基线：优于Maloss（检测率34.1%，误报率36.7%）和Amalfi（检测率最高28.6%，误报率1.8%）。</x:t>
  </x:si>
  <x:si>
    <x:t xml:space="preserve">论文提及了event-stream攻击案例（2018年恶意依赖注入事件，影响CoPay比特币钱包），并说明RogueOne能有效检测此类攻击。未提及其他具体产业界应用。</x:t>
  </x:si>
  <x:si>
    <x:t xml:space="preserve">ACAV: A Framework for Automatic Causality Analysis in Autonomous Vehicle Accident Recordings</x:t>
  </x:si>
  <x:si>
    <x:t xml:space="preserve">论文提出了一种名为ACAV的自动化框架，用于分析自动驾驶车辆事故记录中的因果关系。ACAV通过两个阶段实现：首先，通过特征提取和加权投票方法简化事故记录，剔除无关帧；其次，利用安全规范和安全关键帧识别技术，结合ST图（Station-Time图）分析事故的因果事件。实验表明，ACAV在110起事故记录中能识别93.64%的因果事件，并在注入特定故障的1206起事故中表现出高准确率。该框架为工程师提供了事故原因的详细报告，有助于改进自动驾驶系统的安全性。</x:t>
  </x:si>
  <x:si>
    <x:t xml:space="preserve">The paper presents ACAV, an automated framework for causality analysis in autonomous vehicle (AV) accident recordings. ACAV operates in two stages: first, it simplifies accident recordings by extracting features from ADS module messages and discarding irrelevant frames using a weighted voting method; second, it identifies safety-critical frames and deduces causal events by analyzing Station-Time (ST) graphs. Evaluated on the Apollo ADS, ACAV successfully identified causal events in 93.64% of 110 accident recordings and achieved high accuracy in fault-injected scenarios (96.44% for prediction errors, 85.73% for planning errors). The framework provides actionable insights for improving AV safety.</x:t>
  </x:si>
  <x:si>
    <x:t xml:space="preserve">论文的研究主题是自动驾驶系统（ADS）事故记录的自动化因果分析，旨在通过技术手段快速定位事故的根本原因，提升系统安全性。</x:t>
  </x:si>
  <x:si>
    <x:t xml:space="preserve">数据集：
110起由AV测试引擎生成的真实事故记录（包括交叉路口、并线、追尾等场景）。
1206起注入特定故障的Apollo ADS事故记录（用于验证因果分析的准确性）。
平台：Baidu Apollo 7.0自动驾驶系统、SVL模拟器，部分实验扩展至Autoware.universe和CARLA模拟器。</x:t>
  </x:si>
  <x:si>
    <x:t xml:space="preserve">简化阶段指标：
帧减少比率（Ratio of Reduced Frames）：62.23%（平均）。
关键帧召回率（Recall of Critical Frames）：94.41%（最优权重组合下）。
因果分析指标：
准确率：
预测模块错误：96.44%。
规划模块错误：85.73%。
因果事件类型识别：在103/110起事故中成功识别5类事件（如错误轨迹预测、行为规划不当等）。</x:t>
  </x:si>
  <x:si>
    <x:t xml:space="preserve">产业应用：
应用于Baidu Apollo 7.0和SVL模拟器，支持实际ADS开发中的事故分析。
扩展至Autoware.universe（需适配消息结构），验证了框架的通用性。
案例研究：论文未提及具体企业合作案例，但提供了开源代码和事故报告示例（见论文配套网站）。</x:t>
  </x:si>
  <x:si>
    <x:t xml:space="preserve">Efficiently Trimming the Fat: Streamlining Software Dependencies with Java Reflection and Dependency Analysis</x:t>
  </x:si>
  <x:si>
    <x:t xml:space="preserve">过静态分析Java反射机制（如Spring Boot等框架中的动态特性）和解析配置文件（如XML、YAML等），精确识别未被实际使用的依赖库。此外，Slimming还通过权衡依赖管理的收益（如减少漏洞、冲突等）与成本（如维护负担），生成合理的依赖精简方案。实验表明，Slimming在反射分析上的精确度（Precision）达97.0%，召回率（Recall）达98.8%，并在66个开源项目中得到开发者确认（57.6%的采纳率）。</x:t>
  </x:si>
  <x:si>
    <x:t xml:space="preserve">The paper presents Slimming, a technique to reliably remove bloated dependencies from Java projects. Slimming employs static reflection analysis to resolve dynamic behaviors in frameworks (e.g., Spring Boot) by parsing configuration files (e.g., XML, YAML) and modeling string manipulations. It further generates debloating solutions by balancing benefits (e.g., vulnerability reduction) and costs (e.g., maintenance effort). Evaluations show Slimming achieves 97.0% Precision and 98.8% Recall in reflection analysis, with 57.6% of its reports confirmed by developers in 66 open-source projects.</x:t>
  </x:si>
  <x:si>
    <x:t xml:space="preserve">论文的研究主题是Java项目中冗余依赖库的自动化识别与精简，重点解决静态分析难以处理的反射调用问题，并提供合理的依赖管理解决方案。</x:t>
  </x:si>
  <x:si>
    <x:t xml:space="preserve">反射分析基准：3,520个反射调用（来自37个框架-based Java项目，测试覆盖率达100%）。
依赖精简验证数据集：40个Java项目（测试覆盖率100%）。
大规模实证数据集：4,035个Maven项目（含8,337个模块）。</x:t>
  </x:si>
  <x:si>
    <x:t xml:space="preserve">反射分析指标：
精确度（Precision）：97.0%。
召回率（Recall）：98.8%。
F-measure：97.9%。
依赖精简指标：
测试通过率（TPR）：100%。
误报数（FA）：0。
诱导的依赖冲突（IDC）：0。
产业采纳率：57.6%（38/66份报告被开发者确认）。</x:t>
  </x:si>
  <x:si>
    <x:t xml:space="preserve">产业合作：华为云计算技术有限公司参与研究（作者单位）。
案例研究：
在Apache Linkis等开源项目中提交Pull Requests并被采纳（如修复漏洞CVE-2022-45693）。
开发者反馈证实工具实用性（如评论“extremely useful”）。
大规模实证：分析4,035个Maven项目，识别152,711个冗余依赖。</x:t>
  </x:si>
  <x:si>
    <x:t xml:space="preserve">Less is More? An Empirical Study on Configuration Issues in Python PyPI Ecosystem</x:t>
  </x:si>
  <x:si>
    <x:t xml:space="preserve">本文对Python PyPI生态系统中的配置问题进行了系统性研究，提出了一个名为PyConf的工具，用于检测第三方库在安装、打包和使用阶段可能存在的配置问题。研究发现，许多库的配置存在不完整或错误的问题，尤其是在依赖约束和Python版本方面。作者构建了一个基准数据集VLIns，用于评估现有自动依赖推断工具的效果，并发现这些工具在处理依赖冲突和缺失库时表现不佳。基于研究结果，作者提出了改进建议，包括更严格的依赖约束和更全面的冲突检查。</x:t>
  </x:si>
  <x:si>
    <x:t xml:space="preserve">This paper conducts an empirical study on configuration issues in the Python PyPI ecosystem. It introduces PyConf, a tool designed to detect potential configuration issues during the setup, packing, and usage stages of third-party libraries. The study identifies 15 types of configuration issues, with 68% detectable only through source-level checks. A benchmark, VLIns, is constructed to evaluate automatic dependency inference approaches, revealing that current tools fail to infer dependencies for about 35% of projects. The findings highlight the need for stricter dependency constraints and enhanced conflict checks.</x:t>
  </x:si>
  <x:si>
    <x:t xml:space="preserve">论文的研究主题是Python PyPI生态系统中的配置问题，包括依赖冲突、不完整配置和错误配置，以及这些问题的检测与解决方法。</x:t>
  </x:si>
  <x:si>
    <x:t xml:space="preserve">论文使用的benchmark是VLIns，包含131,720个通过PyConf所有检查的库发布版本，用于评估自动依赖推断工具的有效性。</x:t>
  </x:si>
  <x:si>
    <x:t xml:space="preserve">量化指标：Pass Rate（通过率），即工具生成的运行时环境通过PyConf所有检查的比例。
效果：
PyEGo的Pass Rate为65.0%，是表现最好的工具。
Pipreqs和Dockerizeme的Pass Rate分别为52.9%和26.6%（在提供正确Python版本的情况下）。
研究发现，约35%的库发布版本无法被现有工具正确推断依赖关系。</x:t>
  </x:si>
  <x:si>
    <x:t xml:space="preserve">Data-Driven Evidence-Based Syntactic Sugar Design</x:t>
  </x:si>
  <x:si>
    <x:t xml:space="preserve">本文提出了一种基于数据驱动的编程语言设计方法，通过分析开源代码库中的频繁子图模式来识别潜在的语法糖（syntactic sugar）设计机会。研究团队使用Boa基础设施对1.66亿个Java方法进行了控制流图（CFG）的频繁子图挖掘，并提出了7种新的Java语法糖，涵盖重复语句、条件判断、空值处理和错误处理等场景。实验结果表明，这些语法糖可以简化大量常见代码模式，用户调查也验证了其设计的实用性。该研究为数据驱动的编程语言演化提供了概念验证。</x:t>
  </x:si>
  <x:si>
    <x:t xml:space="preserve">This paper proposes a data-driven approach for programming language design by mining frequent subgraph patterns from 166 million Java methods to identify opportunities for new syntactic sugars. Using generalized control-flow graphs (CFGs) and the Boa infrastructure, the study extracts 7 potential Java syntactic sugars that simplify common idioms involving repetition, conditionals, null handling, and error management. Empirical results demonstrate the effectiveness of the approach, and a user survey confirms the usability of the proposed sugars. The work serves as a proof-of-concept for evidence-based language evolution.</x:t>
  </x:si>
  <x:si>
    <x:t xml:space="preserve">论文的研究主题是基于数据驱动的语法糖设计与编程语言演化，通过挖掘开源代码中的频繁模式来指导新语法特性的设计。</x:t>
  </x:si>
  <x:si>
    <x:t xml:space="preserve">论文使用的数据集是Boa基础设施提供的“2019 October/GitHub”Java数据集，包含：
380,125个项目
166,827,154个Java方法
71,810,106,868个AST节点</x:t>
  </x:si>
  <x:si>
    <x:t xml:space="preserve">量化指标：
频繁子图数量（Total frequent subgraphs）
调查的子图数量（Investigated subgraphs）
中位频率（Median frequency）
可糖化子图数量（Sugarable subgraphs）
新语法糖数量（New sugars）
效果：
从1.66亿方法中提取1,865个频繁子图
识别241个可糖化子图
最终提出7种新语法糖，如多重赋值（Multiple Assignment）在5,543,853个CFG中出现
用户调查显示74.19%的参与者偏好"Any/All"语法糖</x:t>
  </x:si>
  <x:si>
    <x:t xml:space="preserve">Revisiting Android App Categorization</x:t>
  </x:si>
  <x:si>
    <x:t xml:space="preserve">该论文针对Android应用自动分类的准确性不足问题，提出了一个新的基准数据集AndroCatSet，并评估了现有分类方法的性能。研究发现，基于应用描述的分类方法优于基于APK文件的方法。在此基础上，论文提出了两种新方法：基于描述的G-CatA和基于APK文件的改进方法。实验表明，G-CatA显著提升了分类性能，并在安全分析工具（如CHARADA）中验证了其有效性，减少了误报和漏报。</x:t>
  </x:si>
  <x:si>
    <x:t xml:space="preserve">The paper addresses the inaccuracies in automatic Android app categorization by introducing AndroCatSet, a new ground-truth dataset. It evaluates existing categorization approaches, showing that description-based methods outperform APK-based ones. The authors propose two novel methods: G-CatA (description-based) and an improved APK-based approach. G-CatA achieves superior performance, and its integration into tools like CHARADA demonstrates significant improvements in anomaly detection, reducing false positives and increasing true positives.</x:t>
  </x:si>
  <x:si>
    <x:t xml:space="preserve">研究主题是Android应用自动分类方法的改进与评估，重点是通过新的基准数据集和先进技术（如GPT嵌入模型）提升分类准确性及其在下游任务（如恶意软件检测）中的应用效果。</x:t>
  </x:si>
  <x:si>
    <x:t xml:space="preserve">论文提出了新的基准数据集AndroCatSet，包含5000个Android应用，分为50个类别，每个类别100个应用。该数据集用于评估分类方法的性能。</x:t>
  </x:si>
  <x:si>
    <x:t xml:space="preserve">量化指标：调整兰德指数（Adjusted Rand Index, ARI），用于衡量分类结果与基准数据的一致性。
效果：
基于描述的方法G-CatA取得了最高的ARI分数（0.91），比现有最佳方法（CHABADA）提升了32%。
在安全分析工具CHARADA中，G-CatA将误报率从13.60%降至8.00%，真阳性率从19.60%提升至30.80%，F1分数从0.29提升至0.44。</x:t>
  </x:si>
  <x:si>
    <x:t xml:space="preserve">论文提及了在产业界的应用案例：
CHARADA框架：一个用于检测应用行为与描述不一致的安全分析工具。通过集成G-CatA，CHARADA的恶意软件检测性能显著提升。
Google Play商店的分类问题：论文分析了Google Play分类的不足（如类别过于宽泛或错误分类），并展示了改进分类方法对应用商店管理的潜在价值。</x:t>
  </x:si>
  <x:si>
    <x:t xml:space="preserve">Are Your Requests Your True Needs? Checking Excessive Data Collection in VPA App</x:t>
  </x:si>
  <x:si>
    <x:t xml:space="preserve">该论文提出了一个名为Pico的工具，用于检测虚拟个人助手（VPA）应用中数据收集行为与功能需求之间的不一致性。Pico通过分析应用的公开文本数据（如描述、权限声明等），利用GPT语言模型进行功能主题聚类，并通过异常检测识别可疑的数据收集行为。研究对Alexa应用商店的65,195个技能进行了大规模分析，发现21.7%的技能存在数据过度收集的问题，其中包括Top 10热门技能，影响了54,116名用户。研究结果揭示了当前VPA生态中隐私合规性的不足，并呼吁开发者和服务提供商改进数据收集实践。</x:t>
  </x:si>
  <x:si>
    <x:t xml:space="preserve">The paper introduces Pico, a privacy inconsistency detector designed to identify discrepancies between the data requested by Virtual Personal Assistant (VPA) apps and the data essential for their functionality. Pico leverages GPT-based language models to cluster apps by functionality topics and employs anomaly detection to flag suspicious data collection behaviors. A large-scale evaluation of 65,195 Alexa skills revealed that 21.7% exhibited excessive data collection, including Top 10 popular skills affecting 54,116 users. The findings highlight the need for better compliance with data protection principles like GDPR in the VPA ecosystem.</x:t>
  </x:si>
  <x:si>
    <x:t xml:space="preserve">研究主题是VPA应用中的数据收集行为与功能需求的一致性检测，重点是通过自动化工具识别和验证数据收集的合理性，以确保隐私合规性。</x:t>
  </x:si>
  <x:si>
    <x:t xml:space="preserve">论文使用了UQ-AAS21数据集，包含从Alexa技能商店爬取的65,195个技能的详细信息（如标题、描述、权限声明等）。此外，研究还通过人工标注部分技能（如随机抽样5%的技能）构建了验证基准。</x:t>
  </x:si>
  <x:si>
    <x:t xml:space="preserve">量化指标：
聚类准确性：通过人工标注验证技能是否被正确聚类，Pico在五个最大聚类中的平均准确率达到91.94%，优于基线方法（如BERT+k-means的48.21%）。
不一致性检测性能：在119个标注样本中，Pico的精确度为84%（27/32），召回率为90%（27/30），整体准确率为93%（96/104）。
效果：
在大规模分析中，Pico发现21.7%的技能存在数据过度收集问题，涉及位置、邮箱、姓名等敏感数据。
在Top 10热门技能中检测到不一致性问题，影响了大量用户。</x:t>
  </x:si>
  <x:si>
    <x:t xml:space="preserve">Programming Assistant for Exception Handling with CodeBERT</x:t>
  </x:si>
  <x:si>
    <x:t xml:space="preserve">该论文提出了一种名为Neurex的基于神经网络的异常处理推荐工具，旨在帮助开发者在复用不完整的代码片段（如来自StackOverflow的代码）时自动推荐异常处理逻辑。Neurex通过多任务学习框架，结合CodeBERT预训练模型，实现了三个核心功能：(1) 判断是否需要try-catch块（XBlock）；(2) 识别需要放入try块的语句（XState）；(3) 推荐catch块中应捕获的异常类型（XType）。实验表明，Neurex在F1分数上比基线方法提高了166%，并能有效检测Android代码中的异常相关缺陷。</x:t>
  </x:si>
  <x:si>
    <x:t xml:space="preserve">The paper introduces Neurex, a neural network-based programming assistant for automated exception handling recommendation. It targets incomplete code snippets (e.g., from StackOverflow) and provides three key recommendations: (1) whether a try-catch block is needed (XBlock), (2) which statements to place in the try block (XState), and (3) which exception types to catch (XType). Leveraging CodeBERT and multi-task learning, Neurex captures contextual dependencies among API elements and exceptions. Evaluations show a 166% relative improvement in F1-score over baselines and high accuracy in detecting exception-related bugs in Android code.</x:t>
  </x:si>
  <x:si>
    <x:t xml:space="preserve">论文的研究主题是自动化异常处理推荐，具体包括：
基于神经网络的代码上下文学习；
多任务学习框架下的异常处理决策（必要性、语句分组、异常类型推荐）；
解决不完整代码片段中API名称歧义和阈值依赖问题。</x:t>
  </x:si>
  <x:si>
    <x:t xml:space="preserve">GitHub数据集：5,726个Java项目，包含246,118个训练代码片段、30,764个验证和测试片段（平衡正负样本）。
FuzzyCatch数据集：609个包含异常相关缺陷的Android代码片段（实际使用553个）。
对比基线：XRank（基于信息检索）、GPT-3.5（ChatGPT）。</x:t>
  </x:si>
  <x:si>
    <x:t xml:space="preserve">主要指标：Precision、Recall、F1-score（二分类及多分类任务）、Accuracy（语句级标注）。
关键结果：
XBlock（必要性检查）：F1=98.2%~99.7%，相对基线提升55.9%；
XState（语句分组）：实例级F1=74.7%（提升129.1%），语句级准确率87.1%；
XType（异常推荐）：F1=71.8%（单异常类型达84.8%）；
异常缺陷检测（FuzzyCatch）：F1=0.97（比基线提升56.5%）。</x:t>
  </x:si>
  <x:si>
    <x:t xml:space="preserve">论文提及了实际产业场景：
案例1：StackOverflow代码片段（如addLibraryPath方法）被开发者迁移到GitHub项目时，需手动添加异常处理（如NoSuchFieldException），而Neurex可自动化此过程。
案例2：在Android开发中，Neurex检测出未处理的IOException（如newBufferedReader调用），并生成修复建议（图12）。
论文未提及具体企业合作，但强调其工具可辅助开发者在实际项目中快速适配第三方代码片段。</x:t>
  </x:si>
  <x:si>
    <x:t xml:space="preserve">An Empirical Study on Noisy Label Learning for Program Understanding</x:t>
  </x:si>
  <x:si>
    <x:t xml:space="preserve">该论文对深度学习在程序理解任务中面临的标签噪声问题进行了实证研究。作者评估了多种噪声标签学习（Noisy Label Learning, NLL）方法在程序分类、漏洞检测和代码摘要生成任务中的有效性。研究发现：小型从头训练模型对标签噪声敏感，而大型预训练模型表现出较强的鲁棒性；NLL方法能显著提升小型模型在噪声数据上的分类准确率，但对大型模型帮助有限；NLL能有效检测合成噪声，但在真实噪声场景中表现不佳。研究为程序理解任务的数据质量改进提供了重要见解。</x:t>
  </x:si>
  <x:si>
    <x:t xml:space="preserve">This paper presents an empirical study on noisy label learning (NLL) for deep learning-based program understanding tasks. It evaluates multiple NLL approaches across three tasks: program classification, vulnerability detection, and code summarization. Key findings include: (1) Small trained-from-scratch models are vulnerable to label noise, while large pre-trained models exhibit strong robustness; (2) NLL significantly improves classification accuracy for small models on noisy data but offers marginal benefits to large models; (3) NLL effectively detects synthetic noise but struggles with real-world noise. The study provides insights into data quality challenges in program understanding and suggests future directions for noise mitigation.</x:t>
  </x:si>
  <x:si>
    <x:t xml:space="preserve">论文的研究主题是程序理解任务中的噪声标签学习，具体包括：
标签噪声对深度学习模型性能的影响；
不同NLL方法在合成噪声和真实噪声场景下的有效性对比；
模型规模（小型从头训练模型 vs. 大型预训练模型）与噪声鲁棒性的关系。</x:t>
  </x:si>
  <x:si>
    <x:t xml:space="preserve">程序分类：Java250数据集（来自CodeNet），包含75,000个Java代码片段，分为250类，注入合成噪声（随机噪声和翻转噪声）。
漏洞检测：Devign数据集（C语言代码，46%标记为漏洞），包含真实噪声（20%误标）。
代码摘要生成：TLC数据集（Java代码-摘要对），通过人工评估标注噪声（41%低质量样本）。</x:t>
  </x:si>
  <x:si>
    <x:t xml:space="preserve">主要指标：分类准确率（Accuracy）、噪声检测的精确率（Precision）/召回率（Recall）/F1值、Spearman相关性（代码摘要质量评估）。
关键结果：
程序分类：大型预训练模型（如CodeBERT）在50%随机噪声下准确率仅下降2%（96.05% vs. 98.05%无噪声）；NLL方法（如Confident Learning）对小型模型提升显著（LSTM在50%噪声下F1提高21.28%）。
噪声检测：在合成噪声中，TracIn和Confident Learning的F1达0.85+；但在真实噪声（如Devign）中，Confident Learning的F1仅为0.75（基线为0.78）。
代码摘要：损失函数与人工评分显著负相关（
p
&lt;
0.05
p&lt;0.05），但TracIn无显著相关性。</x:t>
  </x:si>
  <x:si>
    <x:t xml:space="preserve">An Empirical Study on Low GPU Utilization of Deep Learning Jobs</x:t>
  </x:si>
  <x:si>
    <x:t xml:space="preserve">该论文针对企业级深度学习平台中GPU利用率低的问题，通过对微软内部平台（Platform-X）的400个真实任务进行实证研究，发现了706个导致GPU利用率低的典型问题，并将其归类为四大维度（任务、模型、数据、库）和15个具体类别。研究揭示了数据操作（46.03%）和模型相关操作（45.18%）是主要瓶颈，并提出了针对性优化方案（如调整批大小、异步模型检查点等）。实验表明，优化后BERT和Swin Transformer任务的训练速度分别提升7.52倍和3.95倍。最后，论文为开发者和平台提供了改进建议，并探讨了未来研究方向。</x:t>
  </x:si>
  <x:si>
    <x:t xml:space="preserve">This paper addresses the issue of low GPU utilization in enterprise deep learning platforms through an empirical study of 400 real jobs from Microsoft’s internal Platform-X. The authors identify 706 low-GPU-utilization issues, categorizing them into four dimensions (Job, Model, Data, Library) and 15 specific categories. Key findings highlight data operations (46.03%) and model-related inefficiencies (45.18%) as primary bottlenecks. Proposed fixes (e.g., larger batch sizes, asynchronous checkpointing) achieve speedups of up to 7.52X for BERT and 3.95X for Swin Transformer. The study concludes with actionable guidelines for developers and platforms, alongside future research directions.</x:t>
  </x:si>
  <x:si>
    <x:t xml:space="preserve">研究主题为深度学习任务中GPU低利用率问题的实证分析与优化，聚焦于识别根本原因并提出解决方案。</x:t>
  </x:si>
  <x:si>
    <x:t xml:space="preserve">论文使用400个真实工业级深度学习任务作为研究对象，涵盖BERT、Swin Transformer、ResNet50、Inception-V3等代表性模型，覆盖自然语言处理、计算机视觉等多个应用领域。</x:t>
  </x:si>
  <x:si>
    <x:t xml:space="preserve">指标：平均GPU利用率（实际GPU计算时间占总分配时间的百分比）、任务执行加速比（优化前后时间比）。
效果：
BERT任务：GPU利用率从64.40%提升至91.90%，加速比达7.52X。
Swin Transformer任务：GPU利用率从57.79%提升至87.50%，加速比达3.95X。</x:t>
  </x:si>
  <x:si>
    <x:t xml:space="preserve">论文以微软内部深度学习平台Platform-X为案例，分析了实际生产环境中的任务，并验证了优化方案的有效性。此外，提及优化方法适用于其他公有云平台（如Azure ML、Amazon SageMaker、Google Vertex AI）。</x:t>
  </x:si>
  <x:si>
    <x:t xml:space="preserve">Using an LLM to Help With Code Understanding</x:t>
  </x:si>
  <x:si>
    <x:t xml:space="preserve">该论文探讨了如何利用大型语言模型（LLM）帮助开发者理解代码。研究者开发了一个名为GILT的IDE插件，通过GPT-3.5-turbo模型提供四种无提示（prompt-less）交互功能：代码段解释、API调用详情、领域术语说明和API使用示例。通过32名参与者的用户研究发现，相比传统网页搜索，GILT显著提高了任务完成率（提升0.47个子任务），但未显著缩短时间或提升理解深度。研究还发现，专业开发者比学生更擅长利用LLM的提示功能，且用户交互方式受学习风格和AI工具熟悉度影响。最后，论文提出了未来工具设计的改进方向，如增强上下文感知和多模态交互。</x:t>
  </x:si>
  <x:si>
    <x:t xml:space="preserve">This paper investigates the use of large language models (LLMs) to assist developers in code comprehension. The authors developed GILT, an IDE plugin leveraging GPT-3.5-turbo, which offers four prompt-less interaction modes: code explanation, API details, domain-specific concepts, and API usage examples. A user study with 32 participants showed that GILT significantly improved task completion rates (0.47 more subtasks) compared to web search, though it did not reduce completion time or enhance code understanding depth. Professionals benefited more than students, likely due to superior prompt engineering skills. The study also revealed that feature usage correlated with participants' learning styles and prior AI tool experience. The paper concludes with implications for future tool design, such as richer context integration and hybrid interaction modes.</x:t>
  </x:si>
  <x:si>
    <x:t xml:space="preserve">研究主题为基于LLM的代码理解辅助工具设计与评估，聚焦于无提示交互模式对开发者效率的影响及其适用性差异。</x:t>
  </x:si>
  <x:si>
    <x:t xml:space="preserve">任务设计：使用Bokeh（数据可视化）和Open3D（3D渲染）库的Python代码任务，包含4个子任务，要求参与者理解并修改代码以实现特定功能。
对比基线：传统网页搜索（控制组）与GILT插件（实验组）。</x:t>
  </x:si>
  <x:si>
    <x:t xml:space="preserve">指标：
任务完成率（正确实现的子任务数）；
任务完成时间；
代码理解水平（通过API功能测验得分衡量）。
效果：
任务完成率：GILT组比搜索组多完成0.47个子任务（
p
&lt;
0.01
p&lt;0.01）；
时间与理解：无显著差异；
专业vs.学生：专业人士任务完成率提升0.57（显著），学生组无显著提升。</x:t>
  </x:si>
  <x:si>
    <x:t xml:space="preserve">案例：研究提及GitHub Copilot X（类似功能的商业化工具）作为对比，但未深入分析产业界具体应用。
潜在应用：论文建议将GILT与现有工具（如Copilot、文档系统）结合，提升开发者体验，但未提供实际产业部署案例。
（若需更详细分析，可进一步结合论文中提到的GitHub Copilot X和Tabnine等工具扩展。）</x:t>
  </x:si>
  <x:si>
    <x:t xml:space="preserve">An Empirical Study on Oculus Virtual Reality Applications: Security and Privacy Perspectives</x:t>
  </x:si>
  <x:si>
    <x:t xml:space="preserve">该论文提出了一种名为VR-SP Detector的工具，用于评估虚拟现实（VR）应用程序的安全性和隐私问题。通过静态代码分析和隐私政策分析，作者对500款流行的VR应用进行了全面研究，发现许多应用存在安全漏洞和隐私泄露问题。研究还揭示了隐私政策与实际数据收集行为之间的不一致性，并为VR应用的未来发展提出了建议。</x:t>
  </x:si>
  <x:si>
    <x:t xml:space="preserve">The paper introduces the VR-SP Detector, a tool designed to assess security and privacy issues in Virtual Reality (VR) applications. By integrating static code analysis and privacy policy analysis, the authors conduct an empirical study on 500 popular VR apps, uncovering widespread vulnerabilities and privacy leaks. The study also highlights inconsistencies between privacy policies and actual data collection practices, offering recommendations for future VR app development.</x:t>
  </x:si>
  <x:si>
    <x:t xml:space="preserve">研究主题是虚拟现实（VR）应用程序的安全性和隐私性问题，包括漏洞检测、隐私数据泄露分析以及隐私政策的合规性检查。</x:t>
  </x:si>
  <x:si>
    <x:t xml:space="preserve">论文使用了500款流行的VR应用程序作为benchmark，这些应用来自Oculus官方商店和第三方平台SideQuest。</x:t>
  </x:si>
  <x:si>
    <x:t xml:space="preserve">量化指标：
安全漏洞数量（如无根检测漏洞、不安全随机生成器漏洞等）。
隐私泄露路径数量。
隐私政策合规性（如GDPR合规性检查）。
效果：
95.40%的应用存在无根检测漏洞。
37.20%的应用存在不安全随机生成器漏洞。
55.20%的应用没有隐私政策，11.00%的隐私政策存在矛盾陈述。</x:t>
  </x:si>
  <x:si>
    <x:t xml:space="preserve">论文中提到了两个案例研究（Case 1和Case 2），分析了虚拟社交VR应用中的安全漏洞和隐私泄露问题。此外，研究还建议VR应用开发者改进权限管理、加密算法和隐私政策，以提升安全性。这些建议可直接应用于产业界。</x:t>
  </x:si>
  <x:si>
    <x:t xml:space="preserve">Fairness Improvement with Multiple Protected Attributes: How Far Are We?</x:t>
  </x:si>
  <x:si>
    <x:t xml:space="preserve">该论文研究了在考虑多个受保护属性（如性别、种族、年龄等）时，机器学习模型的公平性改进方法。通过评估11种先进的公平性改进方法，研究发现，仅针对单一属性优化公平性可能会显著降低其他未考虑属性的公平性（最高88.3%的场景）。此外，研究还发现，多属性场景下模型的准确率损失与单属性场景相似，但精确率和召回率的影响显著增加。论文为研究人员、工程师和政策制定者提供了关于多属性公平性改进的重要启示。</x:t>
  </x:si>
  <x:si>
    <x:t xml:space="preserve">The paper investigates fairness improvement methods for machine learning (ML) models when considering multiple protected attributes (e.g., sex, race, age). By evaluating 11 state-of-the-art fairness improvement methods, the study reveals that optimizing fairness for a single attribute can significantly reduce fairness for unconsidered attributes (up to 88.3% of scenarios). Additionally, while accuracy loss is similar in single- and multi-attribute scenarios, precision and recall are significantly more affected in the latter. The findings provide critical insights for researchers, engineers, and policymakers on multi-attribute fairness improvement.</x:t>
  </x:si>
  <x:si>
    <x:t xml:space="preserve">研究主题是机器学习模型的多属性公平性改进，包括单一属性优化对其他属性的影响、多属性场景下的公平性与性能权衡，以及不同方法在多属性任务中的适用性。</x:t>
  </x:si>
  <x:si>
    <x:t xml:space="preserve">论文使用了五个广泛使用的数据集作为benchmark：
Adult（收入预测）
Compas（累犯预测）
Default（信用卡违约预测）
Mep15和Mep16（医疗资源利用预测）</x:t>
  </x:si>
  <x:si>
    <x:t xml:space="preserve">公平性指标：SPD（统计奇偶差异）、AOD（平均几率差异）、EOD（平等机会差异）。
性能指标：准确率（accuracy）、精确率（precision）、召回率（recall）、F1-score、MCC（马修斯相关系数）。
效果：
单一属性优化导致未考虑属性的公平性下降，最高达88.3%的场景。
多属性场景下，精确率和召回率的影响分别是单属性场景的5倍和8倍。
最佳方法（如FairMask、MAAT、RW）在71.3%、69.9%和68.3%的场景中优于基准。</x:t>
  </x:si>
  <x:si>
    <x:t xml:space="preserve">An Empirical Study of Data Disruption by Ransomware Attacks</x:t>
  </x:si>
  <x:si>
    <x:t xml:space="preserve">本文针对勒索软件对软件生态系统的威胁，开展了大规模、全面的实证研究。研究团队构建了包含 7,796 个活跃勒索软件样本的数据集 MarauderMap，涵盖 95 个家族，均针对 Windows 系统。通过在隔离测试环境中执行样本，收集了 API 调用、I/O 访问、网络流量等六类运行时行为日志（总容量达 1.98 TiB），并从数据侦察、数据篡改和数据泄露三个阶段分析其破坏行为。研究得出六项关键发现，据此提出三项 mitigation 策略，可将主流反勒索软件工具的检测率提升 41%-69%，且无额外误报。该研究填补了现有分析在样本规模和行为覆盖度上的不足，为有效防御勒索软件提供了实践依据。</x:t>
  </x:si>
  <x:si>
    <x:t xml:space="preserve">This paper presents a large-scale and comprehensive empirical study on the threat of ransomware to the software ecosystem. The researchers constructed a real-world dataset named MarauderMap, which includes 7,796 active ransomware samples from 95 families targeting the Windows system. These samples were executed in isolated testbeds to collect six categories of runtime behaviors, such as API calls, I/O accesses, and network traffic, with total logs volume reaching 1.98 TiB. By analyzing the behaviors across three phases (data reconnaissance, data tampering, and data exfiltration), six critical findings were derived. Based on these findings, three corresponding mitigation strategies were proposed, which improved the detection rate of state-of-the-art anti-ransomware tools by 41%-69% without additional false positives. This study addresses the limitations of existing research in sample size and behavior coverage, providing practical insights for effective ransomware defense.</x:t>
  </x:si>
  <x:si>
    <x:t xml:space="preserve">论文的研究主题是勒索软件的数据破坏行为及其防御策略，具体包括：
勒索软件在数据侦察、篡改和泄露三个阶段对系统文件空间和用户文件空间的破坏模式；
基于大规模样本行为分析的关键发现；
针对各阶段的防御策略设计与效果验证。</x:t>
  </x:si>
  <x:si>
    <x:t xml:space="preserve">论文未采用传统意义上的公开基准测试集（benchmark），而是自建了数据集MarauderMap，包含 7,796 个活跃的 Windows 勒索软件样本，来自 95 个家族，样本主要来源于 VirusTotal、VX Vault 等平台，并通过测试筛选出活跃样本。该数据集是目前同类研究中规模最大的之一。</x:t>
  </x:si>
  <x:si>
    <x:t xml:space="preserve">量化指标：
检测率（detection rate）；
误报率（false positive rate）；
加密豁免率（encrypt-free rate）；
检测耗时（consumed time）；
加密进程中断节点（time node，即检测时已完成的加密比例）。
取得的效果：
提出的策略使主流工具（Unveil 和 Redemption）的检测率从 59% 和 31% 提升至 100%，提升幅度达 41%-69%，且误报率为 0；
侦察阶段检测器的加密豁免率达 99.12%，平均检测耗时 2.15 秒；
篡改阶段检测器可将加密文件比例控制在 11% 以内，检测耗时不超过 55.91 秒；
泄露阶段策略通过修改端口可完全阻断 SMB2 服务的恶意流量。</x:t>
  </x:si>
  <x:si>
    <x:t xml:space="preserve">LibAlchemy: A Two-Layer Persistent Summary Design for Taming Third-Party Libraries in Static Bug-Finding Systems</x:t>
  </x:si>
  <x:si>
    <x:t xml:space="preserve">论文《LibAlchemy》提出了一种针对第三方库（TPL）的两层持久化摘要设计，以解决静态缺陷检测系统中因TPL函数误用导致的精度与效率矛盾问题。第一层使用程序依赖图（PDG）紧凑编码路径条件，第二层针对特定缺陷类型生成摘要。实验表明，LibAlchemy在15个开源项目中检测出55个真实缺陷（精度90.16%），并显著降低了时间和内存开销（相比全程序分析提速18.56倍，内存节省91.49%）。</x:t>
  </x:si>
  <x:si>
    <x:t xml:space="preserve">The paper LibAlchemy introduces a two-layer persistent summary design to address the precision-efficiency paradox in static bug-finding systems when analyzing third-party libraries (TPLs). The first layer encodes path conditions compactly via Program Dependence Graphs (PDGs), while the second layer generates bug-type-specific summaries. Evaluated on 15 open-source projects, LibAlchemy detected 55 true bugs (90.16% precision) with significant efficiency gains (18.56× speedup and 91.49% memory reduction compared to whole-program analysis).</x:t>
  </x:si>
  <x:si>
    <x:t xml:space="preserve">研究主题为静态缺陷检测中第三方库的高效精准分析，通过两层摘要设计平衡路径敏感分析的精度与开销。</x:t>
  </x:si>
  <x:si>
    <x:t xml:space="preserve">15个广泛使用的C/C++开源项目（如MariaDB、vim、OpenSSL等），其应用代码规模从8KLoC到2,469KLoC，依赖的TPL代码规模达48,314KLoC（详见表2）。</x:t>
  </x:si>
  <x:si>
    <x:t xml:space="preserve">量化指标：检测精度（Precision）、时间开销（Time）、内存占用（Memory）、空间开销（Disk）。
效果：
检测出55个真实缺陷（11个获CVE编号），精度90.16%。
相比全程序分析（LibWP）：提速18.56倍，内存节省91.49%。
相比传统路径敏感摘要（LibCon）：提速12.77倍，内存节省90.51%。
摘要持久化空间减少94.98%，时间减少97.05%（表5）。</x:t>
  </x:si>
  <x:si>
    <x:t xml:space="preserve">Is unsafe an Achilles' Heel? A Comprehensive Study of Safety Requirements in Unsafe Rust Programming</x:t>
  </x:si>
  <x:si>
    <x:t xml:space="preserve">论文《Is unsafe an Achilles' Heel?》首次对Rust语言中unsafe代码的安全需求进行了系统性实证研究。作者通过分析Rust标准库中的416个unsafe API文档，定义了19项安全属性（Safety Properties, SP），并将其分为前置条件（PRE-SP）和后置条件（POS-SP）两类。研究进一步通过分类196个Rust CVE漏洞、统计crates.io生态中unsafe API的使用频率，以及对50名经验丰富的Rust开发者进行问卷调查，验证了这些安全属性的覆盖性和实用性。结果表明，86.73%的CVE漏洞源于标准库unsafe API的误用，且开发者普遍认可SP分类的精确性和重要性。</x:t>
  </x:si>
  <x:si>
    <x:t xml:space="preserve">The paper Is unsafe an Achilles' Heel? presents the first comprehensive empirical study on safety requirements in Unsafe Rust. By analyzing 416 unsafe APIs from the Rust standard library, the authors categorize 19 Safety Properties (SPs) into precondition (PRE-SP) and postcondition (POS-SP) groups. The study validates SP coverage through classifying 196 Rust CVEs, analyzing unsafe API usage in the crates.io ecosystem, and surveying 50 experienced Rust developers. Results show that 86.73% of CVEs stem from misuse of std unsafe APIs, and developers highly endorse the SP classification's precision and significance for real-world programming.</x:t>
  </x:si>
  <x:si>
    <x:t xml:space="preserve">研究主题为Rust语言中unsafe代码的安全需求系统化分类与验证，旨在通过定义安全属性、分析实际漏洞和使用场景，提升开发者对unsafe代码安全约束的认知</x:t>
  </x:si>
  <x:si>
    <x:t xml:space="preserve">CVE数据集：196个与unsafe代码相关的Rust漏洞（如CVE-2021-45709）。
代码库：crates.io中103,516个库的unsafe API使用统计。
用户调查：50名经验丰富的Rust开发者反馈。</x:t>
  </x:si>
  <x:si>
    <x:t xml:space="preserve">CVE覆盖率：86.73%的漏洞可归类到定义的19项SP中（如Thread相关漏洞占比最高，达70个）。
开发者评价：SP的精确性（Q1平均分19.3/50）、重要性（Q2平均分26.3/50）获高度认可。
API使用频率：统计显示transmute、from_ptr等API在生态中被广泛使用（如transmute在21,506个库中出现111,223次）。</x:t>
  </x:si>
  <x:si>
    <x:t xml:space="preserve">Enhancing Exploratory Testing by Large Language Model and Knowledge Graph</x:t>
  </x:si>
  <x:si>
    <x:t xml:space="preserve">该论文提出了一种结合大型语言模型（LLM）和知识图谱（KG）的方法，以提升探索性测试的效果。传统探索性测试依赖测试者的经验和创造力，但存在处理低质量缺陷报告和生成不可行测试场景的局限性。作者通过LLM的自然语言理解能力构建系统知识图谱（SysKG-UTF），并利用其逻辑推理能力生成高可行性和连贯性的测试场景。实验表明，该方法在Mozilla Firefox的缺陷报告上显著提升了知识图谱构建质量，生成的测试场景帮助测试者在用户研究中发现更多缺陷（36个 vs 基线方法的21个）。</x:t>
  </x:si>
  <x:si>
    <x:t xml:space="preserve">The paper proposes a novel approach to enhance exploratory testing by integrating Large Language Models (LLMs) and Knowledge Graphs (KGs). Traditional exploratory testing relies on testers' ad-hoc creativity but struggles with inconsistent bug reports and infeasible test scenarios. The authors leverage LLMs' natural language understanding to construct a System KG of User Tasks and Failures (SysKG-UTF) from bug reports, then generate feasible test scenarios via logical reasoning. Evaluations on Mozilla Firefox bug reports show superior KG construction and scenario generation, with a user study demonstrating its effectiveness (36 bugs found vs 21 by the baseline).</x:t>
  </x:si>
  <x:si>
    <x:t xml:space="preserve">研究主题为利用大型语言模型和知识图谱改进探索性测试，具体包括：
从缺陷报告中提取结构化知识构建SysKG-UTF。
基于KG和LLM的推理能力生成高可行性的测试场景。
通过实验验证方法在缺陷发现效率上的提升。</x:t>
  </x:si>
  <x:si>
    <x:t xml:space="preserve">数据集：32,772份Mozilla Firefox的缺陷报告（来自Mozilla Bugzilla，2016–2023年）。
基线方法：SoapOperaTG（基于传统信息提取和规则启发式的测试场景生成工具）。</x:t>
  </x:si>
  <x:si>
    <x:t xml:space="preserve">知识图谱构建质量：
章节提取准确率：S2Rs（0.976 vs 0.708）、EBs（0.921 vs 0.705）。
步骤聚类效果（DBI指数：0.754 vs 0.960，越低越好）。
测试场景质量：
可行性F1-score：0.936（vs 基线0.848）。
连贯性准确率：0.966（vs 0.727）。
用户研究：测试者使用该方法发现36个缺陷，显著优于基线的21个（p=0.01）。</x:t>
  </x:si>
  <x:si>
    <x:t xml:space="preserve">提及。案例研究基于Mozilla Firefox（复杂开源系统），用户研究中16名参与者（含6名专业人士）在真实测试任务中验证了方法的有效性。发现的缺陷已提交至Firefox社区，部分被标记为高优先级（如Bug 1844778）。论文还讨论了方法在通用化测试场景生成中的潜力（如扩展到Chrome/Safari的标签导航测试）。</x:t>
  </x:si>
  <x:si>
    <x:t xml:space="preserve">LLMParser: An Exploratory Study on Using Large Language Models for Log Parsing</x:t>
  </x:si>
  <x:si>
    <x:t xml:space="preserve">该论文提出了一种基于大型语言模型（LLM）的日志解析工具LLMParser，旨在解决传统日志解析方法在处理多样化日志格式时的准确性问题。作者探索了生成式LLM（如Flan-T5、LLaMA-7B等）在日志解析任务中的应用，通过小样本微调（few-shot tuning）直接从日志生成模板。实验表明，LLMParser在16个开源系统的日志数据集上平均解析准确率（PA）达96%，显著优于传统方法（如Drain、LogPPT）。研究还分析了模型规模、训练数据量、预训练等因素对解析效果的影响，为LLM在日志分析中的实际应用提供了实证依据。</x:t>
  </x:si>
  <x:si>
    <x:t xml:space="preserve">The paper proposes LLMParser, an LLM-based log parsing approach that leverages generative language models (e.g., Flan-T5, LLaMA-7B) to translate raw logs into structured templates via few-shot tuning. Traditional parsers struggle with diverse log formats, while LLMParser achieves an average parsing accuracy (PA) of 96% on logs from 16 open-source systems, outperforming state-of-the-art tools like Drain and LogPPT. The study further investigates the impact of model size, training data volume, and pre-training, revealing that smaller LLMs (e.g., Flan-T5-base) can match larger models' accuracy with lower computational costs. The work provides empirical insights into LLMs' potential and limitations in log parsing.</x:t>
  </x:si>
  <x:si>
    <x:t xml:space="preserve">研究主题为利用大型语言模型（LLM）提升日志解析的准确性和泛化能力，具体包括：
设计基于生成式LLM的日志解析框架（LLMParser）。
对比不同LLM（如Flan-T5、LLaMA）的解析性能。
分析小样本微调、预训练、模型规模等因素对解析效果的影响。</x:t>
  </x:si>
  <x:si>
    <x:t xml:space="preserve">数据集：He等人提供的日志基准数据集（含16个开源系统的日志，如Hadoop、Spark、Linux等），包含共32,000条日志及其真实模板。
基线方法：Drain（基于解析树）、Logram（基于n-gram）、LogPPT（基于掩码语言模型RoBERTa）。</x:t>
  </x:si>
  <x:si>
    <x:t xml:space="preserve">分组准确率（Group Accuracy, GA）：衡量日志分组的正确性。LLMParser平均GA为88.73%（最高为LLaMA-7B），与LogPPT（92.29%）相当。
解析准确率（Parsing Accuracy, PA）：严格评估模板生成的正确性。LLMParser平均PA达95.87%（LLaMA-7B），显著优于Drain（33.53%）和LogPPT（91.62%）。
效率：小模型（Flan-T5-base）解析100条日志仅需4秒，而大模型（LLaMA-7B）需28.93秒。
小样本效果：50条训练样本即可使PA达96%，增加样本数（如100条）提升有限（&lt;1%）。</x:t>
  </x:si>
  <x:si>
    <x:t xml:space="preserve">Shedding Light on Software Engineering-specific Metaphors and Idioms</x:t>
  </x:si>
  <x:si>
    <x:t xml:space="preserve">该论文研究了软件工程中特定隐喻和习语的使用及其对自动化工具性能的影响。作者通过分析GitHub评论中的比喻性语言，构建了一个包含2000个句子的数据集，并评估了大型语言模型（如BERT、RoBERTa等）对这些语言的理解能力。研究发现，通过对比学习微调模型，可以显著提升情感分类、不文明检测和缺陷报告优先级预测等任务的性能，平均改进幅度在3.71%到7.07%之间。论文还探讨了比喻性语言在开发者沟通中的普遍性及其对软件项目健康的影响。</x:t>
  </x:si>
  <x:si>
    <x:t xml:space="preserve">The paper investigates the use of software engineering-specific metaphors and idioms in developer communications and their impact on automated tools. By analyzing GitHub comments, the authors curated a dataset of 2000 sentences containing figurative language and evaluated the ability of state-of-the-art LLMs (e.g., BERT, RoBERTa) to interpret such expressions. The study demonstrates that fine-tuning LLMs with contrastive learning improves performance in emotion classification (6.66% improvement), incivility detection (7.07%), and bug report prioritization (3.71%). The work highlights the prevalence of figurative language in SE and its implications for NLP-based tools.</x:t>
  </x:si>
  <x:si>
    <x:t xml:space="preserve">论文的研究主题是软件工程中特定隐喻和习语的分析及其对自动化工具性能的影响，重点关注开发者沟通中的比喻性语言识别、模型理解能力优化及其在情感分析和缺陷管理中的应用。</x:t>
  </x:si>
  <x:si>
    <x:t xml:space="preserve">情感分类数据集：Imran et al.的GitHub多标签情感数据集（2000条评论，6类情绪）。
不文明检测数据集：Ferreira et al.的GitHub评论数据集（718条评论，Civil/Uncivil两类）。
缺陷优先级数据集：Bugzilla缺陷报告数据集（49.6k条报告，P1-P5优先级）。</x:t>
  </x:si>
  <x:si>
    <x:t xml:space="preserve">指标：F1-score（微观平均）。
效果：
情感分类：最佳模型（RoBERTa-FL）提升6.66%（F1从0.584→0.622）。
不文明检测：BERT-FL提升6.67%（F1从0.734→0.783）。
缺陷优先级预测：ALBERT-FL提升3.71%（F1从0.683→0.709</x:t>
  </x:si>
  <x:si>
    <x:t xml:space="preserve">MiniMon: Minimizing Android Applications with Intelligent Monitoring-Based Debloating</x:t>
  </x:si>
  <x:si>
    <x:t xml:space="preserve">该论文提出了一个名为MiniMon的框架，用于通过智能监控和静态分析技术去除Android应用中用户不需要的功能代码。MiniMon首先通过静态插桩记录用户与应用的交互日志，生成调用图（Call Graph），然后利用10种不同的技术（包括程序分析、图聚类和图嵌入方法）识别与用户需求相关的方法，最终生成去膨胀后的应用。实验表明，基于图嵌入的技术（如IDF-POS）效果最佳，能够保留75.5%未记录但用户可能需要的功能代码，同时去除超过一半的冗余代码。用户研究显示，该方法将用户满意度提升了37.6%。</x:t>
  </x:si>
  <x:si>
    <x:t xml:space="preserve">The paper introduces MiniMon, a framework for debloating Android apps by removing unused features based on user interaction logs. MiniMon instruments apps to record executed methods, constructs a call graph, and employs 10 techniques (e.g., program analysis, graph clustering, and graph embedding) to generalize desired features. The best-performing technique (IDF-POS) achieves 75.5% recall for unobserved behaviors while debloating over 50% of the app. A user study confirms a 37.6% improvement in satisfaction. The work addresses the trade-off between app bloat and user-specific functionality needs.</x:t>
  </x:si>
  <x:si>
    <x:t xml:space="preserve">论文的研究主题是基于用户交互监控的Android应用去膨胀技术，重点解决如何通过静态分析和机器学习方法识别并保留用户所需功能代码，同时安全移除冗余代码。</x:t>
  </x:si>
  <x:si>
    <x:t xml:space="preserve">自建基准数据集：包含45个Android应用的214种用户交互行为及其对应的方法执行日志，通过工具SARA录制。
用户研究：8名用户对8个应用的实际使用数据（64个数据点）。</x:t>
  </x:si>
  <x:si>
    <x:t xml:space="preserve">指标：
Recall（召回率）：识别未记录但用户所需方法的能力（75.5%）。
Debloating Rate（去膨胀率）：移除冗余方法的比例（57.18%）。
F&lt;sub&gt;debloat&lt;/sub&gt;：召回率与去膨胀率的加权调和均值（64.95%）。
效果：
最佳技术（IDF-POS）在保留功能的同时，平均减少38.8%的代码行数。
用户满意度提升37.6%。</x:t>
  </x:si>
  <x:si>
    <x:t xml:space="preserve">A User-centered Security Evaluation of Copilot</x:t>
  </x:si>
  <x:si>
    <x:t xml:space="preserve">本文通过用户实验评估了GitHub Copilot在代码安全性方面的表现。研究设计了两个编程问题（一个简单，一个复杂），要求25名参与者在有/无Copilot辅助的情况下分别解决，并分析生成的代码是否存在安全漏洞。结果显示，Copilot在解决复杂问题时能帮助开发者写出更安全的代码，但对简单问题影响不显著。此外，Copilot并未对特定类型漏洞（如SQL注入、缓冲区溢出等）表现出明显倾向性。研究为AI代码生成工具的安全性和实际应用提供了实证依据。</x:t>
  </x:si>
  <x:si>
    <x:t xml:space="preserve">This paper conducts a user-centered evaluation of GitHub Copilot's impact on code security. Through a study involving 25 participants solving programming tasks (with and without Copilot), the authors analyze the security of generated code using Common Weakness Enumerations (CWEs). Results indicate that Copilot aids in writing more secure code for complex problems but shows no significant effect on simpler tasks. The study also finds no bias toward specific vulnerability types. The work highlights potential security benefits of AI-assisted coding tools in real-world development scenarios.</x:t>
  </x:si>
  <x:si>
    <x:t xml:space="preserve">评估AI代码生成工具（GitHub Copilot）对开发者编写安全代码的影响，探究其在不同难度任务中的表现及对特定漏洞类型的倾向性。</x:t>
  </x:si>
  <x:si>
    <x:t xml:space="preserve">编程问题设计：两个自定义任务（问题S：用户登录功能；问题T：交易文件处理），设计时嵌入潜在漏洞（如CWE-20输入验证、CWE-89 SQL注入等）。
安全评估标准：基于MITRE的Common Weakness Enumerations (CWEs)清单手动分析代码漏洞。</x:t>
  </x:si>
  <x:si>
    <x:t xml:space="preserve">安全得分（Security Score）：计算公式为 
100
−
(
发现的漏洞数
可能漏洞总数
×
100
)
100−( 
可能漏洞总数
发现的漏洞数
​
 ×100)。
结果：
复杂问题（T）使用Copilot时平均安全得分更高（54.17 vs. 41.67中位数）。
简单问题（S）无显著差异（中位数均为81.82）。
漏洞频率统计：统计各CWE的出现次数，未发现Copilot对特定漏洞的显著影响（如CWE-89在两组中出现频率相近）。</x:t>
  </x:si>
  <x:si>
    <x:t xml:space="preserve">Identifying Affected Libraries and Their Ecosystems for Open Source Software Vulnerabilities</x:t>
  </x:si>
  <x:si>
    <x:t xml:space="preserve">本文提出了一种名为 Holmes 的自动化工具，用于识别开源软件漏洞中受影响的库及其所属生态系统。通过实证研究发现，现有漏洞数据库（如GitHub、GitLab等）中约26.9%的受影响库和39.7%的生态系统信息存在不一致或错误。Holmes采用学习排序（Learning-to-Rank）技术，从多源证据（如漏洞描述、CPE配置、代码仓库路径等）中提取特征，对库的关联性进行排序。实验表明，Holmes在识别受影响库（mAP@1达0.855）和生态系统（mAP@1达0.944）方面显著优于现有方法（如Chronos、LightXML），并成功帮助GitHub和GitLab修复了110个错误标注的漏洞。</x:t>
  </x:si>
  <x:si>
    <x:t xml:space="preserve">This paper presents Holmes, an automated approach to identify affected libraries and their ecosystems for open-source software vulnerabilities. An empirical study reveals inconsistencies (26.9% in libraries, 39.7% in ecosystems) across four vulnerability databases (e.g., GitHub, GitLab). Holmes leverages a learning-to-rank technique to aggregate multi-source evidence (e.g., CPE configurations, repository paths) and ranks libraries based on relevance. Evaluations show Holmes achieves mAP@1 of 0.855 (libraries) and 0.944 (ecosystems), outperforming state-of-the-art methods by 30.1%–62.7%. Practical applications include fixing 110 mislabeled vulnerabilities in GitHub/GitLab databases.</x:t>
  </x:si>
  <x:si>
    <x:t xml:space="preserve">开源软件漏洞中受影响库及其生态系统的自动化识别，提升漏洞数据库的准确性和一致性。</x:t>
  </x:si>
  <x:si>
    <x:t xml:space="preserve">数据集：从GitHub、GitLab、Veracode、Snyk四个漏洞数据库中选取18,633个漏洞，手动标注696个漏洞作为基准（Ground Truth）。
对比方法：Chronos（零样本学习）、LightXML、FastXML（极端多标签学习）。</x:t>
  </x:si>
  <x:si>
    <x:t xml:space="preserve">主要指标：
mAP@k（平均精度均值@k）：衡量排名前k结果的准确性。
Holmes在受影响库识别上的mAP@1达0.855（随机顺序）和0.900（时间顺序），优于最佳基线（Chronos）30.1%–62.7%。
生态系统识别的mAP@1达0.944–0.957。
其他指标：
效率：训练耗时3.6小时，单漏洞预测耗时18.5秒。
用户研究：使用Holmes后，参与者识别精度（Precision）提升24.7%，召回率（Recall）提升24.5%。</x:t>
  </x:si>
  <x:si>
    <x:t xml:space="preserve">产业合作：向GitHub和GitLab报告了140个错误标注的漏洞，其中110个被修复（GitLab修复48个，GitHub修复62个）。
工具采纳：GitLab表示对Holmes技术感兴趣，计划将其集成至漏洞数据库维护流程中。</x:t>
  </x:si>
  <x:si>
    <x:t xml:space="preserve">Understanding Transaction Bugs in Database Systems</x:t>
  </x:si>
  <x:si>
    <x:t xml:space="preserve">该论文首次对六种广泛使用的数据库管理系统（MySQL、PostgreSQL、SQLite、MariaDB、CockroachDB和TiDB）中的140个事务错误（TXBugs）进行了全面研究。研究从错误表现、根本原因、影响、修复方式以及现有检测方法的有效性五个方面展开，揭示了事务错误的特征和规律。研究发现，大多数事务错误遵循“小范围假设”，且能够通过少量事务和简单测试用例触发。此外，76.4%的错误会导致“静默失败”（如不正确的数据库状态或查询结果），而现有检测方法仅能发现45.7%的错误。研究结果为事务错误的检测、测试和验证提供了重要指导。</x:t>
  </x:si>
  <x:si>
    <x:t xml:space="preserve">This paper presents the first comprehensive study on 140 transaction bugs (TXBugs) collected from six widely-used database management systems (DBMSs), including MySQL, PostgreSQL, SQLite, MariaDB, CockroachDB, and TiDB. The study investigates TXBugs from five aspects: bug manifestations, root causes, impacts, fixes, and the detection capability of existing approaches. Key findings include that most TXBugs follow the "small scope hypothesis" and can be triggered by simple test cases, while 76.4% lead to silent failures (e.g., incorrect database states). Existing approaches detect only 45.7% of the bugs. The study provides valuable insights for improving transaction bug detection, testing, and verification techniques.</x:t>
  </x:si>
  <x:si>
    <x:t xml:space="preserve">论文的研究主题是数据库系统中的事务错误（Transaction Bugs），重点分析其表现、根本原因、影响、修复方式以及现有检测方法的局限性。</x:t>
  </x:si>
  <x:si>
    <x:t xml:space="preserve">论文使用的Benchmark是作者从六种数据库管理系统中收集的140个真实事务错误（TXBugs），并公开了数据集（GitHub链接）。</x:t>
  </x:si>
  <x:si>
    <x:t xml:space="preserve">量化指标：
错误触发条件（如初始表数量、事务数量、语句数量）。
错误类型分布（如原子性、一致性、隔离性违反等）。
静默失败比例（76.4%）。
现有检测方法的覆盖率（45.7%）。
效果：
研究发现大多数错误可通过简单测试用例触发，且现有检测方法覆盖不足，凸显了改进检测技术的必要性。</x:t>
  </x:si>
  <x:si>
    <x:t xml:space="preserve">论文中提及了部分错误在产业界数据库系统（如MySQL、TiDB）中的实际案例，例如TiDB#21498（隔离性违反）和MySQL#101667（非确定性触发错误）。但未专门讨论产业界的整体应用情况，因此可回答为“提及部分产业界案例，但未系统讨论应用”。</x:t>
  </x:si>
  <x:si>
    <x:t xml:space="preserve">When Contracts Meets Crypto: Exploring Developers' Struggles with Ethereum Cryptographic APIs</x:t>
  </x:si>
  <x:si>
    <x:t xml:space="preserve">该论文首次对以太坊智能合约开发者在密码学API使用中的实践与挑战进行了实证研究。通过分析91,484,856笔以太坊交易、500个密码学相关合约、483篇StackExchange问答帖，并结合78名开发者的问卷调查，论文揭示了开发者面临的五类主要障碍（如知识不足、实现路径模糊、API使用困难等）。研究发现，57.8%的开发者难以确定密码学任务的具体实现步骤，56.3%的开发者对实现的安全性缺乏信心。论文指出当前API设计过于底层，提出了改进API功能与可用性、提供任务模板和辅助工具等建议，为未来研究提供了方向。</x:t>
  </x:si>
  <x:si>
    <x:t xml:space="preserve">This paper presents the first empirical study on challenges faced by developers when using cryptographic APIs in Ethereum smart contracts. By analyzing 91,484,856 transactions, 500 crypto-related contracts, 483 StackExchange posts, and surveying 78 practitioners, the study identifies five categories of obstacles (e.g., knowledge gaps, roadmap identification, API usage difficulties). Key findings reveal that 57.8% of developers struggle to identify implementation steps, while 56.3% lack confidence in security. The study highlights the gap between low-level APIs and high-level tasks, suggesting improvements such as enhanced API usability, task-based templates, and better tooling. The results provide actionable insights for future research and tool design.</x:t>
  </x:si>
  <x:si>
    <x:t xml:space="preserve">论文的研究主题是以太坊智能合约中密码学API的使用障碍与优化，重点关注开发者在实现密码学任务时面临的挑战及其根本原因。</x:t>
  </x:si>
  <x:si>
    <x:t xml:space="preserve">论文未使用标准Benchmark，而是基于以下真实数据集：
91,484,856笔以太坊交易
500个密码学相关智能合约
483篇StackExchange问答帖
78份开发者调查问卷</x:t>
  </x:si>
  <x:si>
    <x:t xml:space="preserve">量化指标：
密码学API使用频率（如KECCAK256占13.03%的交易）。
开发者障碍分布（如57.8%面临“实现路径识别”困难）。
API功能满意度（仅36.8%开发者对现有API的功能和可用性满意）。
效果：
揭示了密码学任务的高复杂性（69.3%开发者认为其比常规任务更具挑战性），并量化了模板工具（95.4%开发者依赖模板）和安全工具（仅31.9%满意）的现状。</x:t>
  </x:si>
  <x:si>
    <x:t xml:space="preserve">论文提及了产业界案例，如：
OpenZeppelin模板库的使用现状（支持ECDSA签名但缺乏零知识证明模板）。
BLAKE2F API的工业界采用失败（仅4个合约使用，与设计预期不符）。
但未系统讨论具体企业的应用场景，因此可回答为“提及部分产业界案例，但未深入分析”。</x:t>
  </x:si>
  <x:si>
    <x:t xml:space="preserve">Towards Finding Accounting Errors in Smart Contracts</x:t>
  </x:si>
  <x:si>
    <x:t xml:space="preserve">这篇论文提出了一种新型的类型推断和检查系统ScType，用于检测智能合约中的会计错误。论文指出，会计错误是智能合约中最常见且难以通过现有自动化工具检测的错误类型之一，因为它们通常涉及复杂的业务逻辑。作者通过抽象类型系统建模了智能合约中的基本金融操作（如存款、取款、贷款等），并开发了一个工具来自动推断和检查变量类型，包括代币单位、缩放因子和金融含义。实验表明，ScType能够检测到87.9%的类型错误，并在实际项目中发现了6个零日漏洞。</x:t>
  </x:si>
  <x:si>
    <x:t xml:space="preserve">This paper introduces ScType, a novel type inference and checking system designed to detect accounting errors in smart contracts. Accounting errors, which stem from incorrect implementations of business logic, are prevalent and challenging for existing automated tools. The authors propose an abstract type system that models fundamental financial operations (e.g., deposit, withdraw, loan) and checks for inconsistencies in token units, scaling factors, and financial meanings. Evaluated on 57 real-world accounting bugs, ScType achieved 87.9% recall for type errors and identified 6 zero-day vulnerabilities in a recent auditing contest.</x:t>
  </x:si>
  <x:si>
    <x:t xml:space="preserve">研究主题是智能合约中的会计错误检测，通过抽象类型系统（包括代币单位、缩放因子和金融含义）实现静态分析和错误发现。</x:t>
  </x:si>
  <x:si>
    <x:t xml:space="preserve">论文使用了两个benchmark：
从Zhang等人[78]的研究中收集的57个真实会计错误（来自29个智能合约项目）。
Code4Rena审计竞赛中的一个大型项目（超过1万行代码），用于发现零日漏洞。</x:t>
  </x:si>
  <x:si>
    <x:t xml:space="preserve">量化指标：
检测率（True Positives, TP）：正确检测到的类型错误数量。
误报率（False Positives, FP）：错误报告的非类型错误数量。
非类型错误（Not-Type-Error, NTE）：不属于类型错误的会计错误数量。
漏报（Missed-Type-Error, MTE）：未检测到的类型错误数量。
效果：
在57个会计错误中，33个是类型错误，ScType检测到29个（87.9%召回率）。
报告了14个误报，主要由于路径不敏感分析。
在Code4Rena竞赛中发现了6个零日漏洞，其中4个可导致直接资金损失。</x:t>
  </x:si>
  <x:si>
    <x:t xml:space="preserve">论文提及了在Code4Rena审计竞赛中的应用案例。ScType被用于审计一个大型项目（超过1万行代码），成功发现了6个零日会计错误，其中4个可导致直接资金损失。此外，论文还分析了多个真实项目（如Vader、Tracer等）中的会计错误，展示了工具的实际效果</x:t>
  </x:si>
  <x:si>
    <x:t xml:space="preserve">MultiTest: Physical-Aware Object Insertion for Testing Multi-sensor Fusion Perception Systems</x:t>
  </x:si>
  <x:si>
    <x:t xml:space="preserve">这篇论文提出了一种名为MultiTest的自动化测试方法，用于检测多传感器融合（MSF）感知系统中的错误。MultiTest通过物理感知的方式在背景图像和点云中插入多模态对象实例，生成真实且模态一致的测试数据。该方法设计了适应性指标来指导测试生成过程，并通过实验验证了其在生成真实测试数据、检测系统错误以及提升系统鲁棒性方面的有效性。实验结果表明，MultiTest能够高效检测数百种错误，并通过重新训练显著提升系统性能。</x:t>
  </x:si>
  <x:si>
    <x:t xml:space="preserve">This paper introduces MultiTest, an automated testing method for multi-sensor fusion (MSF) perception systems. MultiTest employs a physical-aware approach to synthesize realistic multi-modal object instances and inserts them into critical positions of background images and point clouds. A fitness metric is designed to guide the test generation process. Experiments on five state-of-the-art perception systems demonstrate that MultiTest can generate realistic and modality-consistent test data, effectively detect diverse faults, and improve system robustness through retraining. The tool and dataset are publicly available.</x:t>
  </x:si>
  <x:si>
    <x:t xml:space="preserve">研究主题是多传感器融合（MSF）感知系统的自动化测试，重点解决测试数据生成的真实性、模态一致性以及错误检测效率问题。</x:t>
  </x:si>
  <x:si>
    <x:t xml:space="preserve">论文使用了以下benchmark：
KITTI数据集：用于初始测试种子和背景数据。
ShapeNet数据集：用于构建多模态对象数据库（如汽车模型）。
五种感知系统：包括三种MSF系统和两种单传感器系统（如EPNet、FConv、CLOCs等）</x:t>
  </x:si>
  <x:si>
    <x:t xml:space="preserve">量化指标：
FID（Frechet Inception Distance）：衡量生成图像的真实性，MultiTest取得第二低分（86.89）。
FRD（Frechet Range Distance）：衡量生成点云的真实性，MultiTest取得最低分（88.87）。
MC（Modality-Consistency）：衡量模态一致性，MultiTest得分0.82，显著优于基线方法。
AP（Average Precision）差异：测试后系统性能下降幅度，MultiTest平均为22.80（3D检测）和18.47（2D检测），显示其高效错误检测能力。
效果：
生成的数据被用户研究评为最真实和一致。
检测到大量错误（如对象缺失、定位错误），并通过重新训练将系统平均精度提升24%。</x:t>
  </x:si>
  <x:si>
    <x:t xml:space="preserve">论文提及了在自动驾驶领域的应用案例，例如测试特斯拉等自动驾驶系统的感知模块。此外，实验中使用工业级系统（如OpenPilot）和真实数据集（KITTI）验证了MultiTest的实际效果。</x:t>
  </x:si>
  <x:si>
    <x:t xml:space="preserve">JLeaks: A Featured Resource Leak Repository Collected From Hundreds of Open-Source Java Projects</x:t>
  </x:si>
  <x:si>
    <x:t xml:space="preserve">这篇论文提出了一个名为JLeaks的资源泄漏仓库，收集了来自321个开源Java项目的1,094个资源泄漏缺陷。论文系统总结了Java中文件、套接字和线程等系统资源的编程API，分析了链式和嵌套流操作中可能导致资源泄漏的异常情况。通过半自动化的工具链，作者高效地从GitHub中提取缺陷，并进行了多轮过滤和交叉验证。JLeaks是目前最大的资源泄漏仓库，每个缺陷都详细标注了原因、位置、修复方法等信息。论文还对比了JLeaks与其他资源泄漏仓库，展示了其在信息完整性、多样性和质量上的优势，并探讨了JLeaks在缺陷检测工具评估中的应用。</x:t>
  </x:si>
  <x:si>
    <x:t xml:space="preserve">This paper introduces JLeaks, a repository of resource leaks collected from 1,094 defects across 321 open-source Java projects. The authors systematically summarize the programming APIs for system resources (e.g., files, sockets, threads) in Java and analyze exceptions that may cause resource leaks in chained and nested streaming operations. Using a semi-automated toolchain, they efficiently extract defects from GitHub, followed by multi-round filtering and cross-validation. JLeaks is currently the largest resource leak repository, with each defect well-labeled, including causes, locations, patches, and other details. The paper compares JLeaks with other repositories, highlighting its advantages in informativeness, diversity, and quality. Additionally, the usability of JLeaks is demonstrated in evaluating defect detection tools.</x:t>
  </x:si>
  <x:si>
    <x:t xml:space="preserve">论文的研究主题是构建和分析一个高质量的Java资源泄漏缺陷仓库（JLeaks），用于支持资源泄漏的检测、定位和修复研究。</x:t>
  </x:si>
  <x:si>
    <x:t xml:space="preserve">论文使用了以下Benchmark进行比较：
DroidLeaks：一个Android资源泄漏仓库。
Leak19：一个包含内存和资源泄漏的仓库。</x:t>
  </x:si>
  <x:si>
    <x:t xml:space="preserve">Cohen's Kappa：用于衡量标注一致性，在资源泄漏判定上达到0.88（几乎完全一致）。
唯一性（Uniqueness）：JLeaks为88%，高于DroidLeaks的64%。
一致性（Consistency）：JLeaks为93%，高于DroidLeaks的71%。
当前性（Currentness）：JLeaks为77%，略高于DroidLeaks的73%。
工具评估：PMD、SpotBugs和Infer在JLeaks上的检测准确率分别为48.6%、23.2%和11.8%。</x:t>
  </x:si>
  <x:si>
    <x:t xml:space="preserve">论文中提及了产业界的应用，包括：
使用JLeaks评估了三种开源缺陷检测工具（PMD、SpotBugs、Infer）的性能。
邀请了五位具有8年以上Java开发经验的行业开发者参与缺陷标注和验证。
展示了JLeaks在资源泄漏修复模式分析中的实用性，为工业实践提供了参考。</x:t>
  </x:si>
  <x:si>
    <x:t xml:space="preserve">S3C: Spatial Semantic Scene Coverage for Autonomous Vehicles</x:t>
  </x:si>
  <x:si>
    <x:t xml:space="preserve">这篇论文提出了一个名为S³C（Spatial Semantic Scene Coverage）的框架，用于量化自动驾驶车辆（AV）测试数据集对关键场景的覆盖度。通过将传感器输入（如摄像头图像）抽象为场景图（Scene Graph），S³C能够捕捉场景中的空间语义关系（如车辆、行人、车道的位置和交互），从而评估数据集是否覆盖了安全关键场景（如罕见但危险的驾驶情况）。论文在仿真环境（CARLA）和真实数据集上验证了S³C的区分能力（如识别训练中未覆盖的失败场景）和可解释性（如分析场景差异）。实验表明，S³C在区分输入行为和解释测试规范覆盖度方面优于现有方法。</x:t>
  </x:si>
  <x:si>
    <x:t xml:space="preserve">This paper introduces S³C, a framework designed to quantify the coverage of autonomous vehicle (AV) test datasets by leveraging spatial semantic scene graphs. S³C abstracts sensor inputs (e.g., camera images) into scene graphs that encode entities (e.g., cars, pedestrians) and their spatial relationships (e.g., proximity, lane positions). This enables the evaluation of whether a dataset covers safety-critical scenarios, especially those in the "long tail" of rare but hazardous events. The framework is validated in simulated (CARLA) and real-world datasets, demonstrating its ability to discriminate between input behaviors (e.g., novel failures not seen in training) and interpret coverage gaps relative to test specifications. Results show S³C outperforms existing methods in both discrimination and interpretability.</x:t>
  </x:si>
  <x:si>
    <x:t xml:space="preserve">论文的研究主题是基于空间语义场景图的自动驾驶测试数据集覆盖度评估方法，旨在解决传统覆盖度指标在AV测试中缺乏可解释性和区分能力的问题</x:t>
  </x:si>
  <x:si>
    <x:t xml:space="preserve">PhysCov：一种基于LiDAR的AV输入聚类方法，作为基线对比。
CARLA仿真数据集：包含46,006张图像，覆盖不同道路拓扑（城市、高速等）和交通密度（零车辆/最大车辆）。
真实数据集：包括CommaAi、NuScenes、Cityscapes等公开数据集，用于验证S³C在真实场景中的适用性。</x:t>
  </x:si>
  <x:si>
    <x:t xml:space="preserve">PNFNC（Percentage of Novel Failures Not Covered）：衡量测试集中未在训练中覆盖的失败场景比例。
S³C的ELR抽象达到38% PNFNC（优于PhysCov的35%），ERS抽象达到63% PNFNC（接近理论上限65%）。
等价类数量：
ELR生成9,532个等价类，平均每个类包含4.8张图像；ERS生成22,987个类，平均2.0张/类。
测试规范覆盖度：
对5项测试规范的覆盖度分析显示，部分关键场景（如近距离卡车）覆盖率为0%，凸显数据集的不足。</x:t>
  </x:si>
  <x:si>
    <x:t xml:space="preserve">CARLA仿真：模拟了不同道路环境和交通密度，验证S³C在AV开发中的实用性。
真实数据集分析：
在CommaAi、NuScenes等数据集上应用S³C，发现数据收集效率问题（如CommaAi数据量虽大但场景多样性低）。
揭示了现有感知工具（如RoadScene2Vec）的局限性（如车道假设不准确、目标检测错误率34%）。
潜在产业应用：指导数据集增强（如补充未覆盖场景）、优化测试规范（如基于场景图的可解释性分析）。</x:t>
  </x:si>
  <x:si>
    <x:t xml:space="preserve">FlashSyn: Flash Loan Attack Synthesis via Counter Example Driven Approximation</x:t>
  </x:si>
  <x:si>
    <x:t xml:space="preserve">这篇论文提出了一种名为FlashSyn的自动化框架，用于合成针对去中心化金融（DeFi）协议的闪电贷攻击。通过数值逼近方法（多项式逼近和最近邻插值）近似DeFi协议的功能行为，并结合反例驱动的逼近优化技术，FlashSyn能够自动生成攻击序列及其参数，以最大化攻击收益。实验表明，FlashSyn在18个真实案例中成功合成了16个攻击，验证了其有效性。该工具已被智能合约审计公司Quantstamp采用。</x:t>
  </x:si>
  <x:si>
    <x:t xml:space="preserve">This paper introduces FlashSyn, an automated framework for synthesizing flash loan attacks on DeFi protocols. By approximating DeFi protocol behaviors using numerical methods (polynomial approximation and nearest-neighbor interpolation) and refining approximations via counterexample-driven techniques, FlashSyn generates attack sequences with optimal parameters to maximize profit. Evaluated on 18 benchmarks (16 real-world attacks and 2 fictional cases), FlashSyn successfully synthesized attacks for 16 cases. The tool has been adopted by Quantstamp for detecting flash loan vulnerabilities in industry audits.</x:t>
  </x:si>
  <x:si>
    <x:t xml:space="preserve">研究主题是自动化合成针对DeFi协议的闪电贷攻击，重点解决多合约交互、闭源协议和复杂数学逻辑带来的挑战。</x:t>
  </x:si>
  <x:si>
    <x:t xml:space="preserve">论文使用了18个基准测试案例：
16个真实历史攻击（如Harvest Finance、bZx、Eminence等，覆盖以太坊、BSC和Fantom区块链）。
2个虚构攻击（来自Damn Vulnerable DeFi挑战）。
这些案例涉及不同漏洞类型（如预言机操纵、设计缺陷），合约代码量从489到13,139行不等。</x:t>
  </x:si>
  <x:si>
    <x:t xml:space="preserve">主要指标：攻击合成成功率（成功案例数/总案例数）、逼近精度（实际收益与预估收益的偏差）、合成时间。
效果：
成功率：16/18（多项式逼近）和13/18（插值逼近）。
收益精度：平均归一化收益达0.945（多项式）和0.641（插值），部分案例收益超过原始攻击。
效率：多项式方法平均耗时1594秒，优于插值方法（3754秒）。</x:t>
  </x:si>
  <x:si>
    <x:t xml:space="preserve">论文提及Quantstamp（领先的智能合约审计公司）已采用FlashSyn进行DeFi协议审计，并发现了两个零日漏洞（见第7节“Impact”部分）。具体案例未详细描述，但提到工具在实际审计中的有效性。</x:t>
  </x:si>
  <x:si>
    <x:t xml:space="preserve">MUT: Human-in-the-Loop Unit Test Migration</x:t>
  </x:si>
  <x:si>
    <x:t xml:space="preserve">这篇论文提出了一种名为MUT的自动化单元测试迁移工具，旨在将高质量的Java单元测试迁移到功能相似的C++项目中。MUT通过四个核心模块（代码映射、测试用例过滤、测试翻译、测试适配）实现跨语言测试迁移，并开发了交互式Web工具辅助开发者验证和调整迁移结果。实验部分在15个开源项目（覆盖字符串处理、HTML解析等5个功能领域）中迁移了550个测试用例，其中253个被目标项目合并，并发现了7个缺陷（5个Bug和2个功能缺陷）。研究表明，MUT能显著提升测试覆盖率和开发效率。</x:t>
  </x:si>
  <x:si>
    <x:t xml:space="preserve">This paper introduces MUT, an automated tool for cross-language unit test migration from Java to C++ projects. MUT comprises four modules: code mapping, test filtering, translation via BNF rules, and adaptation with human-in-the-loop validation. A web interface is developed to visualize and refine migration results. Evaluated on 15 open-source projects (e.g., Jsoup, Joda-Time), MUT successfully migrated 550 tests (253 merged into target projects) and detected 7 issues (bugs/defects). The tool reduces manual effort (average 18 seconds per test) and demonstrates practicality in enhancing test coverage across languages and platforms.</x:t>
  </x:si>
  <x:si>
    <x:t xml:space="preserve">研究主题是跨语言单元测试迁移，重点解决Java到C++的测试用例自动化迁移问题，包括代码映射、语义一致性保持及测试有效性验证。</x:t>
  </x:si>
  <x:si>
    <x:t xml:space="preserve">论文使用了15个开源项目作为基准测试：
5个Java项目（如Jsoup、Joda-Time、Commons-lang等，选自有高星标的GitHub项目）。
10个C++项目（如Mylogin-HtmlParser、Boost Date等，选自有相似功能但测试覆盖不足的项目）。
覆盖5个功能领域：字符串处理、数据结构、HTML解析、日期处理、JSON处理。</x:t>
  </x:si>
  <x:si>
    <x:t xml:space="preserve">主要指标：迁移测试数量（550个）、被合并测试比例（46%，253/550）、缺陷发现数（7个）、人工耗时（平均18秒/测试）。
效果：
效率：用户实验中，使用MUT的组（Group C）平均耗时26秒/测试，显著低于手动编写组（98秒）。
准确性：迁移测试编译通过率100%（Group C），而手动组仅75-85%。
实用性：253个测试被目标项目合并，验证了迁移结果的实际价值。</x:t>
  </x:si>
  <x:si>
    <x:t xml:space="preserve">论文提及华为作为合作方（作者单位之一），但未具体描述产业界应用案例。实验部分通过向开源项目提交Pull Request和Issue（如Rangerlee-HtmlParser、Mylogin-HtmlParser）验证了工具的实际效用，开发者确认并修复了部分迁移测试发现的缺陷（见图11-12）。产业界应用未明确说明，属于学术-开源社区合作验证。</x:t>
  </x:si>
  <x:si>
    <x:t xml:space="preserve">Streamlining Java Programming: Uncovering Well-Formed Idioms with IdioMine</x:t>
  </x:si>
  <x:si>
    <x:t xml:space="preserve">该论文提出了一种名为InfoMine的新方法，用于自动从Java项目和库中提取通用和特定的代码习惯用法（code idioms）。代码习惯用法是解决特定问题的常见编程模式，能够提高代码质量、性能和可维护性。现有方法在识别非连续代码行、复杂数据流和通用习惯用法方面存在局限性。InfoMine通过程序依赖图（PDG）和数据驱动控制链（DCC）提取子习惯用法，利用GraphCodeBERT生成代码嵌入并进行聚类，最后通过ChatGPT合成潜在的习惯用法。实验表明，InfoMine在习惯用法提取的覆盖率和精度上显著优于基线方法（如Haggis和ChatGPT），并能识别更完整的习惯用法。</x:t>
  </x:si>
  <x:si>
    <x:t xml:space="preserve">The paper introduces InfoMine, a novel approach for automatically extracting both generic and specific code idioms from Java projects and libraries. Code idioms are recurring programming patterns that improve code quality, performance, and maintainability. Existing methods struggle with identifying idioms spanning non-contiguous code lines, handling complex data flows, and capturing generic idioms. InfoMine constructs Program Dependency Graphs (PDGs) and Data-driven Control Chains (DCCs) to extract sub-idioms, embeds them using GraphCodeBERT, clusters them, and synthesizes potential idioms with ChatGPT. Experiments show that InfoMine outperforms baselines (e.g., Haggis and ChatGPT) in Idiom Set Precision (ISP) and Idiom Coverage (IC), while extracting more complete idioms.</x:t>
  </x:si>
  <x:si>
    <x:t xml:space="preserve">论文的研究主题是代码习惯用法的自动挖掘，旨在通过程序分析和机器学习技术识别高质量的代码模式，提升代码的标准化和复用性。</x:t>
  </x:si>
  <x:si>
    <x:t xml:space="preserve">论文使用了两个基准数据集：
Project数据集：包含13个流行的Java项目（如Elasticsearch、Hibernate等）。
Library数据集：包含15个常用Java库（如Android.location、org.apache.hadoop等）。
数据集划分：70%训练集，30%测试集。</x:t>
  </x:si>
  <x:si>
    <x:t xml:space="preserve">Idiom Coverage (IC)：衡量函数中与习惯用法匹配的AST节点比例。InfoMine比Haggis和ChatGPT分别高出9.7%和22.9%（Library数据集）。
Idiom Set Precision (ISP)：衡量训练集中习惯用法在测试集中的出现比例。InfoMine比Haggis和ChatGPT分别高出22.8%和35.5%（Library数据集）。
Avg Size：习惯用法的平均AST节点数。InfoMine提取的习惯用法规模是基线的近两倍。
用户研究评分：在代码完整性、语义清晰性和通用性上，InfoMine分别比Haggis高0.30、0.23和0.17（5分制）。</x:t>
  </x:si>
  <x:si>
    <x:t xml:space="preserve">Fine-grained, accurate and scalable source differencing</x:t>
  </x:si>
  <x:si>
    <x:t xml:space="preserve">该论文提出了一种改进的源代码差异分析工具GumTree，通过优化其恢复阶段（recovery phase）的算法，显著提升了处理大规模抽象语法树（AST）时的效率和准确性。传统方法依赖昂贵的树编辑距离算法，限制了其扩展性。论文提出的新启发式方法（simple recovery）在保持高质量差异分析的同时，将运行时间缩短了50至281倍，并减少了编辑脚本（edit-script）的规模。实验在四个数据集（包括Defects4J和BugsInPy）上验证了其有效性，结果显示新方法在性能和输出质量上均优于原始GumTree。</x:t>
  </x:si>
  <x:si>
    <x:t xml:space="preserve">The paper introduces an enhanced version of GumTree, a tool for syntactic code differencing, by replacing its expensive tree-edit distance algorithm with a faster heuristic called simple recovery. This improvement addresses GumTree's scalability limitations when processing large ASTs. The new approach reduces the median edit-script size by 50% and achieves speedups of 50x to 281x compared to the original GumTree. Experiments on four datasets (including Defects4J and BugsInPy) demonstrate its superior performance in both runtime and output quality, making it more suitable for tasks like code review and automated software repair.</x:t>
  </x:si>
  <x:si>
    <x:t xml:space="preserve">论文的研究主题是源代码差异分析（source code differencing），重点解决现有方法（如GumTree）在处理大规模AST时的效率和质量问题，提出了一种更高效的启发式算法。</x:t>
  </x:si>
  <x:si>
    <x:t xml:space="preserve">论文使用了四个数据集：
Defects4J (D4J)：Java bug修复数据集。
BugsInPy (BIP)：Python bug修复数据集。
GitJava (GHJ)：来自10个流行Java项目的1000次提交。
GitPython (GHP)：来自10个流行Python项目的1000次提交。</x:t>
  </x:si>
  <x:si>
    <x:t xml:space="preserve">median-time：匹配阶段的运行时间。新方法（simple recovery）比原始GumTree（opt-1000）快50x至281x。
size：编辑脚本的动作数量。新方法将编辑脚本的中位数规模减少了50%。
nummu：移动（move）和更新（update）动作的数量。新方法在保持此类动作数量的同时显著缩短了脚本。
用户评估：在91%的案例中，外部参与者更倾向于新方法生成的差异结果。</x:t>
  </x:si>
  <x:si>
    <x:t xml:space="preserve">How Are Paid and Volunteer Open Source Developers Different? A Study of the Rust Project</x:t>
  </x:si>
  <x:si>
    <x:t xml:space="preserve">该论文研究了开源软件（如Rust项目）中付费开发者与志愿者开发者在贡献行为、长期参与和志愿者对付费开发者看法方面的差异。研究发现，付费开发者（尤其是核心开发者）贡献频率更高，一次性付费开发者提交的代码变更更大，而付费开发者更倾向于实现新功能。此外，付费身份对成为长期贡献者有积极影响。调查还显示，志愿者对付费开发者存在一定偏见。研究为开源社区治理和企业参与提供了实践建议。</x:t>
  </x:si>
  <x:si>
    <x:t xml:space="preserve">This paper investigates the differences between paid and volunteer developers in open-source software (OSS) projects, focusing on the Rust programming language. It examines their contribution behaviors (frequency, commit size, task focus), long-term participation, and volunteers' perceptions of paid developers. Key findings include higher contribution frequency among core paid developers, larger commits by one-time paid contributors, and a positive association between being paid and becoming a long-term contributor. The study highlights the need for nuanced governance in OSS communities.</x:t>
  </x:si>
  <x:si>
    <x:t xml:space="preserve">研究主题是开源软件（OSS）项目中付费开发者与志愿者开发者的差异，包括贡献行为、长期参与性以及志愿者对付费开发者的看法。</x:t>
  </x:si>
  <x:si>
    <x:t xml:space="preserve">论文未使用传统意义上的benchmark，而是基于Rust项目的实际开发数据（如提交记录、开发者角色分类等）进行分析。</x:t>
  </x:si>
  <x:si>
    <x:t xml:space="preserve">量化指标：
贡献频率：每月提交的提交数。
提交大小：每个提交的代码行数（LOC）。
任务类型：功能开发、错误修复、代码优化、非功能性任务（如文档）。
长期贡献者（LTC）：持续贡献3年且每年提交数排名前20%的开发者。
效果：
核心付费开发者的贡献频率显著高于志愿者（中位数10.5 vs. 4.4提交/月）。
一次性付费开发者的提交大小更大（中位数15 vs. 6 LOC）。
付费开发者更倾向于实现功能（37.1% vs. 19.7%）。
付费身份与成为长期贡献者呈正相关（逻辑回归系数1.55，p&lt;0.001）。</x:t>
  </x:si>
  <x:si>
    <x:t xml:space="preserve">论文提及了Rust项目作为案例研究，并讨论了企业（如亚马逊）参与开源社区时引发的争议（如核心团队辞职事件）。研究建议企业更敏感地参与开源社区，例如通过透明化贡献和雇佣现有志愿者来平衡商业目标与社区需求。</x:t>
  </x:si>
  <x:si>
    <x:t xml:space="preserve">Barriers for Students During Code Change Comprehension</x:t>
  </x:si>
  <x:si>
    <x:t xml:space="preserve">该论文研究了学生在代码审查过程中理解代码变更时面临的障碍。通过访谈、观察性研究和问卷调查，作者发现学生在理解代码变更时面临四类主要障碍：上下文障碍（如时间不足和社交摩擦）、工具障碍（如缺乏测试和视图限制）、代码障碍（如代码范围过大和陌生代码）以及比较理解障碍（如动机不明确和深度变更）。研究还发现，学生在识别行为差异时准确率较低，倾向于高估代码变更的行为相似性。研究结果为改进代码审查工具和教育实践提供了建议。</x:t>
  </x:si>
  <x:si>
    <x:t xml:space="preserve">This paper investigates the barriers students face during code change comprehension in the context of modern code review (MCR). Through interviews, observational tasks, and surveys, the study identifies four categories of barriers: context (e.g., time constraints, social friction), tools (e.g., lack of tests, limited views), code (e.g., large scope, unfamiliar code), and comparative comprehension (e.g., unclear motivation, deep changes). Results show that students struggle to accurately identify behavioral differences in code changes, often overestimating similarity. The findings highlight the need for improved tools and educational interventions to support students in code review tasks.</x:t>
  </x:si>
  <x:si>
    <x:t xml:space="preserve">研究主题是学生在代码审查过程中理解代码变更时面临的障碍，以及这些障碍如何影响其识别行为差异的准确性。</x:t>
  </x:si>
  <x:si>
    <x:t xml:space="preserve">论文未使用传统意义上的benchmark，而是基于学生在实际代码审查任务中的表现（如识别行为差异的准确性）和定性反馈（如访谈和调查）进行分析。</x:t>
  </x:si>
  <x:si>
    <x:t xml:space="preserve">量化指标：
识别行为差异的准确性：学生在任务中正确判断代码变更是否为重构（行为保留）或行为变更的比例。
障碍分类频率：学生在访谈、任务反馈和调查中提到的障碍类别及其出现频率。
效果：
学生在识别行为变更时的准确率较低（8%至17%），而在识别重构时的准确率较高（76%至94%）。
学生普遍倾向于高估代码变更的行为相似性，表明其在比较理解上存在困难。</x:t>
  </x:si>
  <x:si>
    <x:t xml:space="preserve">论文中提及了现代代码审查（MCR）在工业界的实践（如微软和谷歌的案例），但未具体描述该研究在产业界的直接应用或案例研究。研究主要基于学生群体的实验和反馈。</x:t>
  </x:si>
  <x:si>
    <x:t xml:space="preserve">Novelty Begets Popularity, But Curbs Participation - A Macroscopic View of the Python Open-Source Ecosystem</x:t>
  </x:si>
  <x:si>
    <x:t xml:space="preserve">本研究探讨了Python开源生态系统中的创新与项目可持续性之间的关系。作者通过分析项目中导入的软件库的“非典型组合”来衡量创新性，发现创新性较高的项目在GitHub上更受欢迎（获得更多星标），但同时也面临开发者参与度较低和长期维护风险更高的问题。研究揭示了创新与开源可持续性之间的张力，为开源社区的管理和资源分配提供了新的视角。</x:t>
  </x:si>
  <x:si>
    <x:t xml:space="preserve">This study investigates the relationship between innovation and sustainability in the Python open-source ecosystem. By measuring innovativeness through atypical combinations of imported libraries, the authors found that more innovative projects tend to be more popular (receiving more GitHub stars) but involve fewer contributors and face higher risks of abandonment. The research highlights the tension between innovation and open-source sustainability, offering insights for managing open-source communities and resource allocation.</x:t>
  </x:si>
  <x:si>
    <x:t xml:space="preserve">论文的研究主题是开源软件项目中的创新性（通过非典型库组合衡量）与项目成功（如受欢迎度、开发者参与和长期可持续性）之间的关系。</x:t>
  </x:si>
  <x:si>
    <x:t xml:space="preserve">论文使用了World of Code数据集，这是一个包含GitHub、GitLab和BitBucket上数百万开源项目开发活动的数据集。此外，还结合了GitHub API和PyPI下载统计数据作为辅助数据源</x:t>
  </x:si>
  <x:si>
    <x:t xml:space="preserve">量化指标：
非典型性分数（Z-score）：衡量项目中库组合的非典型程度。
GitHub星标数：衡量项目受欢迎度。
开发者数量：衡量项目参与度。
项目存活率：通过Cox比例风险模型分析项目的长期可持续性。
效果：
创新性较高的项目（Z-score较低）显著获得更多GitHub星标（+3%每标准差）。
创新性项目开发者数量较少（控制项目规模后）。
创新性项目长期维护风险更高（存活率降低5%每标准差）。</x:t>
  </x:si>
  <x:si>
    <x:t xml:space="preserve">Characterizing Software Maintenance Meetings: Information Shared, Discussion Outcomes, and Information Captured</x:t>
  </x:si>
  <x:si>
    <x:t xml:space="preserve">本研究通过分析一家大型医疗软件公司的10次连续维护会议，探讨了软件维护会议中信息的类型、共享方式、讨论结果以及信息记录的情况。研究发现，维护会议中共享的信息类型多样，涉及系统运行状态、开发进度、代码状态等多个方面；大多数信息由参与者主动提供，工具（如Confluence和Jira）在信息共享和记录中起到重要作用；会议讨论的结果包括问题解决、任务委派和延期处理等；但仅有60%的讨论内容被记录供后续参考。研究为软件维护会议的高效管理提供了实践建议。</x:t>
  </x:si>
  <x:si>
    <x:t xml:space="preserve">This study analyzes 10 consecutive maintenance meetings from a major healthcare software provider to explore the types of information shared, how information is introduced, discussion outcomes, and information capture practices. Findings reveal a wide variety of information is shared, primarily voluntarily, with tools like Confluence and Jira playing a key role. Discussions often lead to resolutions or delegations, but only 60% of topics are documented for future reference. The research offers practical insights for improving maintenance meeting efficiency.</x:t>
  </x:si>
  <x:si>
    <x:t xml:space="preserve">论文的研究主题是软件维护会议中的信息流动及其管理，包括信息的类型、共享方式、讨论结果以及记录情况。</x:t>
  </x:si>
  <x:si>
    <x:t xml:space="preserve">论文未使用外部benchmark，而是基于对10次连续维护会议的转录视频和文本数据进行定性分析。</x:t>
  </x:si>
  <x:si>
    <x:t xml:space="preserve">量化指标：
信息类型：共识别出36类信息，如运行状态事实（Run-time fact）、开发进度（Development progress）等。
信息共享方式：自愿共享（595次）与请求共享（99次）。
讨论结果：解决（22次）、委派（9次）、延期（4次）等。
信息记录：共记录186条信息，占讨论主题的60%。
效果：
揭示了维护会议中信息类型的多样性和工具的重要性。
发现信息记录不完整的问题，为改进会议管理提供了依据。</x:t>
  </x:si>
  <x:si>
    <x:t xml:space="preserve">论文中提及的案例研究基于一家大型医疗软件公司的实际维护会议，具体分析了其架构委员会（architecture committee）的会议实践，包括信息共享、讨论和记录的过程。研究结果可直接应用于该公司的会议优化，并为其他类似团队提供参考。</x:t>
  </x:si>
  <x:si>
    <x:t xml:space="preserve">Predicting open source contributor turnover from value-related discussions: An analysis of GitHub issues</x:t>
  </x:si>
  <x:si>
    <x:t xml:space="preserve">该论文研究了开源项目中与价值观相关的讨论对贡献者流动性的影响。作者通过分析GitHub上52个去中心化网络（DWeb）相关项目的问题讨论和提交记录，识别了与核心价值观（如尊重、自由、平等）相关的讨论，并利用格兰杰因果分析探讨了这些讨论对贡献者加入和离开项目的预测作用。研究发现，尊重相关的讨论会显著增加贡献者的流失率并减少新贡献者的加入，而关于社会权力的讨论则有助于提高贡献者的留存率。这些结果为开源项目管理提供了重要启示，帮助管理者更好地平衡价值观讨论与项目可持续发展之间的关系。</x:t>
  </x:si>
  <x:si>
    <x:t xml:space="preserve">The paper investigates how value-related discussions in open source projects affect contributor turnover. By analyzing GitHub issues and commits from 52 decentralized web (DWeb) projects, the authors identify discussions tied to core values (e.g., respectfulness, freedom, equality) and use Granger causality analysis to examine their predictive impact on contributor retention and onboarding. Key findings reveal that discussions about respectfulness predict higher contributor departure and fewer new contributors, while discussions opposing centralized social power improve retention. The study offers insights for managing open source projects by highlighting the trade-offs between value-driven discussions and project sustainability.</x:t>
  </x:si>
  <x:si>
    <x:t xml:space="preserve">论文的研究主题是开源软件项目中与价值观相关的讨论对贡献者流动性的影响，具体包括：
识别GitHub问题中与价值观相关的内容。
分析这些讨论如何预测贡献者的加入和离开行为。</x:t>
  </x:si>
  <x:si>
    <x:t xml:space="preserve">论文未使用传统的benchmark数据集，而是基于作者自行收集的52个DWeb相关GitHub项目的数据，包括问题讨论、提交记录和贡献者活动日志。</x:t>
  </x:si>
  <x:si>
    <x:t xml:space="preserve">量化指标：
贡献者流动性指标：
流出率（outgoing turnover）：贡献者离开项目的比例。
流入率（incoming turnover）：新贡献者加入的比例。
价值观讨论比例：每月与特定价值观相关的问题占总活跃问题的百分比。
效果：
尊重相关的讨论导致流出率显著增加（峰值约0.6标准差）和流入率下降（约0.2标准差）。
社会权力相关的讨论预测流出率降低（如1.5标准差下降）。</x:t>
  </x:si>
  <x:si>
    <x:t xml:space="preserve">On the Helpfulness of Answering Developer Questions on Discord with Similar Conversations and Posts from the Past</x:t>
  </x:si>
  <x:si>
    <x:t xml:space="preserve">该论文研究了如何通过自动推荐历史对话和Stack Overflow帖子来帮助开发者在Discord聊天社区中快速解决问题。作者首先分析了Discord中重复问题的频率，并基于SBERT模型开发了一种语义相似性检测方法。随后，通过在四个Discord社区中进行实地实验，收集了开发者对推荐结果的反馈。研究发现，40%的推荐被认为是有效的，且Stack Overflow帖子的推荐效果优于Discord历史对话。此外，开发者普遍在尝试其他资源未果后才会转向Discord提问，且面临搜索查询难以准确描述问题的挑战。</x:t>
  </x:si>
  <x:si>
    <x:t xml:space="preserve">The paper investigates how to assist developers in resolving coding questions on Discord by automatically recommending similar past conversations and Stack Overflow posts. The authors first analyzed the frequency of repeated questions on Discord and developed an SBERT-based approach to detect semantic similarity. Through a field experiment in four Discord communities, they collected feedback on 277 questions, finding that 40% of the suggestions were rated as helpful, with Stack Overflow posts outperforming Discord conversations. The study also revealed that developers often turn to Discord as a last resort after failing to find solutions through other means, highlighting challenges in crafting effective search queries.</x:t>
  </x:si>
  <x:si>
    <x:t xml:space="preserve">论文的研究主题是：
分析Discord中开发者重复提问的频率（RQ1a）。
评估基于SBERT的自动检测相似问题的准确性（RQ1b）。
验证历史对话和Stack Overflow帖子对开发者问题解答的帮助性（RQ2a）。
比较不同来源（Discord对话 vs. Stack Overflow帖子）的推荐效果（RQ2b）。</x:t>
  </x:si>
  <x:si>
    <x:t xml:space="preserve">论文未使用传统benchmark数据集，而是基于作者从四个Discord社区（Java、TypeScript、Reactiflux、Vuetify）和Stack Overflow中收集的实际数据。具体包括：
Discord数据：从社区中提取的对话记录（如Java社区12,884条对话）。
Stack Overflow数据：根据社区相关标签筛选的帖子（如Java标签筛选570,260条帖子）。</x:t>
  </x:si>
  <x:si>
    <x:t xml:space="preserve">量化指标：
Precision@3：前3个推荐结果中有效推荐的比例。在手动标注数据集上平均为43%，在全量数据集上为59%。
Helpfulness Rate：开发者认为推荐有帮助的比例，整体为40%（Stack Overflow推荐63%有效，Discord推荐37%有效）。
效果：
语义相似性模型在真实场景中能有效推荐1-2个相关结果（Precision@3达59%）。
Stack Overflow推荐更受开发者青睐，但效果因社区而异（如Vuetify社区中Discord推荐更有效）。</x:t>
  </x:si>
  <x:si>
    <x:t xml:space="preserve">Prompting Is All Your Need: Automated Android Bug Replay with Large Language Models</x:t>
  </x:si>
  <x:si>
    <x:t xml:space="preserve">该论文提出了一种名为AdbGPT的轻量级方法，利用大型语言模型（LLMs）通过提示工程自动复现Android应用中的bug。AdbGPT无需训练或硬编码，通过few-shot学习和思维链推理从bug报告中提取步骤到复现（S2R）的实体，并动态指导GUI操作以触发bug。实验表明，AdbGPT能成功复现81.3%的bug报告，平均耗时253.6秒，优于现有基线方法。此外，小规模用户研究验证了AdbGPT在提升开发者bug复现能力方面的实用性。</x:t>
  </x:si>
  <x:si>
    <x:t xml:space="preserve">The paper introduces AdbGPT, a lightweight approach that leverages Large Language Models (LLMs) through prompt engineering to automatically reproduce bugs from Android bug reports. Without requiring training or hard-coding, AdbGPT employs few-shot learning and chain-of-thought reasoning to extract Steps-to-Reproduce (S2R) entities and dynamically guide GUI interactions for bug triggering. Evaluations show that AdbGPT successfully reproduces 81.3% of bugs in 253.6 seconds on average, outperforming state-of-the-art baselines. A small-scale user study further confirms its practical utility in enhancing developers' bug replay capabilities.</x:t>
  </x:si>
  <x:si>
    <x:t xml:space="preserve">研究主题是自动化bug复现，重点是通过大型语言模型（LLMs）和提示工程技术，从自然语言描述的bug报告中提取复现步骤并动态执行GUI操作以触发bug。</x:t>
  </x:si>
  <x:si>
    <x:t xml:space="preserve">论文使用了以下开源数据集中的bug报告作为实验数据：
ReCDroid的评估数据集
ANDROR2+（Android bug报告复现的实证研究）
Themis（崩溃bug报告的实证研究）
最终筛选出88个文本描述的bug报告作为实验数据集，其中48个是可复现的。</x:t>
  </x:si>
  <x:si>
    <x:t xml:space="preserve">S2R实体提取准确率：
步骤提取准确率：90.4%
实体提取准确率：动作（91.1%）、目标组件（90.0%）、输入值（89.7%）、滚动方向（92.9%）
Bug复现成功率：81.3%（优于基线ReCDroid的45.8%）
效率：平均每份bug报告耗时253.6秒，比基线ReCDroid节省约1105.17秒。</x:t>
  </x:si>
  <x:si>
    <x:t xml:space="preserve">Towards Reliable AI: Adequacy Metrics for Ensuring the Quality of System-level Testing of Autonomous Vehicles</x:t>
  </x:si>
  <x:si>
    <x:t xml:space="preserve">该论文提出了一种名为TISA（Test suite Instance Space Adequacy）的黑盒测试充分性指标，用于评估自动驾驶车辆（AV）系统级测试的多样性和覆盖率。TISA通过将测试场景从高维特征空间投影到二维实例空间，直观展示测试场景的分布和缺陷区域，并量化测试套件的质量。实验表明，TISA指标（尤其是area_bugs）与缺陷检测数量呈显著正相关，且计算效率优于现有多样性指标。此外，TISA框架提供了可视化工具，帮助测试人员识别测试覆盖不足的区域。</x:t>
  </x:si>
  <x:si>
    <x:t xml:space="preserve">The paper introduces TISA (Test suite Instance Space Adequacy), a set of black-box adequacy metrics for evaluating the diversity and coverage of test suites in autonomous vehicle (AV) system-level testing. TISA projects test scenarios from high-dimensional feature space to a 2D instance space, enabling visualization of scenario distribution and bug-prone regions. Experiments demonstrate that TISA metrics (particularly area_bugs) exhibit strong correlation with fault detection and outperform existing diversity metrics in computational efficiency. The framework also provides visual insights to guide test improvement.</x:t>
  </x:si>
  <x:si>
    <x:t xml:space="preserve">研究主题是AI系统（尤其是自动驾驶车辆）的黑盒测试充分性评估，重点是通过实例空间分析（ISA）量化测试套件的多样性和覆盖率，并验证其与缺陷检测能力的相关性。</x:t>
  </x:si>
  <x:si>
    <x:t xml:space="preserve">论文使用了两组测试套件：
Baidu Apollo测试套件：基于LGSVL模拟器生成的28,964个场景（45%为缺陷场景），涵盖旧金山不同道路类型。
AsFault测试套件：5,639个场景（45%为缺陷场景），专注于车道保持功能的道路特征测试。</x:t>
  </x:si>
  <x:si>
    <x:t xml:space="preserve">TISA指标：
area_IS（实例空间面积）：衡量测试套件整体多样性，与缺陷检测相关性较弱。
area_bugs（缺陷区域面积）：与缺陷数量呈强正相关（统计显著），效果最佳。
cov_IS（实例空间覆盖率）：覆盖率指标，相关性不显著。
对比指标：
欧氏距离（div_Eu）：中等相关性，但统计显著性不稳定。
香农多样性指数（div_Shannon）：相关性不一致。
NCD和STD：相关性弱或无效。
效率：TISA计算时间低于50秒（10k测试场景），远优于NCD和欧氏距离。</x:t>
  </x:si>
  <x:si>
    <x:t xml:space="preserve">Learning-based Widget Matching for Migrating GUI Test Cases</x:t>
  </x:si>
  <x:si>
    <x:t xml:space="preserve">该论文提出了一种名为TEMdroid的基于学习的GUI测试用例迁移方法。传统方法在GUI测试用例迁移中依赖于静态词嵌入和手动定义的匹配函数，存在无法充分利用上下文信息和处理复杂匹配关系的局限性。TEMdroid通过使用BERT模型捕捉上下文信息，并设计了一个两阶段训练策略（挖掘困难负样本和训练匹配模型）来提升匹配准确性。实验结果表明，TEMdroid在事件匹配和测试用例迁移任务中显著优于基线方法，Top1准确率达到76%，F1分数为89%。</x:t>
  </x:si>
  <x:si>
    <x:t xml:space="preserve">The paper introduces TEMdroid, a learning-based approach for migrating GUI test cases across applications. Traditional methods rely on static word embeddings and manually defined matching functions, which fail to capture contextual information and handle complex matching relations. TEMdroid addresses these limitations by leveraging BERT for contextualized widget representation and employing a two-stage training strategy (mining hard-negative samples and training a matching model). Evaluations on 34 real-world apps show that TEMdroid achieves a Top1 accuracy of 76% in event matching and an F1-score of 89% in test case migration, outperforming baseline approaches.</x:t>
  </x:si>
  <x:si>
    <x:t xml:space="preserve">论文的研究主题是基于学习的GUI测试用例迁移，核心是通过改进小部件（widget）匹配技术，实现跨应用的测试用例自动化迁移。</x:t>
  </x:si>
  <x:si>
    <x:t xml:space="preserve">SemFinder数据集：用于评估事件匹配（widget matching）任务，包含27个应用，覆盖8个类别（如Expense、Note、Shopping-list等）。
Craftdroid数据集：用于评估测试用例迁移任务，包含23个应用，覆盖5个类别（如Browser、To-do、Shopping等）。
工业应用案例：额外评估了5个Google Play上的流行应用（如Web Browser、Done、Fivemiles等）。</x:t>
  </x:si>
  <x:si>
    <x:t xml:space="preserve">事件匹配任务：
Top1准确率：76%（比基线方法提升17%）。
MRR（平均倒数排名）：85%（比基线提升8%）。
测试用例迁移任务：
F1分数：89%（比基线提升7%）。
精确率（Precision）：86%，召回率（Recall）：93%。
工业应用案例：F1分数为87%，节省了82%的人工成本。</x:t>
  </x:si>
  <x:si>
    <x:t xml:space="preserve">论文提及了在5个Google Play上的流行工业应用（如Web Browser、Done、Fivemiles等）中的案例研究，TEMdroid在这些应用中实现了87%的F1分数，证明了其在真实场景中的实用性。</x:t>
  </x:si>
  <x:si>
    <x:t xml:space="preserve">CoderEval: A Benchmark of Pragmatic Code Generation with Generative Pre-trained Models</x:t>
  </x:si>
  <x:si>
    <x:t xml:space="preserve">该论文提出了一个名为CoderEval的基准测试，用于评估生成式预训练模型在真实场景中的代码生成能力。传统基准测试（如HumanEval）主要关注生成独立函数（standalone functions），而实际开源项目中超过70%的函数是非独立函数（non-standalone functions），依赖外部上下文（如第三方库、类、文件等）。CoderEval从热门开源项目中精选了460个任务（230个Python和230个Java），涵盖6种上下文依赖级别，并提供了自动化的执行平台来验证生成代码的功能正确性。实验评估了CodeGen、PanGu-Coder和ChatGPT三种模型，发现它们在生成非独立函数时的表现显著低于独立函数，凸显了当前模型在利用上下文信息方面的局限性。</x:t>
  </x:si>
  <x:si>
    <x:t xml:space="preserve">The paper introduces CoderEval, a benchmark designed to evaluate the pragmatic code generation capabilities of generative pre-trained models. Unlike existing benchmarks (e.g., HumanEval) that focus solely on standalone functions, CoderEval includes 460 tasks (230 Python and 230 Java) curated from real-world open-source projects, covering six levels of contextual dependency (e.g., third-party libraries, class-level, file-level). It also provides an execution platform to automatically assess the functional correctness of generated code. Experiments on CodeGen, PanGu-Coder, and ChatGPT reveal that these models perform significantly worse on non-standalone functions (70%+ in real projects) than on standalone functions, highlighting the need for improved context-awareness in code generation models.</x:t>
  </x:si>
  <x:si>
    <x:t xml:space="preserve">论文的研究主题是基于生成式预训练模型的实用代码生成能力评估，重点解决现有基准测试在真实场景覆盖不足的问题，并提出新的评估标准和方法。</x:t>
  </x:si>
  <x:si>
    <x:t xml:space="preserve">CoderEval：论文提出的新基准，包含460个任务（Python和Java各230个），覆盖6种上下文依赖级别。
对比基准：HumanEval（164个Python独立函数任务）、AIXBench（Java评估数据集）、Concode（Java函数数据集）。</x:t>
  </x:si>
  <x:si>
    <x:t xml:space="preserve">Pass@k：衡量模型生成代码的功能正确性（k=1,5,10）。
ChatGPT在HumanEval上表现最佳（Pass@10: Python 72.96%，Java 67.23%），但在CoderEval上显著下降（Pass@10: Python 30%，Java 46.09%）。
非独立函数的生成效果比独立函数低约20-40%（如ChatGPT在CoderEval中非独立函数的Pass@10为23.35%-33.33%，独立函数为47.62%-76%）。
Acc@k：评估模型生成正确上下文信息的能力，ChatGPT在生成类型引用（TypeReference）时表现较好（Python 60%，Java 40%）。</x:t>
  </x:si>
  <x:si>
    <x:t xml:space="preserve">Inferring Data Preconditions from Deep Learning Models for Trustworthy Prediction in Deployment</x:t>
  </x:si>
  <x:si>
    <x:t xml:space="preserve">该论文提出了一种名为DeepInfer的新技术，用于从训练好的深度神经网络（DNN）模型中推断数据前提条件，以确定模型在部署阶段对未见数据的预测是否可信。通过引入一种新颖的DNN抽象表示和最弱前置条件（wp）演算规则，DeepInfer能够克服DNN架构中的非线性计算和矩阵维度问题。实验表明，DeepInfer能够高效检测高准确率模型的正确和错误预测，召回率高达0.98，F1分数为0.84，且运行时开销较低（平均0.22秒），性能优于现有技术SelfChecker。</x:t>
  </x:si>
  <x:si>
    <x:t xml:space="preserve">The paper introduces DeepInfer, a novel technique for inferring data preconditions from trained deep neural network (DNN) models to assess the trustworthiness of predictions on unseen data during deployment. By leveraging a novel DNN abstraction and weakest precondition (wp) calculus, DeepInfer addresses challenges posed by non-linear computations and matrix dimensionality in DNNs. Evaluated on 29 real-world models and four datasets, DeepInfer achieves high recall (0.98) and F-1 score (0.84) with minimal runtime overhead (0.22 sec), outperforming the state-of-the-art SelfChecker by 3.27 times in speed.</x:t>
  </x:si>
  <x:si>
    <x:t xml:space="preserve">论文的研究主题是从深度神经网络模型中推断数据前提条件，以确保模型在部署阶段对未见数据的预测可信度。</x:t>
  </x:si>
  <x:si>
    <x:t xml:space="preserve">论文使用了四个真实世界的数据集和29个DNN模型作为benchmark：
Pima Diabetes（8个特征）
House Price（10个特征）
BankCustomer（22个特征）
GermanCredit（28个特征）
模型来源包括Kaggle竞赛和先前的研究工作（如[9, 14, 64, 76]）。</x:t>
  </x:si>
  <x:si>
    <x:t xml:space="preserve">Pearson Correlation Coefficient (pcc): 数据前提条件违反与错误预测的强相关性（pcc=0.88），前提条件满足与正确预测的强相关性（pcc=0.98）。
Recall: 0.98（高准确率模型的正确预测召回率）。
F-1 Score: 0.84。
Runtime Overhead: 平均0.22秒，比SelfChecker快3.27倍。</x:t>
  </x:si>
  <x:si>
    <x:t xml:space="preserve">论文中提及了产业界的应用案例，包括：
自动驾驶：Uber的自动驾驶汽车因模型未能正确预测行人路径导致事故（论文引用[1]）。
医疗诊断：AI模型在医疗领域的预测准确性被高估（论文引用[2]）。
这些案例突显了在安全关键系统中确保DNN预测可信度的重要性。</x:t>
  </x:si>
  <x:si>
    <x:t xml:space="preserve">GrammarT5: Grammar-Integrated Pretrained Encoder-Decoder Neural Model for Code</x:t>
  </x:si>
  <x:si>
    <x:t xml:space="preserve">该论文提出了GrammarT5，一种基于语法集成的预训练编码器-解码器神经网络模型，用于代码理解和生成任务。GrammarT5采用了一种新颖的语法集成表示方法——Tokenized Grammar Rule Sequence (TGRS)，将代码的语法规则与词法标记结合，以显式地捕捉代码的语法结构。此外，论文还提出了两种新的预训练任务（Edge Prediction和Sub-Tree Prediction）来帮助模型学习代码的语法信息。实验表明，GrammarT5在多个代码相关任务上（如代码摘要、代码搜索、代码生成等）取得了优于同类规模模型的性能，甚至在某些任务上超越了更大规模的模型。</x:t>
  </x:si>
  <x:si>
    <x:t xml:space="preserve">The paper introduces GrammarT5, a grammar-integrated pretrained encoder-decoder neural model for code understanding and generation. GrammarT5 employs a novel representation called Tokenized Grammar Rule Sequence (TGRS) to explicitly capture the syntactic structure of code by combining grammar rules with lexical tokens. Additionally, the paper proposes two new pretraining tasks—Edge Prediction (EP) and Sub-Tree Prediction (STP)—to enhance the model's ability to learn syntactic information. Evaluated on multiple code-related tasks (e.g., code summarization, code search, and code generation), GrammarT5 achieves state-of-the-art performance compared to models of the same scale and even outperforms larger models in some cases.</x:t>
  </x:si>
  <x:si>
    <x:t xml:space="preserve">论文的研究主题是基于语法集成的预训练模型在代码理解和生成任务中的应用，重点解决现有模型因将代码表示为词法标记序列而忽略语法结构的问题。</x:t>
  </x:si>
  <x:si>
    <x:t xml:space="preserve">论文使用了以下benchmark数据集：
预训练数据集：CodeSearchNet（Java、Python）和GitHub Code（CSharp）。
下游任务数据集：
代码理解任务：CodeXGLUE中的代码摘要（Sum-Java、Sum-Python）、代码搜索（AdvTest、CosQA）。
代码生成任务：Concode、Django、CoNaLa、MBPP、MathQA-Python、代码修复（Refine-S、Refine-M）、代码翻译（Java-CSharp、CSharp-Java）。</x:t>
  </x:si>
  <x:si>
    <x:t xml:space="preserve">代码摘要：BLEU-4分数（GrammarT5-base在Java和Python上分别达到20.66和20.21，优于同类模型）。
代码搜索：Mean Reciprocal Rank (MRR)（GrammarT5-base在AdvTest和CosQA上分别达到44.12和73.48，优于CodeT5-large）。
代码生成：
Exact Match (EM)（GrammarT5-base在Concode上达到25.10，比CodeT5-large高2.45分）。
CodeBLEU（GrammarT5-base在Concode上达到45.48，优于CodeT5-large）。
pass@80（GrammarT5-base在MBPP上达到33.00，与CodeT5-large相当）。
代码翻译：EM（GrammarT5-base在Java-CSharp和CSharp-Java上分别达到69.10和73.40，优于CodeGen-multi-2B）。</x:t>
  </x:si>
  <x:si>
    <x:t xml:space="preserve">On Calibration of Pre-trained Code models</x:t>
  </x:si>
  <x:si>
    <x:t xml:space="preserve">本文研究了预训练代码模型的校准问题，重点关注模型预测不确定性的准确估计。通过实验分析了五种预训练代码模型在四种代码理解任务中的校准表现，包括同分布（ID）和分布外（OOD）场景。研究发现，预训练代码模型普遍存在过度自信问题，温度缩放和标签平滑在校准ID数据时有效，但在OOD场景中效果有限。研究强调了模型校准在实际应用中的重要性，特别是在高风险的软件工程任务中。</x:t>
  </x:si>
  <x:si>
    <x:t xml:space="preserve">This paper investigates the calibration of pre-trained code models, focusing on the accurate estimation of predictive uncertainty. Through experiments on five pre-trained models across four code understanding tasks, the study examines calibration in both in-distribution (ID) and out-of-distribution (OOD) settings. Key findings include the prevalence of over-confidence in pre-trained models, the effectiveness of temperature scaling and label smoothing for ID data, and their diminished efficacy in OOD scenarios. The study underscores the importance of calibration for reliable deployment in software engineering applications.</x:t>
  </x:si>
  <x:si>
    <x:t xml:space="preserve">研究主题是预训练代码模型的校准，包括其在校内分布和分布外数据中的表现，以及校准方法（如温度缩放和标签平滑）的有效性。</x:t>
  </x:si>
  <x:si>
    <x:t xml:space="preserve">论文使用了以下benchmark数据集：
功能分类：POJ104、Java250、Python800
代码克隆检测：BigCloneBench
缺陷检测：Devign
异常类型预测：来自GitHub的Python异常数据集</x:t>
  </x:si>
  <x:si>
    <x:t xml:space="preserve">量化指标：
准确率（Accuracy, Acc）
预期校准误差（Expected Calibration Error, ECE）
效果：
预训练模型在功能分类和代码克隆检测任务中表现良好（Acc &gt; 90%），但在缺陷检测和异常预测任务中校准较差（ECE较高）。
温度缩放和标签平滑显著降低了ID数据的ECE（如CodeT5在异常任务中ECE从15.44%降至12.30%），但在OOD数据中效果有限。</x:t>
  </x:si>
  <x:si>
    <x:t xml:space="preserve">Learning in the Wild: Towards Leveraging Unlabeled Data for Effectively Tuning Pre-trained Code Models</x:t>
  </x:si>
  <x:si>
    <x:t xml:space="preserve">本文提出了一种名为HINT的新方法，旨在通过利用大规模未标注数据来优化预训练代码模型的微调过程。HINT包含两个核心模块：混合伪标签数据选择和噪声容忍训练。前者通过结合训练损失和检索方法筛选高质量伪标签数据，后者通过对称交叉熵损失和一致性正则化减少噪声标签的影响。实验表明，HINT在代码摘要、缺陷检测和断言生成等任务中显著提升了模型性能，例如在UniXcoder模型上分别提高了15.33%、16.50%和8.98%的效果。</x:t>
  </x:si>
  <x:si>
    <x:t xml:space="preserve">This paper introduces HINT, a novel approach to enhance pre-trained code models by leveraging large-scale unlabeled data during fine-tuning. HINT consists of two main components: hybrid pseudo-labeled data selection and noise-tolerant training. The hybrid selection combines loss-based and retrieval-based methods to filter high-quality pseudo labels, while noise-tolerant training mitigates label noise via symmetric cross-entropy loss and consistency regularization. Experiments on code summarization, defect detection, and assertion generation tasks demonstrate significant performance improvements, e.g., 15.33% BLEU-4 gain for UniXcoder.</x:t>
  </x:si>
  <x:si>
    <x:t xml:space="preserve">研究主题是利用未标注数据优化预训练代码模型的微调，重点关注如何通过伪标签技术和噪声容忍训练提升模型在代码智能任务中的表现。</x:t>
  </x:si>
  <x:si>
    <x:t xml:space="preserve">论文使用了以下benchmark数据集：
代码摘要：JCSD（Java）、PCSD（Python）
缺陷检测：Big-Vul（C/C++）
断言生成：ATLAS（多语言）</x:t>
  </x:si>
  <x:si>
    <x:t xml:space="preserve">量化指标：
代码摘要：BLEU-4、ROUGE-L、METEOR、CIDEr
缺陷检测：Precision、Recall、F1
断言生成：Exact Match (EM)、LCS、Edit Distance (ED)
效果：
HINT显著提升了所有任务和模型的性能。例如，在代码摘要任务中，HINT将UniXcoder的BLEU-4从17.16提升至19.79（+15.33%）；在缺陷检测任务中，F1从22.55提升至26.27（+16.50%）。</x:t>
  </x:si>
  <x:si>
    <x:t xml:space="preserve">Make LLM a Testing Expert: Bringing Human-like Interaction to Mobile GUI Testing via Functionality-aware Decisions</x:t>
  </x:si>
  <x:si>
    <x:t xml:space="preserve">这篇论文提出了一种名为GPTDroid的自动化GUI测试方法，利用大型语言模型（LLM）如GPT-3/4，将移动应用测试任务转化为问答（Q&amp;A）任务。通过提取GUI页面的语义信息并设计提示模板，GPTDroid能够生成人类化的测试操作序列。论文还提出了功能感知的内存机制，帮助LLM在测试过程中关注全局功能视角，从而提高测试覆盖率和缺陷检测能力。实验结果表明，GPTDroid在93个流行Android应用上实现了75%的活动覆盖率和66%的代码覆盖率，检测到的缺陷数量比现有最佳基线高出31%。</x:t>
  </x:si>
  <x:si>
    <x:t xml:space="preserve">This paper introduces GPTDroid, an automated GUI testing approach that leverages Large Language Models (LLMs) like GPT-3/4 to transform mobile app testing into a question-and-answer (Q&amp;A) task. By extracting semantic information from GUI pages and designing prompt templates, GPTDroid generates human-like test sequences. The paper also proposes a functionality-aware memory mechanism to help LLMs focus on global functional perspectives during testing, improving coverage and bug detection. Experimental results show that GPTDroid achieves 75% activity coverage and 66% code coverage on 93 popular Android apps, detecting 31% more bugs than the best baseline.</x:t>
  </x:si>
  <x:si>
    <x:t xml:space="preserve">研究主题是利用大型语言模型（LLM）实现移动应用GUI的自动化测试，通过功能感知的交互式问答任务生成人类化的测试操作序列。</x:t>
  </x:si>
  <x:si>
    <x:t xml:space="preserve">论文使用了两个数据集：
Themis benchmark：包含20个开源Android应用和34个缺陷。
Google Play数据集：从12个类别中筛选的73个流行应用（共93个应用，143个缺陷）。</x:t>
  </x:si>
  <x:si>
    <x:t xml:space="preserve">量化指标：
活动覆盖率（Activity Coverage）
代码覆盖率（Code Coverage）
检测到的缺陷数量（Number of Detected Bugs）
效果：
活动覆盖率：75%（比最佳基线高32%）。
代码覆盖率：66%。
缺陷检测数量：比最佳基线多31%。
在真实应用中检测到53个新缺陷，其中35个被开发者确认或修复。</x:t>
  </x:si>
  <x:si>
    <x:t xml:space="preserve">论文提及了在产业界的应用案例：
对Google Play上的223个流行应用进行了测试，检测到53个崩溃缺陷，其中35个被开发者确认或修复。
实验中的应用包括多个类别（如音乐、工具、金融等），例如SmartMeter、Moni等真实应用。</x:t>
  </x:si>
  <x:si>
    <x:t xml:space="preserve">An Exploratory Investigation of Log Anomalies in Unmanned Aerial Vehicles</x:t>
  </x:si>
  <x:si>
    <x:t xml:space="preserve">这篇论文对无人机（UAV）系统中由软件缺陷引发的日志异常进行了探索性研究。通过分析两个开源无人机平台PX4和Ardupilot中的178个真实异常日志，论文总结了六种常见的异常类型及其在系统代码层面的触发模式，并特别关注了导致无人机坠毁的异常特征。此外，论文还探讨了通过分析异常日志进行故障定位的挑战，为未来无人机系统的可靠性提升和故障诊断工具的开发提供了重要见解。</x:t>
  </x:si>
  <x:si>
    <x:t xml:space="preserve">This paper conducts an exploratory investigation into log anomalies induced by software bugs in unmanned aerial vehicles (UAVs). By analyzing 178 real-world abnormal logs from two open-source UAV platforms, PX4 and Ardupilot, the study identifies six common types of UAV anomalies and their corresponding code-level patterns, with a special focus on crash-related anomalies. The paper also highlights the challenges of fault localization through log analysis, offering valuable insights for improving UAV system reliability and developing diagnostic tools.</x:t>
  </x:si>
  <x:si>
    <x:t xml:space="preserve">研究主题是无人机系统中由软件缺陷引发的日志异常及其代码模式分析，重点探索异常类型、坠毁异常的特征以及故障定位的挑战</x:t>
  </x:si>
  <x:si>
    <x:t xml:space="preserve">论文使用了两个开源无人机平台的数据集：
PX4：包含6,236个已关闭的问题报告和1,384个缺陷。
Ardupilot：包含5,085个已关闭的问题报告和652个缺陷。
最终从中筛选出178个带有异常日志的缺陷进行分析</x:t>
  </x:si>
  <x:si>
    <x:t xml:space="preserve">量化指标：
异常类型分类（如点异常、上下文异常、集体异常等）。
异常触发代码模式的分类（如边界问题、冲突问题、数学计算问题等）。
故障定位的挑战分析（如异常类型与代码模式的多样性关系）。
效果：
识别了六种异常类型和六种代码模式。
发现边界问题（Bound Pattern）是导致无人机坠毁的最常见代码模式。
揭示了故障定位的四大挑战，如异常类型与代码模式的多对多关系、环境因素的影响等。</x:t>
  </x:si>
  <x:si>
    <x:t xml:space="preserve">ModuleGuard: Understanding and Detecting Module Conflicts in Python Ecosystem</x:t>
  </x:si>
  <x:si>
    <x:t xml:space="preserve">这篇论文系统地研究了Python生态系统中的模块冲突（Module Conflict, MC）问题，并提出了一种名为ModuleGuard的工具来检测和解决这些冲突。模块冲突发生在不同包具有相同命名空间的模块时，可能导致模块覆盖或导入混淆。论文首先收集了97个MC问题，分析了其特点和成因，总结了三种冲突模式及其潜在威胁。随后，作者利用ModuleGuard对PyPI生态系统中的420万个包和GitHub上的3711个热门项目进行了大规模分析，发现许多项目和包受到模块冲突的影响。研究揭示了Python在命名冲突处理上的不足，并为开发者提供了检测冲突的工具和指导。</x:t>
  </x:si>
  <x:si>
    <x:t xml:space="preserve">This paper systematically investigates the module conflict (MC) problem in the Python ecosystem and proposes a tool called ModuleGuard to detect and address these conflicts. Module conflicts occur when different packages share the same namespace modules, leading to issues like module overwriting and import confusion. The authors collected 97 MC issues, classified their characteristics and causes, and summarized three conflict patterns along with their potential threats. Using ModuleGuard, they conducted a large-scale analysis of 4.2 million PyPI packages and 3,711 popular GitHub projects, revealing widespread impacts of MC. The study highlights Python's shortcomings in handling naming conflicts and provides tools and guidelines for developers to mitigate these issues.</x:t>
  </x:si>
  <x:si>
    <x:t xml:space="preserve">论文的研究主题是Python生态系统中的模块冲突问题，包括其成因、分类、检测方法以及对开发者和生态系统的影响。</x:t>
  </x:si>
  <x:si>
    <x:t xml:space="preserve">论文使用了以下两个benchmark数据集：
Dataset 1: 从Libraries.io和PyPI Downloads Table中选取的3000个热门项目，经过去重处理。
Dataset 2: 从PyPI中随机选取的5000个项目。
这些数据集用于评估ModuleGuard在模块提取和依赖图解析方面的准确性。</x:t>
  </x:si>
  <x:si>
    <x:t xml:space="preserve">论文定义了以下量化指标：
Correct: 模块或依赖图与真实情况完全一致。
Miss: 真实情况中存在但工具未检测到的模块或依赖项。
Excess: 工具检测到但真实情况中不存在的模块或依赖项。
Error: 其他错误情况。
在评估中，ModuleGuard的表现如下：
InstSimulator（模块提取）: 准确率为95.58%和96.11%。
EnvResolution（依赖解析）: 节点级准确率为98.70%和96.37%，图级准确率为97.66%和95.18%。</x:t>
  </x:si>
  <x:si>
    <x:t xml:space="preserve">论文中提及了在产业界的案例研究，包括：
对GitHub上3711个热门项目的分析，发现108个项目受到模块冲突的影响，并向开发者报告了35个问题，其中12个问题得到了修复。
对PyPI生态系统中420万个包的模块冲突检测，揭示了模块冲突在AI领域的普遍性（如OpenCV相关包的冲突）。
这些案例展示了ModuleGuard在实际开发中的实用性和对产业界的潜在帮助。</x:t>
  </x:si>
  <x:si>
    <x:t xml:space="preserve">Empirical Analysis of Vulnerabilities Life Cycle in Golang Ecosystem</x:t>
  </x:si>
  <x:si>
    <x:t xml:space="preserve">这篇论文对Golang生态系统中的漏洞生命周期进行了系统性研究，重点关注漏洞从引入到修复的延迟问题。作者通过收集和分析来自多个数据源的信息，构建了一个框架来计算漏洞修复的延迟时间。研究发现，66.10%的Golang模块受到漏洞影响，且漏洞修复存在两种主要延迟：版本发布延迟和索引延迟。论文还分析了导致这些延迟的原因，并提出了改进建议，以提升生态系统的安全性。</x:t>
  </x:si>
  <x:si>
    <x:t xml:space="preserve">This paper conducts a systematic study on the life cycle of vulnerabilities in the Golang ecosystem, focusing on the delays from their introduction to remediation. The authors constructed a framework by integrating data from multiple sources to calculate the lags in vulnerability patching. The study found that 66.10% of Golang modules are affected by vulnerabilities, with two main types of delays: version release lag and indexing lag. The paper analyzes the reasons behind these delays and provides recommendations to enhance ecosystem security.</x:t>
  </x:si>
  <x:si>
    <x:t xml:space="preserve">论文的研究主题是Golang生态系统中漏洞的生命周期及其修复延迟问题，包括漏洞的影响范围、修复延迟的原因以及下游用户对漏洞修复的采纳情况。</x:t>
  </x:si>
  <x:si>
    <x:t xml:space="preserve">论文使用了以下数据源作为benchmark：
漏洞数据：来自Snyk Advisory和NVD的1,837个Golang漏洞。
依赖关系数据：来自Open Source Insight的725,286个模块和7,892,152个版本。
索引时间数据：从Golang Index获取的版本索引时间。
提交历史数据：从GitHub仓库获取的提交历史和版本标签。</x:t>
  </x:si>
  <x:si>
    <x:t xml:space="preserve">论文定义了以下量化指标：
漏洞影响范围：66.10%的模块受到漏洞影响。
修复延迟时间：
版本发布延迟（
L
a
g
v
e
r
Lag 
ver
​
 ）：10.8%的漏洞存在显著延迟。
索引延迟（
L
a
g
i
n
d
e
x
Lag 
index
​
 ）：21.94%的漏洞版本未被索引。
下游修复情况：仅4.51%的下游用户完全修复了漏洞。
研究发现，及时发布和索引修复版本可以显著减少漏洞的影响范围。</x:t>
  </x:si>
  <x:si>
    <x:t xml:space="preserve">论文中提及了在产业界的案例研究，包括：
对Golang模块维护者的调查，发现部分维护者未及时发布修复版本或未将版本推送到Golang Index。
对GitHub上120个高星项目的分析，发现多数项目在收到漏洞通知后及时修复了漏洞（89.95%）。
这些案例展示了漏洞修复延迟的实际问题及其对生态系统的影响。</x:t>
  </x:si>
  <x:si>
    <x:t xml:space="preserve">Fine-SE: Integrating Semantic Features and Expert Features for Software Effort Estimation</x:t>
  </x:si>
  <x:si>
    <x:t xml:space="preserve">这篇论文提出了一种名为Fine-SE的模型，通过结合语义特征和专家特征来改进软件工作量估计。研究团队通过访谈26名企业员工，确定了13种专家特征，并将其与BERT提取的语义特征结合，构建了一个深度学习模型。实验在17个工业项目和4个开源项目上进行，结果表明Fine-SE在平均绝对误差（MAE）、相对误差（MMRE）等指标上显著优于现有方法和专家估计，尤其在工业项目中表现突出。</x:t>
  </x:si>
  <x:si>
    <x:t xml:space="preserve">The paper introduces Fine-SE, a novel model that integrates semantic features (extracted using BERT) and expert features (identified through interviews with 26 industry professionals) for software effort estimation. Evaluated on 17 industrial and 4 open-source projects, Fine-SE outperforms state-of-the-art methods and expert estimation, achieving improvements of 8.9%-91.4% in key metrics like MAE and MMRE, particularly in large-scale industrial settings.</x:t>
  </x:si>
  <x:si>
    <x:t xml:space="preserve">研究主题是软件工作量估计（Software Effort Estimation），重点是通过结合语义特征和专家特征提升估计的准确性。</x:t>
  </x:si>
  <x:si>
    <x:t xml:space="preserve">数据集：17个工业项目（来自全球ICT企业）和4个开源项目（来自JIRA系统），共30,000多个软件任务。
基线方法：专家估计（Expert Estimation）、Deep-SE（基于LSTM和循环高速公路网络）、GPT2SP（基于GPT-2的Transformer模型）。</x:t>
  </x:si>
  <x:si>
    <x:t xml:space="preserve">指标：
平均绝对误差（MAE）
平均相对误差（MMRE）
预测准确率（PRED(50)，即误差在50%以内的比例）
效果：
与专家估计相比：在工业项目中，MAE降低32.0%，MMRE降低43.6%，PRED(50)提高45.2%。
与基线模型相比：优于Deep-SE（MAE降低41.9%）和GPT2SP（MAE降低16.2%）。</x:t>
  </x:si>
  <x:si>
    <x:t xml:space="preserve">论文详细描述了与全球ICT企业的合作案例，包括：
数据来源：17个工业项目，涵盖平台开发、应用开发等主要业务线。
专家特征提取：通过访谈19名项目经理和7名工程师确定13种专家特征（如开发者历史任务数、缺陷修复数等）。
实际应用：模型用于企业中的跨项目和项目内工作量估计，帮助管理者优化资源分配和交付周期</x:t>
  </x:si>
  <x:si>
    <x:t xml:space="preserve">GPTScan: Detecting Logic Vulnerabilities in Smart Contracts by Combining GPT with Program Analysis</x:t>
  </x:si>
  <x:si>
    <x:t xml:space="preserve">这篇论文提出了GPTScan，一种结合GPT（生成式预训练变换模型）与静态分析的工具，用于检测智能合约中的逻辑漏洞。传统工具主要关注固定模式的控制流或数据流漏洞（如重入攻击），但80%的逻辑漏洞因缺乏领域特定属性描述而无法被检测。GPTScan通过将漏洞类型分解为代码级场景（scenarios）和属性（properties），利用GPT匹配候选漏洞函数，并通过静态分析验证关键变量和语句。实验在400个合约项目（含3K Solidity文件）上验证了其高效性：对代币合约的精确度超过90%，对大型项目（如Web3Bugs）的精确度为57.14%，召回率超过70%，并发现了9个审计遗漏的新漏洞。此外，GPTScan平均每千行代码仅需14.39秒和0.01美元，成本低廉。</x:t>
  </x:si>
  <x:si>
    <x:t xml:space="preserve">The paper introduces GPTScan, a tool that integrates GPT with static analysis to detect logic vulnerabilities in smart contracts. Traditional tools focus on fixed-pattern vulnerabilities (e.g., re-entrancy), but 80% of logic vulnerabilities remain undetected due to missing domain-specific property descriptions. GPTScan decomposes vulnerability types into code-level scenarios and properties, uses GPT for candidate function matching, and validates key variables/statements via static analysis. Evaluated on 400 contract projects (3K Solidity files), GPTScan achieves over 90% precision for token contracts, 57.14% precision for large projects (e.g., Web3Bugs), and over 70% recall, including 9 new vulnerabilities missed by auditors. It is cost-effective, scanning 1K LoC in 14.39 seconds at $0.01.</x:t>
  </x:si>
  <x:si>
    <x:t xml:space="preserve">研究主题是智能合约逻辑漏洞检测，重点是通过结合GPT的语义理解能力与静态分析的精确性，提升对复杂业务逻辑漏洞的检测效果。</x:t>
  </x:si>
  <x:si>
    <x:t xml:space="preserve">数据集：
Top200：303个高市值非漏洞合约（测试假阳性率）。
Web3Bugs：72个Code4rena审计项目（含48个真实漏洞）。
DefiHacks：13个历史攻击案例（含14个漏洞）。
基线工具：Slither（开源静态分析工具）、MetaScan（在线扫描服务）、纯GPT方法（David et al.）。</x:t>
  </x:si>
  <x:si>
    <x:t xml:space="preserve">指标：
精确度（Precision）：Top200假阳性率4.39%，DefiHacks 90.91%，Web3Bugs 57.14%。
召回率（Recall）：Web3Bugs 83.33%，DefiHacks 71.43%。
F1分数：Web3Bugs 67.8%，DefiHacks 80%。
效率：平均14.39秒/千行代码，成本0.01美元/千行。
效果：
静态验证减少65.84%假阳性。
发现9个审计遗漏漏洞（如“Risky First Deposit”）。</x:t>
  </x:si>
  <x:si>
    <x:t xml:space="preserve">论文提到GPTScan已集成到MetaScan（https://metatrust.io/metascan），这是一个行业领先的智能合约安全扫描平台。此外，合作案例包括：
使用Code4rena审计的72个项目（Web3Bugs数据集）验证工具效果。
分析DeFi Hacks数据集中的历史攻击案例，证明其在实际漏洞检测中的有效性。</x:t>
  </x:si>
  <x:si>
    <x:t xml:space="preserve">PrettySmart: Detecting Permission Re-delegation Vulnerability for Token Behaviors in Smart Contracts</x:t>
  </x:si>
  <x:si>
    <x:t xml:space="preserve">该论文提出了一种名为PrettySmart的工具，用于检测智能合约中的权限重新委托（Permission Re-delegation, PRD）漏洞。PRD漏洞允许未经授权的攻击者通过操纵公开可访问函数的参数，窃取用户的数字资产。论文通过大规模实证研究总结了五种常见的权限约束类型，并提出了一种基于字节码的静态分析方法来识别这些约束及其可绕过性。实验结果表明，PrettySmart在真实数据集上具有高精度，并检测到118个新的PRD漏洞。</x:t>
  </x:si>
  <x:si>
    <x:t xml:space="preserve">The paper introduces PrettySmart, a bytecode-level static analyzer designed to detect Permission Re-delegation (PRD) vulnerabilities in smart contracts. PRD vulnerabilities enable unauthorized attackers to manipulate parameters of publicly accessible functions, leading to theft of digital assets. Through a large-scale empirical study, the authors identify five dominant types of permission constraints and propose a taint analysis-based method to infer and bypass these constraints. Experimental results demonstrate that PrettySmart achieves high precision and detects 118 previously unknown PRD vulnerabilities in real-world datasets.</x:t>
  </x:si>
  <x:si>
    <x:t xml:space="preserve">论文的研究主题是智能合约中的权限重新委托（PRD）漏洞检测，重点关注如何通过静态分析识别和防范这类安全漏洞</x:t>
  </x:si>
  <x:si>
    <x:t xml:space="preserve">论文使用了三个benchmark数据集：
开源智能合约数据集：从Etherscan收集的43万个开源智能合约，用于实证研究。
Reported Vulnerabilities (RV) 数据集：包含20个来自实际攻击报告和CVE的智能合约。
SmartBugs-wild数据集：包含47,518个以太坊智能合约，其中3,801个被标记为存在访问控制漏洞。</x:t>
  </x:si>
  <x:si>
    <x:t xml:space="preserve">精确度（Precision）：在SmartBugs-wild数据集上达到90%，高于其他工具（如AChecker的81%和SPCon的80%）。
召回率（Recall）：在RV数据集上达到88%，检测到17个漏洞中的15个。
新漏洞检测：发现了118个新的PRD漏洞。</x:t>
  </x:si>
  <x:si>
    <x:t xml:space="preserve">论文提及了多个产业界的实际案例，包括：
TransitSwap攻击：2022年因PRD漏洞导致2100万美元损失。
MEVBot攻击：涉及恶意参数操纵。
Bancor攻击：因权限控制不严导致资金被盗。
这些案例展示了PRD漏洞的实际危害和PrettySmart在检测此类漏洞中的有效性。</x:t>
  </x:si>
  <x:si>
    <x:t xml:space="preserve">Combining Structured Static Code Information and Dynamic Symbolic Traces for Software Vulnerability Prediction</x:t>
  </x:si>
  <x:si>
    <x:t xml:space="preserve">该论文提出了一种名为Concoction的深度学习系统，用于结合静态代码信息和动态符号执行轨迹来检测软件漏洞。Concoction通过无监督主动学习技术选择关键路径来收集动态符号执行轨迹，并结合静态程序数据和控制流图（PDCG）来生成程序表示。实验结果表明，Concoction在20个开源项目中检测到54个独特漏洞，其中包括37个新的CVE ID，并且在准确率和假阳性率上显著优于16种现有方法。</x:t>
  </x:si>
  <x:si>
    <x:t xml:space="preserve">The paper introduces Concoction, a deep learning system that combines static code information and dynamic symbolic execution traces for software vulnerability detection. Concoction employs unsupervised active learning to select critical paths for collecting dynamic traces and integrates them with static program data and control flow graphs (PDCG) to generate program representations. Experimental results demonstrate that Concoction detected 54 unique vulnerabilities in 20 open-source projects, including 37 new CVE IDs, and outperformed 16 prior methods in accuracy and false-positive rates.</x:t>
  </x:si>
  <x:si>
    <x:t xml:space="preserve">论文的研究主题是结合静态代码信息和动态符号执行轨迹的软件漏洞预测，重点关注如何通过深度学习模型提高漏洞检测的准确性和效率。</x:t>
  </x:si>
  <x:si>
    <x:t xml:space="preserve">论文使用了以下benchmark数据集：
开源项目数据集：20个开源C语言项目，用于大规模测试。
SARD数据集：包含36,954个样本，用于训练和评估。
CVE数据集：来自公开漏洞数据库的样本，用于验证方法的有效性。</x:t>
  </x:si>
  <x:si>
    <x:t xml:space="preserve">准确率（Accuracy）：在SARD数据集上达到最高，显著优于基线方法。
精确度（Precision）：在CVE数据集上表现优异，假阳性率低。
召回率（Recall）：在开源项目中检测到89%的已知漏洞。
F1分数：在结合静态和动态信息后达到86.1%，优于仅使用静态或动态信息的方法。</x:t>
  </x:si>
  <x:si>
    <x:t xml:space="preserve">论文提及了多个实际应用案例，包括：
在20个开源项目中发现54个漏洞，其中37个被分配了新的CVE ID。
开发者确认并修复了大部分报告的漏洞，部分漏洞在48小时内得到修复。
具体案例包括CVE-2022-26181（堆缓冲区溢出）和CVE-2021-3574（内存泄漏）等。</x:t>
  </x:si>
  <x:si>
    <x:t xml:space="preserve">SCVHunter: Smart Contract Vulnerability Detection Based on Heterogeneous Graph Attention Network</x:t>
  </x:si>
  <x:si>
    <x:t xml:space="preserve">该论文提出了一种名为SCVHunter的智能合约漏洞检测框架，基于异构图注意力网络（HGAT）。传统方法依赖专家定义的复杂规则，难以适应智能合约的快速增长，而现有的神经网络方法也存在信息丢失等问题。SCVHunter通过将智能合约转换为中间表示（CGIR），构建包含核心节点的异构图，并利用两层注意力机制（节点级和路径级）学习图中的语义特征，从而高效检测漏洞。实验表明，SCVHunter在四种漏洞检测中的准确率显著优于现有方法，最高达到93.72%。</x:t>
  </x:si>
  <x:si>
    <x:t xml:space="preserve">The paper introduces SCVHunter, a smart contract vulnerability detection framework based on a Heterogeneous Graph Attention Network (HGAT). Traditional methods rely heavily on expert-defined rules, which are labor-intensive and inflexible, while existing neural network approaches suffer from information loss. SCVHunter converts smart contracts into an intermediate representation (CGIR), constructs a heterogeneous graph with user-specified core nodes, and employs a dual-layer attention mechanism (node-level and path-level) to capture semantic features. Experiments demonstrate that SCVHunter outperforms state-of-the-art methods, achieving up to 93.72% accuracy in detecting four types of vulnerabilities.</x:t>
  </x:si>
  <x:si>
    <x:t xml:space="preserve">论文的研究主题是智能合约的自动化漏洞检测，重点解决传统方法依赖专家规则和现有神经网络方法信息丢失的问题，提出了一种基于异构图注意力网络的可扩展框架。</x:t>
  </x:si>
  <x:si>
    <x:t xml:space="preserve">论文使用了两个数据集：
自建的标注数据集：包含1,200份标记合约（每种漏洞300份）。
开源数据集：Ethereum Open Dataset中的47,587份合约。
对比方法包括6种基于神经网络的工具（如LSTM、GNN模型）和6种传统工具（如Oyente、Slither）。</x:t>
  </x:si>
  <x:si>
    <x:t xml:space="preserve">主要指标：准确率（Accuracy）、召回率（Recall）、精确率（Precision）、F1分数（F1 Score）。
效果：
重入漏洞：93.72%准确率。
区块信息依赖漏洞：91.07%准确率。
嵌套调用漏洞：85.41%准确率。
交易状态依赖漏洞：87.37%准确率。
均显著优于对比方法（提升5.09%~35.86%）</x:t>
  </x:si>
  <x:si>
    <x:t xml:space="preserve">PS3: Precise Patch Presence Test based on Semantic Symbolic Signature</x:t>
  </x:si>
  <x:si>
    <x:t xml:space="preserve">该论文提出了一种名为
P
S
3
PS 
3
 （Precise Patch Presence Test based on Semantic Symbolic Signature）的方法，用于检测二进制文件中是否存在特定安全补丁。传统方法依赖于语法层面的匹配，无法应对不同编译器选项带来的差异。
P
S
3
PS 
3
 通过符号模拟（symbolic emulation）提取语义级签名，利用定理证明器（theorem prover）在语义层面比较签名，从而精确判断目标二进制文件是否已打补丁。实验结果表明，
P
S
3
PS 
3
 在F1分数上优于现有方法33%，且在不同编译器选项下表现稳定。</x:t>
  </x:si>
  <x:si>
    <x:t xml:space="preserve">The paper proposes 
P
S
3
PS 
3
 , a method for precise patch presence testing in binaries using semantic symbolic signatures. Traditional approaches rely on syntactic matching and fail under varying compiler options. 
P
S
3
PS 
3
  employs symbolic emulation to extract semantic-level signatures and a theorem prover to compare them, enabling accurate detection of patches regardless of compilation settings. Experiments show 
P
S
3
PS 
3
  outperforms state-of-the-art baselines by 33% in F1 score and maintains robustness across different compiler configurations.</x:t>
  </x:si>
  <x:si>
    <x:t xml:space="preserve">论文的研究主题是二进制补丁存在性检测，重点解决传统方法因编译器选项差异导致的检测不准确问题，提出了一种基于语义符号签名的精确检测方法。</x:t>
  </x:si>
  <x:si>
    <x:t xml:space="preserve">论文自建了一个数据集，包含：
62个CVE漏洞（来自OpenSSL、FFmpeg、Tcpdump、Libxml2项目）。
3,631个（CVE, 二进制）测试对，涵盖不同编译器（GCC、Clang）和优化级别（O0-O3）。
对比基线工具包括BinXray（基于语法相似性）和Asm2Vec（基于深度学习的二进制克隆检测）。</x:t>
  </x:si>
  <x:si>
    <x:t xml:space="preserve">主要指标：精确率（Precision）、召回率（Recall）、F1分数（F1 Score）。
效果：
P
S
3
PS 
3
 的F1分数为0.89，比BinXray（0.56）和Asm2Vec（0.52）分别提升33%和37%。
在GCC O0优化级别下，精确率达0.91，召回率达0.94。
在不同编译器选项下保持稳定（F1分数波动范围0.86–0.93）。</x:t>
  </x:si>
  <x:si>
    <x:t xml:space="preserve">Safeguarding DeFi Smart Contracts against Oracle Deviations</x:t>
  </x:si>
  <x:si>
    <x:t xml:space="preserve">本文提出了一种名为OVer的自动化框架，用于分析去中心化金融（DeFi）智能合约在预言机输入偏差下的行为。OVer通过符号分析构建约束模型，并利用SMT求解器识别安全操作的参数，从而防止预言机操纵攻击。实验结果表明，OVer能够成功分析10个不同类型的DeFi协议，并发现现有临时控制机制在应对预言机偏差时存在不足甚至可能加剧安全问题。
Brief Introduction (English):</x:t>
  </x:si>
  <x:si>
    <x:t xml:space="preserve">This paper presents OVer, a framework designed to automatically analyze the behavior of DeFi smart contracts under "skewed" oracle inputs. OVer performs symbolic analysis to construct constraint models and leverages an SMT solver to identify parameters ensuring secure operations. Empirical results show that OVer successfully analyzes 10 diverse DeFi protocols, revealing that current ad-hoc control mechanisms are often insufficient or even detrimental in handling oracle deviations.</x:t>
  </x:si>
  <x:si>
    <x:t xml:space="preserve">研究主题是如何通过形式化方法和静态分析保障DeFi智能合约在预言机偏差下的安全性，具体包括预言机偏差的影响分析、参数优化以及新型循环摘要算法的设计。</x:t>
  </x:si>
  <x:si>
    <x:t xml:space="preserve">论文评估了9个真实DeFi协议（如Aave、Compound、Euler、dForce等）和1个虚构协议（TestAMM），覆盖借贷、流动性管理等多种DeFi应用场景。</x:t>
  </x:si>
  <x:si>
    <x:t xml:space="preserve">执行时间：OVer分析每个协议耗时均小于9秒。
覆盖率：成功处理所有10个基准协议，包括包含复杂循环和分支的合约。
安全性验证：发现6/7的协议在历史预言机偏差下存在临时漏洞，现有参数设置无法保证安全。</x:t>
  </x:si>
  <x:si>
    <x:t xml:space="preserve">论文提及了多个真实DeFi协议的案例研究（如Compound、dForce、xToken），分析了它们在预言机偏差下的脆弱性，并展示了OVer如何优化参数以增强安全性。例如，Compound的抵押因子（collateral factor）在偏差下的实际安全边际被量化评估。</x:t>
  </x:si>
  <x:si>
    <x:t xml:space="preserve">Testing Graph Database Systems via Equivalent Query Rewriting</x:t>
  </x:si>
  <x:si>
    <x:t xml:space="preserve">本文提出了一种名为GRev的自动化测试工具，用于检测图数据库管理系统（GDBMS）中的错误。GRev基于等效查询重写（EQR）技术，通过抽象语法图（ASG）和随机路径覆盖算法（RWC）生成多样化的等效查询，以触发不同的查询计划并检测不一致的系统行为。实验结果表明，GRev在5个主流GDBMS中发现了22个未知错误，其中15个已被开发者确认，包括14个与图数据检索相关的错误。GRev的通用性支持多种查询语言（如Cypher、Gremlin和nSQL），显著提升了测试覆盖率和效率。</x:t>
  </x:si>
  <x:si>
    <x:t xml:space="preserve">This paper introduces GRev, an automated testing tool for Graph Database Management Systems (GDBMS). Leveraging Equivalent Query Rewriting (EQR), GRev employs Abstract Syntax Graph (ASG) and Random Walk Covering (RWC) to generate diverse equivalent queries that trigger distinct query plans, thereby detecting logic bugs, performance issues, and exceptions. Experimental results demonstrate that GRev successfully identified 22 previously unknown bugs across 5 popular GDBMS (e.g., Neo4j, RedisGraph), with 15 confirmed by developers, including 14 graph-related bugs. GRev supports multiple query languages (Cypher, Gremlin, nSQL) and outperforms existing techniques in coverage and bug detection.</x:t>
  </x:si>
  <x:si>
    <x:t xml:space="preserve">研究主题是通过等效查询重写（EQR）技术自动化测试图数据库管理系统（GDBMS），重点解决逻辑错误、性能问题和异常检测的挑战，并提出通用性强的抽象语法图（ASG）和路径覆盖算法（RWC）。</x:t>
  </x:si>
  <x:si>
    <x:t xml:space="preserve">论文评估了5个主流GDBMS：Neo4j、RedisGraph、MemGraph、TinkerGraph和NebulaGraph，覆盖Cypher、Gremlin和nSQL三种查询语言。实验数据包括DB-Engines排名、GitHub星标数和初始发布版本。</x:t>
  </x:si>
  <x:si>
    <x:t xml:space="preserve">错误检测：发现22个未知错误（15个确认），包括12个逻辑错误、3个性能问题、4个缺失异常和3个意外异常。
测试覆盖率：在RedisGraph和Neo4j的24小时测试中，GRev的指令和分支覆盖率优于GDsmith和GDBMeter。
查询多样性：生成3,000个等效查询时，平均每个基准查询触发125.3种不同的查询计划。
效率：每1,322次测试用例执行可发现一个触发错误的用例，平均每分钟发现一个错误。</x:t>
  </x:si>
  <x:si>
    <x:t xml:space="preserve">论文提及了多个实际GDBMS的案例研究，例如：
RedisGraph：检测到逻辑错误（如Listing 3中WHERE子句错误返回不存在的数据）和性能问题（如Listing 4中冗余节点导致9倍性能下降）。
MemGraph：发现OPTIONAL MATCH后MATCH子句的错误优化（Listing 2）。
NebulaGraph：验证了工具对非主流查询语言（nSQL）的通用性。
这些案例展示了GRev在真实工业场景中的有效性。</x:t>
  </x:si>
  <x:si>
    <x:t xml:space="preserve">ROSInfer: Statically Inferring Behavioral Component Models for ROS-based Robotics Systems</x:t>
  </x:si>
  <x:si>
    <x:t xml:space="preserve">本文提出了一种名为ROSInfer的静态分析方法，用于自动推断基于ROS的机器人系统中组件的行为模型。通过分析ROS API的使用模式和常见行为实现模式，ROSInfer能够生成描述组件状态机行为的模型，帮助检测组件间行为不一致导致的架构错误。作者在五个真实ROS系统（共534个组件）上进行了评估，结果表明该方法能够推断87%的组件行为触发条件，并发现了传统结构分析方法无法检测的行为错误。</x:t>
  </x:si>
  <x:si>
    <x:t xml:space="preserve">This paper presents ROSInfer, a static analysis approach to automatically infer behavioral component models for ROS-based robotics systems. By leveraging ROS API usage patterns and common behavioral implementation practices, ROSInfer generates state machine models that capture reactive, periodic, and state-dependent behaviors of components. The method was evaluated on five real-world ROS systems with 534 components, demonstrating an 87% success rate in inferring causal triggers for architectural behaviors. The tool also identified behavioral composition bugs that structural analysis tools could not detect.</x:t>
  </x:si>
  <x:si>
    <x:t xml:space="preserve">论文的研究主题是基于静态分析的机器人操作系统（ROS）组件行为模型推断，旨在通过自动化建模解决手动创建和维护行为模型的成本问题，并提升机器人系统架构的安全性和正确性</x:t>
  </x:si>
  <x:si>
    <x:t xml:space="preserve">论文在以下五个真实ROS系统上进行了评估：
Autoware.AI
AutoRally
Fetch
Husky
Turtlebot
这些系统共包含534个组件，作者还手动创建了155个组件的行为模型作为基准数据集（ground truth）。</x:t>
  </x:si>
  <x:si>
    <x:t xml:space="preserve">恢复率（Recovery Rate）：87%的行为触发条件可完全推断（如周期性频率、反应式触发等）。
召回率（Recall）：93%的周期性行为、82%的反应式行为、71%的状态变量和69%的状态迁移被正确识别。
精确率（Precision）：100%的周期性行为、91%的反应式行为、76%的状态变量和88%的状态迁移推断为真实存在。
执行时间：平均每个组件分析耗时36.5秒，Autoware.AI全系统分析耗时3.8小时。</x:t>
  </x:si>
  <x:si>
    <x:t xml:space="preserve">Finding XPath Bugs in XML Document Processors via Differential Testing</x:t>
  </x:si>
  <x:si>
    <x:t xml:space="preserve">本文提出了一种名为XPress的自动化测试方法，用于检测XML处理器中XPath相关的逻辑错误。通过差分测试（differential testing）和基于目标节点的XPath查询生成技术，XPress能够高效地发现XML处理器中的不一致行为。实验结果表明，XPress在六个成熟的XML处理器（如BaseX、eXist-DB等）中发现了27个独特的逻辑错误，其中20个已被修复。该方法在测试效率和覆盖率上显著优于随机生成方法。</x:t>
  </x:si>
  <x:si>
    <x:t xml:space="preserve">This paper presents XPress, an automated testing approach for detecting logic bugs in XML processors related to XPath query processing. By leveraging differential testing and targeted node-guided XPath query generation, XPress efficiently identifies inconsistencies in XML processors. The evaluation on six mature systems (e.g., BaseX, eXist-DB) revealed 27 unique bugs, with 20 already fixed. XPress demonstrates superior efficiency and coverage compared to random testing methods.</x:t>
  </x:si>
  <x:si>
    <x:t xml:space="preserve">论文的研究主题是通过差分测试和定向XPath查询生成技术，自动化检测XML处理器中的逻辑错误。</x:t>
  </x:si>
  <x:si>
    <x:t xml:space="preserve">论文在以下六个XML处理器上进行了评估：
BaseX
eXist-DB
Saxon
PostgreSQL
libXML2
一个未公开名称的商业数据库系统</x:t>
  </x:si>
  <x:si>
    <x:t xml:space="preserve">发现的独特错误数量：27个（其中20个已修复）。
测试效率：在24小时内发现BaseX中的12个独特错误，效率是随机生成方法的2倍。
代码覆盖率：在测试的XML处理器中，行覆盖率为15%-20%，分支覆盖率为10%-16%。
开发者反馈</x:t>
  </x:si>
  <x:si>
    <x:t xml:space="preserve">Sedar: Obtaining High-Quality Seeds for DBMS Fuzzing via Cross-DBMS SQL Transfer</x:t>
  </x:si>
  <x:si>
    <x:t xml:space="preserve">论文提出了一种名为Sedar的方法，用于解决数据库管理系统（DBMS）模糊测试中高质量初始种子不足的问题。Sedar通过跨DBMS的SQL测试用例转移，利用大型语言模型（LLM）将其他DBMS的测试用例转换为目标DBMS兼容的初始种子，并结合语法兼容性优化技术，确保生成的种子能够被现有模糊测试工具解析和变异。实验表明，Sedar显著提高了代码覆盖率和漏洞检测能力，在多个DBMS中发现了70个新漏洞，其中19个被分配了CVE编号。</x:t>
  </x:si>
  <x:si>
    <x:t xml:space="preserve">The paper introduces Sedar, a novel approach to address the lack of high-quality initial seeds in DBMS fuzzing. Sedar transfers SQL test cases from other DBMSs to the target DBMS using large language models (LLMs) and refines the mutability of the seeds to ensure compatibility with existing fuzzers. Evaluations demonstrate that Sedar significantly improves code coverage and detects 70 new bugs, including 19 CVEs, in DBMSs like MonetDB, Virtuoso, DuckDB, and ClickHouse.</x:t>
  </x:si>
  <x:si>
    <x:t xml:space="preserve">论文的研究主题是通过跨DBMS的SQL测试用例转移生成高质量的初始种子，以提升DBMS模糊测试的效果。</x:t>
  </x:si>
  <x:si>
    <x:t xml:space="preserve">论文在以下DBMS上进行了评估：
MonetDB v11.4.6.0
Virtuoso-opensource v7.2.9
DuckDB v0.7.1
ClickHouse v23.5.3.24
使用的模糊测试工具是Squirrel和Griffin。</x:t>
  </x:si>
  <x:si>
    <x:t xml:space="preserve">代码覆盖率：
与非转移种子相比，Sedar将分支覆盖率提高了21.40%-214.84%。
与原生测试用例相比，Sedar进一步提高了4.90%-28.41%的分支覆盖率。
漏洞检测：
发现了70个新漏洞，其中60个是Sedar独有的，19个被分配了CVE编号。
语法和语义正确性：
转移后的种子在目标DBMS中的语法正确性提高了27%-66%，语义正确性提高了24%-64%。</x:t>
  </x:si>
  <x:si>
    <x:t xml:space="preserve">论文中提到了以下产业界相关的案例：
ClickHouse中的INTERVAL操作符漏洞：Sedar通过转移MySQL的测试用例，发现了ClickHouse中一个非标准INTERVAL语法导致的空指针解引用漏洞。
MonetDB中的TRACE语句漏洞：由于MonetDB缺乏相关测试用例，Sedar通过转移其他DBMS的EXPLAIN语句测试用例，发现了MonetDB的TRACE功能漏洞。
这些案例展示了Sedar在实际DBMS中的有效性。</x:t>
  </x:si>
  <x:si>
    <x:t xml:space="preserve">Automatically Detecting Reflow Accessibility Issues in Responsive Web Pages</x:t>
  </x:si>
  <x:si>
    <x:t xml:space="preserve">论文提出了一种名为SALAD的自动化方法，用于检测响应式网页设计（RWD）中的回流可访问性故障（RAFs）。RAFs是指当网页在不同屏幕尺寸（如桌面端和移动端）下重新布局时，键盘用户可能无法访问某些功能的问题。SALAD通过动态建模网页的键盘交互行为，分析全尺寸和回流版本的功能差异，并利用自然语言处理（NLP）技术识别功能相似性，从而检测RAFs。实验表明，SALAD在真实网页上的检测准确率显著优于现有工具，并发现了大量关键可访问性问题。</x:t>
  </x:si>
  <x:si>
    <x:t xml:space="preserve">The paper introduces SALAD, an automated approach to detect Responsive Accessibility Failures (RAFs) in responsive web pages. RAFs occur when keyboard users lose access to functionalities during reflow (e.g., due to viewport resizing). SALAD dynamically models keyboard interactions, compares functionalities between full-sized and reflowed UIs, and leverages NLP to group similar elements. Evaluations on real-world web pages show SALAD achieves 85% precision and 94% recall, outperforming state-of-the-art tools. It also identifies critical RAFs (e.g., missing login/search functionalities) impacting users with disabilities.</x:t>
  </x:si>
  <x:si>
    <x:t xml:space="preserve">论文的研究主题是自动化检测响应式网页设计中的回流可访问性故障（RAFs），确保键盘用户在不同屏幕尺寸下能平等访问网页功能。</x:t>
  </x:si>
  <x:si>
    <x:t xml:space="preserve">论文在62个真实网页上进行了评估，这些网页来自：
Moz Top 500热门网站（随机选取19个）
ReDeCheck工具的数据集（9个）
KAFE工具的数据集（34个）
对比工具包括ReDeCheck、KAFE、Qualweb和WAVE。</x:t>
  </x:si>
  <x:si>
    <x:t xml:space="preserve">准确率：SALAD的精确率（Precision）为85%，召回率（Recall）为94%，显著优于对比工具（ReDeCheck: 18% Precision/4% Recall）。
运行时间：平均每网页分析耗时约63分钟（建模占85%，检测占15%）。
问题分类：检测到的RAFs中，29个为关键功能（Crucial），189个为重要功能（Important），308个为辅助功能（Supportive）。
表现形式：77%的RAFs为功能完全消失（Completely-missing），13%为功能存在但无法访问（Inaccessible）。</x:t>
  </x:si>
  <x:si>
    <x:t xml:space="preserve">论文提及了以下产业界相关案例：
Discord登录功能缺失：回流版本中键盘用户无法访问登录按钮，导致核心功能不可用。
Wiktionary语言搜索失效：回流版本中语言选择功能消失，影响非英语用户。
Cloudflare语言切换功能消失：为简化布局，语言切换功能被移除。
此外，论文提到向37个网站开发者报告了RAFs，其中6个团队确认问题并着手修复，验证了RAFs的实际影响。</x:t>
  </x:si>
  <x:si>
    <x:t xml:space="preserve">Semantic GUI Scene Learning and Video Alignment for Detecting Duplicate Video-based Bug Reports</x:t>
  </x:si>
  <x:si>
    <x:t xml:space="preserve">该论文提出了一种名为JANUS的新方法，用于自动化检测基于视频的重复缺陷报告。JANUS结合了视觉表示学习、信息检索和序列对齐技术，通过分析视频中的视觉、文本和顺序信息来计算相似性。论文在一个包含7,290个重复检测任务的基准数据集上进行了评估，结果表明JANUS在平均倒数排名（mRR）和平均精度（mAP）上分别达到89.8%和84.7%，显著优于现有方法。此外，JANUS通过视觉Transformer（ViT）和自监督训练方案DINO，能够捕捉GUI布局的细微差异，从而更准确地识别重复报告。</x:t>
  </x:si>
  <x:si>
    <x:t xml:space="preserve">The paper introduces JANUS, a novel approach for detecting duplicate video-based bug reports. JANUS leverages visual representation learning, information retrieval, and sequence alignment techniques to analyze visual, textual, and sequential information in videos. Evaluated on a benchmark of 7,290 duplicate detection tasks derived from 270 video reports, JANUS achieves an mRR of 89.8% and an mAP of 84.7%, outperforming prior work significantly. By utilizing Vision Transformers (ViT) and the self-supervised DINO training scheme, JANUS captures nuanced GUI patterns, improving duplicate detection accuracy.</x:t>
  </x:si>
  <x:si>
    <x:t xml:space="preserve">论文的研究主题是基于视频的重复缺陷报告检测，重点解决移动应用中通过视频提交的缺陷报告的重复性问题。</x:t>
  </x:si>
  <x:si>
    <x:t xml:space="preserve">论文使用了一个扩展的基准数据集，包含：
原始数据集：180个视频报告（60个缺陷，其中50个为合成缺陷）。
扩展数据集：90个视频报告（30个真实缺陷）。
总共覆盖9个Android应用，生成了7,290个重复检测任务。</x:t>
  </x:si>
  <x:si>
    <x:t xml:space="preserve">指标：
平均倒数排名（mRR）：衡量首个重复报告在推荐列表中的排名。
平均精度（mAP）：衡量所有重复报告的整体排名质量。
效果：
JANUS的最佳配置（结合视觉、文本和顺序信息）达到mRR=89.8%、mAP=84.7%，比基线方法（TANGO）分别提升8.7%和9.2%，且统计显著（p&lt;0.05）。</x:t>
  </x:si>
  <x:si>
    <x:t xml:space="preserve">The Classics Never Go Out of Style: An Empirical Study of Downgrades from the Bazel Build Technology</x:t>
  </x:si>
  <x:si>
    <x:t xml:space="preserve">该论文通过实证研究分析了现代构建技术Bazel被项目放弃（降级）的现象。研究发现，542个采用Bazel的项目中，有61个（11.2%）最终放弃了Bazel，且这些项目通常在使用Bazel中位数638天后才做出放弃决定。通过主题分析，论文总结了七种常见的放弃原因，包括技术维护困难、平台支持不足、团队协作问题等。此外，研究还发现项目在放弃Bazel后，倾向于选择功能更简单但更熟悉的构建工具（如Go Build、CMake等）。论文为构建技术的选择提供了实践建议，并呼吁未来研究关注构建技术迁移的工具支持。</x:t>
  </x:si>
  <x:si>
    <x:t xml:space="preserve">This paper presents an empirical study on the abandonment (downgrade) of the modern build technology Bazel. The study reveals that 61 out of 542 projects (11.2%) abandoned Bazel, typically after a median adoption period of 638 days. Through thematic analysis, seven recurring reasons for abandonment are identified, including maintenance challenges, lack of platform integration, and team coordination issues. Projects often replaced Bazel with simpler alternatives like Go Build or CMake. The findings highlight trade-offs in build technology adoption and provide a foundation for future research on migration tooling and decision support.</x:t>
  </x:si>
  <x:si>
    <x:t xml:space="preserve">论文的研究主题是构建技术的降级现象，重点关注现代构建技术Bazel被项目放弃的原因、替代技术选择以及其对开发实践的启示。</x:t>
  </x:si>
  <x:si>
    <x:t xml:space="preserve">论文基于World of Code (WoC)语料库，筛选了35,102个活跃的GitHub项目，最终确定542个采用Bazel的项目（其中61个放弃Bazel）作为研究样本。</x:t>
  </x:si>
  <x:si>
    <x:t xml:space="preserve">指标：
放弃率：11.2%（61/542）的项目放弃Bazel。
采用时长中位数：放弃项目使用Bazel的中位时间为638天。
替代技术分布：如28个项目转向Go Build，11个转向CMake等。
效果：通过统计检验（如Mann-Whitney U检验）验证了放弃项目与非放弃项目在代码语言集中度（p=0.0143）和并行构建系统数量（p=1×10⁻⁷）上的显著差异。</x:t>
  </x:si>
  <x:si>
    <x:t xml:space="preserve">论文提及了多个产业界案例，包括：
Kubernetes项目：因维护复杂性和工具链兼容性问题放弃Bazel。
Istio项目：因上游趋势（其他Istio子项目已放弃Bazel）而迁移。
Google Cloud Build：4个云服务项目因平台适配性选择替代Bazel。</x:t>
  </x:si>
  <x:si>
    <x:t xml:space="preserve">Scaling Code Pattern Inference with Interactive What-If Analysis</x:t>
  </x:si>
  <x:si>
    <x:t xml:space="preserve">这篇论文提出了一种名为SURF的交互式主动学习方法，用于代码模式推断。SURF通过结合代码行级别的反馈和全局分布分析，帮助开发者更高效地构建和优化代码模式。论文通过用户研究发现，与传统方法相比，SURF显著减少了开发者的标注负担，提高了模式推断的准确性，并增强了开发者对API用法的理解。</x:t>
  </x:si>
  <x:si>
    <x:t xml:space="preserve">This paper introduces SURF, an interactive active learning approach for code pattern inference. SURF incorporates direct code-line-level feedback and provides global distribution analysis to assist developers in refining code patterns efficiently. A user study demonstrates that SURF reduces labeling effort, improves pattern accuracy, and enhances developers' comprehension of API usage compared to traditional methods.</x:t>
  </x:si>
  <x:si>
    <x:t xml:space="preserve">研究主题是交互式代码模式推断，重点是通过结合代码行级别的反馈、重要性度量（如支持度和信息增益）以及影响分析和假设分析，优化代码模式的构建和优化过程。</x:t>
  </x:si>
  <x:si>
    <x:t xml:space="preserve">论文使用了两个案例研究，涉及加密API的使用（如Cipher和SecureRandom），并从GitHub上收集了约30个代码实例作为实验数据。</x:t>
  </x:si>
  <x:si>
    <x:t xml:space="preserve">量化指标：
正确回答API用法理解问题的数量（提升30%）。
推断出预期模式的参与者比例（SURF为79%，基线为43%）。
任务完成时间（SURF比基线快22%）。
效果：
SURF显著提高了模式推断的准确性和效率，同时减少了开发者的认知负担。</x:t>
  </x:si>
  <x:si>
    <x:t xml:space="preserve">论文中提到了CodeQL规则在产业界的应用，指出其初始版本仅捕获了80%的预期API用法位置，而改进后的规则在64个开源仓库中检测到更多问题。此外，研究还涉及了加密API的实际误用案例（如CVE-2016-2183和CVE-2019-3795）。</x:t>
  </x:si>
  <x:si>
    <x:t xml:space="preserve">Context-Aware Name Recommendation for Field Renaming</x:t>
  </x:si>
  <x:si>
    <x:t xml:space="preserve">这篇论文提出了一种名为CARER的上下文感知轻量级方法，用于推荐Java字段重命名的新名称。CARER通过利用动态和静态上下文以及命名约定，显著提高了重命名推荐的准确性。实验结果表明，CARER的精确度从主流IDE（如IntelliJ IDEA）的6.30%提升到61.15%，召回率从6.30%提升到41.50%。此外，CARER的效率与主流IDE相当，适合集成到开发环境中。</x:t>
  </x:si>
  <x:si>
    <x:t xml:space="preserve">This paper introduces CARER, a context-aware lightweight approach for recommending new names for Java field renaming. CARER leverages dynamic and static contexts as well as naming conventions to improve the accuracy of renaming recommendations. Evaluation results show that CARER significantly outperforms mainstream IDEs, improving precision from 6.30% to 61.15% and recall from 6.30% to 41.50%. Additionally, CARER is as efficient as mainstream IDEs, making it suitable for integration into development environments.</x:t>
  </x:si>
  <x:si>
    <x:t xml:space="preserve">研究主题是上下文感知的字段重命名推荐，重点是通过动态上下文（如近期重命名历史）、静态上下文（如字段初始化、数据类型）和命名约定，优化字段重命名的推荐过程。</x:t>
  </x:si>
  <x:si>
    <x:t xml:space="preserve">论文使用了从GitHub上收集的11,085个真实字段重命名实例，这些实例来自388个开源Java项目。</x:t>
  </x:si>
  <x:si>
    <x:t xml:space="preserve">量化指标：
精确度（Precision）：从6.30%提升到61.15%。
召回率（Recall）：从6.30%提升到41.50%。
F1值：从6.30%提升到49.44%。
效果：
CARER显著优于主流IDE（如IntelliJ IDEA）和现有最佳方法（如Incoder），在精确度和召回率上均有显著提升。</x:t>
  </x:si>
  <x:si>
    <x:t xml:space="preserve">论文中提到，CARER的部分启发式规则已被Eclipse集成并分发到其标准版本中。此外，论文还引用了开源项目（如OpenJDK、Apache Pinoi）中的实际案例来说明CARER的有效性。</x:t>
  </x:si>
  <x:si>
    <x:t xml:space="preserve">“I tend to view ads almost like a pestilence”: On the Accessibility Implications of Mobile Ads for Blind Users</x:t>
  </x:si>
  <x:si>
    <x:t xml:space="preserve">这篇论文研究了移动广告对盲人用户的可访问性问题。通过分析500个Android应用中的广告屏幕，并结合15位盲人用户的定性访谈，论文揭示了广告在屏幕阅读器导航中的主要障碍，如未标记元素、不可定位元素等。研究还提出了设计改进建议，并开发了自动化工具AdMole来检测广告的可访问性问题。</x:t>
  </x:si>
  <x:si>
    <x:t xml:space="preserve">This paper investigates the accessibility implications of mobile ads for blind users. Through an empirical study of 500 ad screens in Android apps and qualitative interviews with 15 blind users, the study identifies key accessibility issues such as unlabeled elements and unlocatable elements. The paper also introduces AdMole, an automated tool for detecting ad accessibility issues, and provides design recommendations to improve ad accessibility.</x:t>
  </x:si>
  <x:si>
    <x:t xml:space="preserve">研究主题是移动广告对盲人用户的可访问性影响，包括广告的可访问性问题分类、用户交互体验分析以及改进策略。</x:t>
  </x:si>
  <x:si>
    <x:t xml:space="preserve">论文使用了来自Google Play Store的500个广告屏幕作为benchmark，覆盖了3种主流广告库（Google AdMob、Meta Audience Network、AppLovin）和多种广告格式（插页式广告、横幅广告、原生广告）。</x:t>
  </x:si>
  <x:si>
    <x:t xml:space="preserve">量化指标：
不可访问率（Inaccessibility Rate）：广告元素中存在问题的比例。
问题类型频率（如未标记元素、不可定位元素等）。
效果：
84.4%的广告屏幕存在可访问性问题，其中未标记元素（I4）是最常见的问题（8.81%的平均不可访问率）。Meta Audience Network的广告可访问性最佳，而AppLovin的问题最多。</x:t>
  </x:si>
  <x:si>
    <x:t xml:space="preserve">论文提到了一些产业界的应用，例如：
开发者可以使用Google Accessibility Scanner和AdMole工具检测广告的可访问性问题。
Meta Audience Network因其广告中较多使用原生Android元素，可访问性表现较好，可作为开发者的参考选择。
此外，论文还提到广告库提供商和开发者可以通过改进标签和布局设计来提升可访问性。</x:t>
  </x:si>
  <x:si>
    <x:t xml:space="preserve">It's Not a Feature, It's a Bug: Fault-Tolerant Model Mining from Noisy Data</x:t>
  </x:si>
  <x:si>
    <x:t xml:space="preserve">这篇论文提出了一种基于Partial Max-SAT（部分最大可满足性）的新方法，用于从包含噪声的执行轨迹中推断有限状态机（FSM）。该方法能够忽略最少数量的异常观测数据，从而构建出确定性模型，无需对数据进行预处理。论文通过随机生成的基准模型和三个工业用例（包括汽车测量设备和蓝牙低功耗通信协议）验证了方法的有效性和性能，展示了其在处理噪声数据时的优势。</x:t>
  </x:si>
  <x:si>
    <x:t xml:space="preserve">This paper presents a novel approach using Partial Max-SAT to infer deterministic finite state machines (FSMs) from noisy execution traces. The method minimizes the number of ignored faulty observations to construct a deterministic automaton without requiring pre-processing. The performance and practical applicability of the approach are evaluated through benchmarks and three industrial use cases, demonstrating its effectiveness in handling noise such as message loss and time-triggered state changes.</x:t>
  </x:si>
  <x:si>
    <x:t xml:space="preserve">研究主题是从噪声数据中挖掘确定性模型，具体包括：
使用Partial Max-SAT解决噪声数据中的非确定性冲突。
提出状态数和轨迹长度的可扩展性限制。
提供实践中的模型选择指南（如状态数优化）。</x:t>
  </x:si>
  <x:si>
    <x:t xml:space="preserve">随机生成的Moore机：覆盖不同状态数（
n
∈
[
∣
O
∣
,
17
]
n∈[∣O∣,17]）、输出符号集大小（
∣
O
∣
∈
[
2
,
9
]
∣O∣∈[2,9]）和噪声比例（
g
∈
{
0
%
,
1
%
,
2
%
,
5
%
,
10
%
}
g∈{0%,1%,2%,5%,10%}）。
工业用例：
AVL Advanced Particle Counter（汽车颗粒计数器）。
AVL Smoke Meter（汽车烟雾计）。
Nordic nRF52832蓝牙低功耗芯片。</x:t>
  </x:si>
  <x:si>
    <x:t xml:space="preserve">量化指标：
正确推断率：模型与真实系统的双模拟（bisimilarity）一致性。
求解时间：处理不同规模问题的时间（最长1小时超时限制）。
异常（glitch）数量：被标记为噪声的步骤数。
效果：
在状态数≤17或轨迹长度≤6000步时，多数问题可在几分钟内解决。
对于噪声比例≤5%的数据，正确推断率较高（如Figure 3a-b所示）。
工业用例中，能够从单条长轨迹中准确推断模型（如APC设备仅需1秒）。</x:t>
  </x:si>
  <x:si>
    <x:t xml:space="preserve">论文提及了三个工业应用案例：
AVL Advanced Particle Counter：从单条385步的轨迹中推断7输出、5输入的模型。
AVL Smoke Meter：从789步的轨迹中推断9输出、6输入的模型。
Nordic nRF52832 BLE芯片：处理因消息丢失导致的噪声，从2240步的通信轨迹中推断模型。
这些案例验证了方法在真实工业场景中的适用性，尤其在处理时间触发状态变化和消息丢失时表现优异。</x:t>
  </x:si>
  <x:si>
    <x:t xml:space="preserve">Verifying Declarative Smart Contracts</x:t>
  </x:si>
  <x:si>
    <x:t xml:space="preserve">本文提出了一种自动化工具DCV，用于验证基于DeCon语言编写的声明式智能合约的安全性。DeCon是一种基于逻辑的领域特定语言，支持智能合约的高层规范和实现。DCV通过数学归纳法证明安全性质，并利用启发式模式自动推断归纳不变量，无需开发者手动标注。实验评估表明，DCV在23个基准合约上表现高效，能够验证其他工具无法支持的合约，且在验证时间上显著优于基线工具。</x:t>
  </x:si>
  <x:si>
    <x:t xml:space="preserve">This paper presents DCV, an automated safety verification tool for declarative smart contracts written in DeCon, a logic-based domain-specific language for smart contract specification and implementation. DCV proves safety properties via mathematical induction and automatically infers inductive invariants using heuristic patterns, eliminating the need for manual annotations. Evaluated on 23 benchmark contracts, DCV demonstrates effectiveness in verifying contracts from public repositories, including those unsupported by other tools, and significantly outperforms baselines in verification time.</x:t>
  </x:si>
  <x:si>
    <x:t xml:space="preserve">论文的研究主题是智能合约的形式化验证，特别是针对声明式智能合约的自动化安全验证方法。</x:t>
  </x:si>
  <x:si>
    <x:t xml:space="preserve">第一组：12个来自公开库（如OpenZeppelin）和先前研究的合约（如ERC20、ERC721、投票合约等）。
第二组：8个市值最高的ERC20代币合约（如BNB、LINK、Tether等）。
具体合约和验证属性见表1和表2。</x:t>
  </x:si>
  <x:si>
    <x:t xml:space="preserve">指标：验证时间（秒）、成功验证的合约数量、工具对比结果（超时/未知/错误）。
效果：
DCV成功验证所有23个合约，多数在1秒内完成，最长时间为11.13秒。
基线工具（如Solidity、Solidity-verify、VeriSmart）在部分合约上超时（TO）、报错（×）或无法验证（？），而DCV显著优于它们（见表2）。</x:t>
  </x:si>
  <x:si>
    <x:t xml:space="preserve">Large Language Models are Edge-Case Generators: Crafting Unusual Programs for Fuzzing Deep Learning Libraries</x:t>
  </x:si>
  <x:si>
    <x:t xml:space="preserve">本文提出了FuzzGPT，一种基于大型语言模型（LLM）的模糊测试方法，旨在生成异常程序以测试深度学习库（如PyTorch和TensorFlow）。FuzzGPT通过利用历史漏洞触发代码片段，结合上下文学习（in-context learning）和微调（fine-tuning）技术，引导LLM生成覆盖边缘用例的测试程序。实验表明，FuzzGPT在PyTorch和TensorFlow上显著优于现有工具，检测到76个漏洞，其中49个为未知漏洞，包括11个高优先级漏洞或安全漏洞。</x:t>
  </x:si>
  <x:si>
    <x:t xml:space="preserve">This paper introduces FuzzGPT, a novel fuzzing approach that leverages Large Language Models (LLMs) to generate unusual programs for testing deep learning libraries (e.g., PyTorch and TensorFlow). By priming LLMs with historical bug-triggering code through in-context learning and fine-tuning, FuzzGPT automates the generation of edge-case programs. Evaluations show that FuzzGPT significantly outperforms state-of-the-art fuzzers, detecting 76 bugs (49 previously unknown, including 11 high-priority bugs or security vulnerabilities).</x:t>
  </x:si>
  <x:si>
    <x:t xml:space="preserve">论文的研究主题是利用大型语言模型（LLM）自动化生成异常程序以提升深度学习库的模糊测试效果。</x:t>
  </x:si>
  <x:si>
    <x:t xml:space="preserve">论文使用了两大主流深度学习库作为测试对象：
PyTorch（版本1.12）
TensorFlow（版本2.10）
此外，还对比了以下基线工具：
API级模糊测试工具：FreeFuzz、DeepREL、VFuzz
模型级模糊测试工具：Muffin
基于LLM的模糊测试工具：TitanFuzz</x:t>
  </x:si>
  <x:si>
    <x:t xml:space="preserve">代码覆盖率（Code Coverage）：FuzzGPT在PyTorch和TensorFlow上分别提升60.70%和36.03%，优于TitanFuzz。
检测漏洞数量：共发现76个漏洞，其中49个为未知漏洞（11个高优先级或安全漏洞）。
API覆盖率（API Coverage）：覆盖1377个PyTorch API和2309个TensorFlow API，显著优于传统工具。
有效程序生成率（Valid Programs）：FuzzGPT-FS生成42,496个有效程序，验证率为27.43%。</x:t>
  </x:si>
  <x:si>
    <x:t xml:space="preserve">论文提及了实际漏洞案例（如PyTorch的PixelShuffle崩溃漏洞和TensorFlow的数组拷贝安全漏洞），并提到部分漏洞已被开发者确认为高优先级或安全漏洞。此外，FuzzGPT的潜在应用场景包括测试其他软件系统（如编译器、数据库、SMT求解器等）。
具体案例：
PyTorch漏洞：零维度张量输入导致梯度计算崩溃，被标记为高优先级并修复。
TensorFlow漏洞：数组拷贝后数据篡改问题，被Google安全团队确认为安全漏洞。</x:t>
  </x:si>
  <x:si>
    <x:t xml:space="preserve">Deeply Reinforcing Android GUI Testing with Deep Reinforcement Learning</x:t>
  </x:si>
  <x:si>
    <x:t xml:space="preserve">该论文提出了一种基于深度强化学习（Deep Reinforcement Learning, DRL）的自动化Android GUI测试方法DQT。针对现有基于强化学习的测试方法在复杂应用中测试效率低、知识共享不足的问题，DQT通过图嵌入技术保留控件的结构和语义信息，设计专用的深度Q网络（DQN）和细粒度动态奖励函数，实现了跨状态或动作的测试知识共享。实验表明，DQT在30款开源应用上显著提升了代码覆盖率和故障检测能力，尤其在大型复杂应用中表现优异，并成功检测到多个开发者确认的真实故障。</x:t>
  </x:si>
  <x:si>
    <x:t xml:space="preserve">The paper presents DQT, a novel automated Android GUI testing approach based on Deep Reinforcement Learning (DRL). Addressing the limitations of existing RL-based methods in handling complex apps and sharing testing knowledge, DQT leverages graph embedding to preserve widgets' structural and semantic information, a specially designed Deep Q-Network (DQN), and a fine-grained dynamic reward function. Experiments on 30 open-source apps demonstrate DQT's superiority in code coverage and fault detection, particularly for large-scale apps, with 21 reported faults confirmed by developers.</x:t>
  </x:si>
  <x:si>
    <x:t xml:space="preserve">研究主题为基于深度强化学习的Android GUI自动化测试，重点解决测试知识共享不足和复杂应用测试效率低的问题。</x:t>
  </x:si>
  <x:si>
    <x:t xml:space="preserve">论文使用包含30款开源Android应用的基准测试集，涵盖不同规模和复杂度的应用（如Signal、Firefox等），其中15款为大型应用（ELOC &gt; 20,000）。数据来源包括Q-testing基准和改进的AndroTest基准，以及GitHub上高星项目。</x:t>
  </x:si>
  <x:si>
    <x:t xml:space="preserve">指标：
代码覆盖率（指令覆盖率，Instruction Coverage）。
故障检测数量（Unique Faults）。
效果：
DQT平均指令覆盖率为46.79%，显著优于基线方法（如APE 41.76%，Q-testing 39.71%）。
检测到164个唯一故障，远超其他方法（如APE 93个，Q-testing 116个）。
在大型应用中，DQT覆盖率提升12.6%，故障检测数提升49.05%。</x:t>
  </x:si>
  <x:si>
    <x:t xml:space="preserve">论文提及了产业界应用：
测试的应用中包括Signal（1亿+下载）、Firefox（1亿+下载）等知名真实应用。
向开发者报告的36个故障中，21个被明确确认，14个已修复，部分故障存在时间长达3年（如Signal中的故障）。
案例：Firefox中一个故障被标记为高优先级（P2），计划在下一版本修复。</x:t>
  </x:si>
  <x:si>
    <x:t xml:space="preserve">Lost in Translation: A Study of Bugs Introduced by Large Language Models while Translating Code</x:t>
  </x:si>
  <x:si>
    <x:t xml:space="preserve">该论文研究了大型语言模型（LLM）在代码翻译任务中的表现及其引入的缺陷。通过大规模实证分析，作者评估了7种通用和专用LLM（如GPT-4、StarCoder等）在5种编程语言（C、C++、Go、Java、Python）之间的翻译效果，覆盖3个基准数据集和2个真实项目。研究发现，LLM的翻译正确率仅为2.1%–47.3%，并识别出15类翻译缺陷（如语法违反、API行为不匹配等）。此外，论文提出了基于错误上下文的提示工程方法，平均提升翻译成功率5.5%，并对比了传统非LLM方法（如C2Rust）的优劣。</x:t>
  </x:si>
  <x:si>
    <x:t xml:space="preserve">The paper investigates the limitations of Large Language Models (LLMs) in automating code translation across programming languages (C, C++, Go, Java, Python). Through a large-scale empirical study involving 7 LLMs (e.g., GPT-4, StarCoder) and 1,700 code samples, the authors reveal that LLMs achieve low success rates (2.1%–47.3%) and introduce 15 categories of translation bugs (e.g., syntax violations, API mismatches). A prompt-crafting technique is proposed to mitigate bugs, improving performance by 5.5% on average. The study also compares LLM-based approaches with traditional non-LLM tools (e.g., C2Rust), highlighting their complementary strengths.</x:t>
  </x:si>
  <x:si>
    <x:t xml:space="preserve">研究主题为大型语言模型（LLM）在代码翻译中的缺陷分析与改进，重点包括：
LLM代码翻译的有效性评估
翻译缺陷分类与根因分析
基于提示工程的缺陷缓解方法
LLM与非LLM方法的对比</x:t>
  </x:si>
  <x:si>
    <x:t xml:space="preserve">基准数据集：CodeNet、Avatar、EvalPlus（共1,700个代码样本）
真实项目：Apache Commons CLI（Java）、Python Click（Python）
编程语言对：涵盖C、C++、Go、Java、Python之间的31种组合</x:t>
  </x:si>
  <x:si>
    <x:t xml:space="preserve">量化指标及效果：
指标：
翻译成功率（通过编译、运行时无错误且测试通过的比例）
缺陷分类分布（15类缺陷的占比）
提示工程改进效果（成功率提升百分比）
效果：
LLM平均成功率仅11.94%（GPT-4最高47.3%，其他模型≤14.5%）。
真实项目中，GPT-4成功率为8.1%，其他模型为0%。
提示工程使平均成功率提升5.5%（GPT-4提升12%）。
非LLM工具（如C2Rust）在特定语言对（C→Rust）中表现更好（95% vs. GPT-4的61%）。</x:t>
  </x:si>
  <x:si>
    <x:t xml:space="preserve">产业应用：
代码现代化（如企业应用迁移至现代语言）
遗留系统云化（如Java→C#迁移）
案例：
Apache Commons CLI（Java）和Click（Python）的真实项目翻译，暴露了LLM在处理复杂依赖和语言特性（如方法重载、注解）时的局限性。
C2Rust在产业场景中的安全性问题（生成非安全Rust代码）。</x:t>
  </x:si>
  <x:si>
    <x:t xml:space="preserve">Traces of Memorisation in Large Language Models for Code</x:t>
  </x:si>
  <x:si>
    <x:t xml:space="preserve">该论文研究了大型语言模型（LLMs）在代码生成中的记忆现象，探讨了模型如何记忆训练数据中的代码片段，并分析了这种记忆行为对隐私和安全的影响。作者通过构建代码和自然语言的数据集，比较了不同模型在记忆率上的差异，发现代码模型同样存在记忆训练数据的风险，尤其是随着模型规模的增大，记忆率显著提高。此外，论文还指出，模型更容易记忆数据载体（如字典）和许可证信息，而不同架构的模型会记忆不同的样本。研究呼吁社区进一步关注这一问题，并开发相应的防护措施。</x:t>
  </x:si>
  <x:si>
    <x:t xml:space="preserve">This paper investigates the memorization behavior of large language models (LLMs) in code generation, focusing on how these models memorize training data and the associated privacy and security risks. The authors construct datasets for both code and natural language to compare memorization rates across different models. Their findings reveal that code models memorize training data similarly to natural language models, with larger models exhibiting higher memorization rates. Data carriers (e.g., dictionaries) and license information are memorized more frequently than regular code or documentation. The study highlights the need for further research and safeguards to mitigate these risks.</x:t>
  </x:si>
  <x:si>
    <x:t xml:space="preserve">论文的研究主题是大型语言模型在代码生成中的记忆现象及其隐私与安全影响。</x:t>
  </x:si>
  <x:si>
    <x:t xml:space="preserve">自然语言数据集：SATML'23 Language Model Data Extraction Challenge提供的基准数据集。
代码数据集：作者通过Google BigQuery GitHub数据集构建的代码基准数据集，包含重复次数超过5次的Python代码片段。</x:t>
  </x:si>
  <x:si>
    <x:t xml:space="preserve">量化指标：
精确匹配率（Exact Match, EM）：模型生成的输出与训练数据中的目标后缀完全一致的比率。
BLEU-4分数：用于衡量生成输出与目标后缀的模糊匹配程度。
效果：
在自然语言模型中，最大的GPT-NEO模型（6.9B参数）的EM为72.8%，BLEU-4为0.880。
在代码模型中，最大的CodeGen-Mono-16B模型的EM为47.1%，BLEU-4为0.801。
数据载体和许可证信息的记忆率显著高于其他类型的代码。</x:t>
  </x:si>
  <x:si>
    <x:t xml:space="preserve">Language Models for Code Completion: A Practical Evaluation</x:t>
  </x:si>
  <x:si>
    <x:t xml:space="preserve">该论文通过开发一个名为Code4Me的开源IDE插件，对三种基于Transformer的代码补全模型（InCoder、UniXcoder和CodeGPT）在真实开发场景中的表现进行了定量和定性评估。研究收集了超过1200名开发者的60万次有效补全数据，覆盖12种编程语言，并分析了模型在不同语言、触发点和使用场景下的表现。研究发现，主流语言（如Python和Java）的补全效果较好，而离线评估结果往往高估了模型的实际性能。此外，研究还总结了18类补全失败的原因，并提出了改进建议，包括优化训练目标、增强上下文理解以及改进触发机制等。</x:t>
  </x:si>
  <x:si>
    <x:t xml:space="preserve">This paper evaluates the performance of three Transformer-based code completion models (InCoder, UniXcoder, and CodeGPT) in real-world development scenarios using an open-source IDE extension called Code4Me. Over 600K valid completions from 1,200 developers across 12 programming languages were collected. The study highlights that models perform best in mainstream languages like Python and Java, while offline evaluations tend to overestimate their effectiveness. A qualitative analysis identifies 18 common failure categories, leading to recommendations such as refining training objectives, enriching context, and improving invocation strategies.</x:t>
  </x:si>
  <x:si>
    <x:t xml:space="preserve">论文的研究主题是基于Transformer的代码补全模型在实际开发环境中的性能评估与改进。</x:t>
  </x:si>
  <x:si>
    <x:t xml:space="preserve">在线评估：通过Code4Me插件收集的真实开发环境数据（600K+补全请求）。
离线评估：使用Unseen数据集（包含12种编程语言的代码文件），并采用随机掩码和触发点掩码两种策略生成测试集。</x:t>
  </x:si>
  <x:si>
    <x:t xml:space="preserve">量化指标：
接受率（Acceptance Rate）：模型补全建议被开发者采纳的比例，平均为4.91%。
ROUGE-L：衡量生成补全与真实代码的匹配程度，InCoder在多数语言中得分最高（20-40分，接受补全的ROUGE-L为50-80分）。
效果：
InCoder表现最佳，尤其在Java、C#和Kotlin中接受率较高。
离线评估的ROUGE-L显著高于在线评估（如离线最高60分 vs. 在线最高40分），表明离线评估可能高估模型性能。</x:t>
  </x:si>
  <x:si>
    <x:t xml:space="preserve">Evaluating Large Language Models in Class-Level Code Generation</x:t>
  </x:si>
  <x:si>
    <x:t xml:space="preserve">本文提出了ClassEval-T，首个类级别的代码翻译基准测试，用于评估大型语言模型（LLMs）在复杂代码翻译任务中的表现。传统方法主要关注短小的独立函数或语句级代码翻译，而ClassEval-T通过包含更长的代码、多样化的依赖关系（如字段、方法和库依赖）以及实际开发中的编程问题，填补了这一空白。研究评估了八种不同规模和类型的LLMs，并比较了三种翻译策略（整体翻译、最小依赖翻译和独立翻译）的效果。实验结果表明，LLMs在类级别代码翻译中的表现显著低于方法级别，且商业LLMs表现最优。此外，论文还分析了失败案例，为未来研究和实际应用提供了指导。</x:t>
  </x:si>
  <x:si>
    <x:t xml:space="preserve">This paper introduces ClassEval-T, the first class-level code translation benchmark designed to evaluate the performance of Large Language Models (LLMs) in complex code translation tasks. Unlike traditional benchmarks that focus on short, standalone functions or statement-level translations, ClassEval-T incorporates longer code snippets, diverse dependencies (e.g., fields, methods, and libraries), and practical programming problems. The study evaluates eight LLMs of varying sizes and types, comparing three translation strategies: holistic, min-dependency, and standalone. Results show that LLMs perform significantly worse in class-level translation compared to method-level tasks, with commercial LLMs outperforming others. The paper also categorizes failure cases, offering insights for future research and practical applications.</x:t>
  </x:si>
  <x:si>
    <x:t xml:space="preserve">研究主题是类级别代码翻译，重点评估大型语言模型（LLMs）在复杂代码翻译任务中的能力，并探讨不同翻译策略对性能的影响</x:t>
  </x:si>
  <x:si>
    <x:t xml:space="preserve">论文使用ClassEval-T，这是一个类级别的代码翻译基准测试，包含Python、Java和C++三种编程语言的并行代码样本及测试套件。ClassEval-T扩展自ClassEval，增加了更多的依赖关系和实际开发场景。</x:t>
  </x:si>
  <x:si>
    <x:t xml:space="preserve">量化指标：
Compilation Success Rate (CSR)：衡量翻译后代码的编译成功率。
Computational Accuracy (CA)：包括类级别（CA_c）和方法级别（CA_m），衡量翻译后代码的功能正确性。
Dependency Evaluation (DEP)：评估模型对字段（DEP_F）、方法（DEP_M）和库（DEP_L）依赖的感知能力。
效果：
商业LLMs（如DeepSeek-V3、GPT-4o）表现最优，CA_c平均为26.91%，CA_m为36.96%，CSR为90.25%。
整体翻译策略在商业LLMs中效果最好，而较小模型的表现依赖于具体场景。
Python导向的翻译表现最佳，而C++/Java导向的翻译中语法和类相关错误更突出。</x:t>
  </x:si>
  <x:si>
    <x:t xml:space="preserve">145</x:t>
  </x:si>
  <x:si>
    <x:t xml:space="preserve">Predicting Performance and Accuracy of Mixed-Precision Programs for Precision Tuning</x:t>
  </x:si>
  <x:si>
    <x:t xml:space="preserve">本文提出了一种名为FPLearner的新方法，用于预测混合精度程序的性能和计算准确性。混合精度程序通过在不同操作中使用不同精度的浮点数，以平衡性能和准确性之间的权衡。现有的精度调优方法要么限于小规模程序，要么效率低下。FPLearner利用图神经网络（GNN）学习混合精度程序的表示，从而预测其性能和准确性。实验表明，FPLearner在性能预测和准确性预测上的F1分数分别达到96.34%和97.03%，并能将动态精度调优工具的效率平均提高25.54%，最高达61.07%。</x:t>
  </x:si>
  <x:si>
    <x:t xml:space="preserve">This paper presents FPLearner, a novel approach for predicting the performance and accuracy of mixed-precision programs. Mixed-precision programs use different floating-point precisions for different operations to balance performance and accuracy. Existing precision tuning methods are limited to small-scale programs or suffer from efficiency issues. FPLearner leverages Graph Neural Networks (GNNs) to learn representations of mixed-precision programs and predict their performance and accuracy. Experimental results show that FPLearner achieves F1 scores of 96.34% for performance prediction and 97.03% for accuracy prediction, while improving the efficiency of dynamic precision tuners by an average of 25.54% and up to 61.07%.</x:t>
  </x:si>
  <x:si>
    <x:t xml:space="preserve">论文的研究主题是混合精度程序的性能和准确性预测，以及如何通过机器学习方法优化动态精度调优的效率。</x:t>
  </x:si>
  <x:si>
    <x:t xml:space="preserve">论文使用了以下benchmark：
HPC-MixPBench中的五个HPC应用：Blackscholes、CFD、Hotspot、HPCCG和LavaMD。
案例研究中使用的四个benchmark：CG和MG（来自NAS Parallel Benchmarks）、LULESH（来自Lawrence Livermore National Laboratory）、LBM（来自SPEC CPU 2017 Benchmarks）。</x:t>
  </x:si>
  <x:si>
    <x:t xml:space="preserve">论文使用了以下量化指标：
性能预测和准确性预测的评估指标：准确率（Accuracy）、精确率（Precision）、召回率（Recall）、F1分数（F1 score）。
性能预测的F1分数：96.34%。
准确性预测的F1分数：97.03%。
动态精度调优的效率提升：
平均时间效率提升：25.54%。
最大时间效率提升：61.07%。</x:t>
  </x:si>
  <x:si>
    <x:t xml:space="preserve">Generating REST API Specifications through Static Analysis</x:t>
  </x:si>
  <x:si>
    <x:t xml:space="preserve">本文提出了一种名为Respector的工具，通过静态和符号程序分析来自动生成REST API的OpenAPI规范（OAS）。现有的API规范生成方法通常需要开发者手动添加注解或运行API测试，效率低且容易出错。Respector直接从API的源代码中提取端点方法、参数、约束和响应信息，生成完整的OAS。实验表明，Respector在15个真实API上的表现优于现有技术，能够检测出开发者遗漏的规范内容，并发现实现与规范之间的不一致性。</x:t>
  </x:si>
  <x:si>
    <x:t xml:space="preserve">This paper introduces Respector, a tool that automates the generation of OpenAPI specifications (OAS) for REST APIs through static and symbolic program analysis. Existing methods for API specification generation often require manual annotations or runtime execution, which are inefficient and error-prone. Respector extracts endpoint methods, parameters, constraints, and responses directly from API source code to produce comprehensive OAS. Evaluated on 15 real-world APIs, Respector outperforms existing techniques, identifies missing specifications, and detects inconsistencies between implementations and developer-provided documentation.</x:t>
  </x:si>
  <x:si>
    <x:t xml:space="preserve">论文的研究主题是自动化生成REST API的OpenAPI规范，通过静态和符号分析技术从API实现中提取规范信息。</x:t>
  </x:si>
  <x:si>
    <x:t xml:space="preserve">论文使用了以下15个真实世界的开源Java REST API作为benchmark：
Digdag
enviroCar
Gravitee
Kafka
cassandra
Quartz
Senzing
UrCodebin
RESTcountries
Ohsome API
CatWatch
ProxyPrint
Features Model MicroService
Corona-Warn-App Verification Server
Open Contracting Vietnam (OCVN)</x:t>
  </x:si>
  <x:si>
    <x:t xml:space="preserve">论文使用了以下量化指标：
精确率（Precision）和召回率（Recall）：用于评估生成的规范在端点方法、参数、约束和响应推断中的准确性。
端点方法：平均精确率100%，召回率98.6%。
参数：平均精确率100%，召回率94.4%。
约束：平均精确率95.6%，召回率50%。
响应：平均精确率100%，召回率92.6%。
检测缺失和不一致的规范：Respector发现了228个缺失的端点方法、2795个缺失的参数、15个缺失的约束和502个缺失的响应，以及4个与开发者规范不一致的约束。
与现有技术的对比：Respector在端点方法、参数、约束和响应的检测上平均优于现有技术25%-80%。</x:t>
  </x:si>
  <x:si>
    <x:t xml:space="preserve">Precise Sparse Abstract Execution via Cross-Domain Interaction</x:t>
  </x:si>
  <x:si>
    <x:t xml:space="preserve">本文提出了一种名为CSA（跨域稀疏抽象执行）的新型静态分析方法，通过结合内存地址域和区间域的跨域交互，提升了稀疏静态分析的精度和效率。传统稀疏分析依赖单一域（如指针分析）导致保守的别名结果和冗余数据流传播，而CSA通过在线双向细化（如利用区间信息优化指针分析，反之亦然）显著减少了误报。实验表明，CSA在真实项目中的缺陷检测精度（68.51%）和效率（速度提升2.47倍，内存减少6.14倍）均优于现有工具（如Infer、KLEE等），并检测出更多真实漏洞（如缓冲区溢出和空指针解引用）。</x:t>
  </x:si>
  <x:si>
    <x:t xml:space="preserve">This paper introduces CSA (Cross-domain Sparse Abstract execution), a novel static analysis method that enhances precision and scalability by integrating cross-domain interactions between memory address and interval domains. Traditional sparse analysis relies on isolated domains (e.g., pointer analysis), leading to conservative aliasing and redundant data-flow propagation. CSA addresses this via online bidirectional refinement (e.g., refining pointer results with interval constraints and vice versa), significantly reducing false positives. Experiments show CSA outperforms state-of-the-art tools (e.g., Infer, KLEE) in real-world projects, achieving higher bug detection precision (68.51%), speedup (2.47×), and memory efficiency (6.14× reduction), while uncovering more true vulnerabilities (e.g., buffer overflows, null dereferences).</x:t>
  </x:si>
  <x:si>
    <x:t xml:space="preserve">研究主题为通过跨域交互实现高精度稀疏抽象执行，重点解决传统稀疏静态分析中因域隔离导致的精度不足问题，提出结合内存地址域和数值域的协同分析方法。</x:t>
  </x:si>
  <x:si>
    <x:t xml:space="preserve">NIST数据集：包含7774个程序，标注了缓冲区溢出和空指针解引用漏洞。
10个开源项目：如Redis、NanoMQ、Teeworlds等，涵盖IoT、数据库、游戏等领域（详见表2）。</x:t>
  </x:si>
  <x:si>
    <x:t xml:space="preserve">MalwareTotal: Multi-Faceted and Sequence-Aware Bypass Tactics against Static Malware Detection</x:t>
  </x:si>
  <x:si>
    <x:t xml:space="preserve">本文提出了一种名为MalwareTotal的新型对抗攻击方法，通过多方面的可执行文件（PE）修改和序列感知优化，成功绕过静态恶意软件检测工具。传统方法通常依赖单一修改或已知检测模型信息，而MalwareTotal结合了23种功能保留的PE文件修改（如头部、区块、覆盖和指令修改），并利用近端策略优化（PPO）算法学习最优修改序列。实验表明，MalwareTotal在商用杀毒软件（如ClamAV、AMS A/B）和机器学习模型（如EMBER、MalConv）上的攻击成功率（ASR）最高达100%，且生成速度比现有方法快1.74倍。此外，生成的对抗样本可用于增强检测模型的鲁棒性（提升88.51%）。</x:t>
  </x:si>
  <x:si>
    <x:t xml:space="preserve">This paper introduces MalwareTotal, a novel adversarial attack method that bypasses static malware detection tools through multi-faceted PE file manipulations and sequence-aware optimization. Unlike prior work limited to single modifications or white-box settings, MalwareTotal integrates 23 functionality-preserving manipulations (e.g., header, section, overlay, and instruction modifications) and employs Proximal Policy Optimization (PPO) to learn optimal evasion sequences. Experiments show MalwareTotal achieves up to 100% Attack Success Rate (ASR) against commercial AVs (e.g., ClamAV, AMS A/B) and ML-based detectors (e.g., EMBER, MalConv), with 1.74× faster generation speed. Additionally, adversarial samples generated by MalwareTotal improve model robustness by 88.51% through retraining.</x:t>
  </x:si>
  <x:si>
    <x:t xml:space="preserve">研究主题为黑盒对抗攻击方法在静态恶意软件检测中的有效性，重点解决现有方法在多样性、序列优化和跨检测器泛化性上的不足，提出结合多维度修改和强化学习的序列感知攻击框架。</x:t>
  </x:si>
  <x:si>
    <x:t xml:space="preserve">数据集：VirusShare和VirusTotal Academic Share的真实PE格式恶意软件样本（46,229个样本，筛选后2,036个测试集）。
检测工具：
ML-based：EMBER、MalConv。
商用AV：ClamAV、AMS A、AMS B。
在线扫描器：VirusTotal（集成73个AV引擎）。</x:t>
  </x:si>
  <x:si>
    <x:t xml:space="preserve">攻击成功率（ASR）：
ML-based检测器：100%（MalConv）、98.67%（EMBER）。
商用AV：95.33%（ClamAV）、92.63%（AMS A）、98.52%（AMS B）。
效率：生成速度比基线方法快1.74倍，时间消耗降低68.7小时（对比Gamma Section）。
鲁棒性增强：用对抗样本重新训练模型后，检测率提升88.51%。
查询预算（Query Budget）：平均17.62次查询/样本，显著低于基线。</x:t>
  </x:si>
  <x:si>
    <x:t xml:space="preserve">商用AV测试：成功绕过ClamAV、AMS A/B等主流杀毒软件，揭示静态检测的潜在风险。
对抗样本共享：向微软Defender、ESET、Avast等厂商提供生成的恶意软件变体，协助改进检测能力。
防御建议：通过对抗训练提升模型鲁棒性（如MalConv-MalwareTotal-ATr模型）。</x:t>
  </x:si>
  <x:si>
    <x:t xml:space="preserve">Semantic-Enhanced Static Vulnerability Detection in Baseband Firmware</x:t>
  </x:si>
  <x:si>
    <x:t xml:space="preserve">这篇论文提出了一种名为BVFinder的语义增强静态漏洞检测工具，专注于检测基带固件中消息特定阶段的漏洞。基带固件是移动通信的核心组件，其漏洞可能导致严重的安全风险。BVFinder通过静态污点分析技术，识别攻击者可控的输入（污点源）是否能够到达预定义的敏感内存操作（污点汇点）。论文还提出了两项关键技术改进：基于语义的污点源识别和增强的污点传播。实验表明，BVFinder在检测已知漏洞方面的表现优于现有工具，并成功发现了4个零日漏洞，获得了CVE编号和奖金。</x:t>
  </x:si>
  <x:si>
    <x:t xml:space="preserve">This paper introduces BVFinder, a semantic-enhanced static vulnerability detector designed to identify vulnerabilities in the message-specific phase of baseband firmware. Baseband firmware, critical for cellular communication, is prone to security risks if vulnerabilities exist. BVFinder employs static taint analysis to detect whether attacker-controllable inputs (taint sources) can reach predefined sensitive memory operations (sink points). The paper highlights two key innovations: semantic-based taint source identification and enhanced taint propagation. Evaluations show that BVFinder outperforms state-of-the-art tools, detecting all known vulnerabilities in the dataset and uncovering four zero-day vulnerabilities, which were assigned CVEs and bounties.</x:t>
  </x:si>
  <x:si>
    <x:t xml:space="preserve">论文的研究主题是基带固件中消息特定阶段的静态漏洞检测，重点是通过语义增强的污点分析技术识别内存安全漏洞。</x:t>
  </x:si>
  <x:si>
    <x:t xml:space="preserve">论文使用了以下基准：
已知漏洞数据集（包括来自三星、高通和联发科的225个漏洞）。
真实世界的基带固件（如三星的G930FXXU1APB4和联发科的MT6762）。
与现有工具（如BaseSpec和FirmWire）的对比实验。</x:t>
  </x:si>
  <x:si>
    <x:t xml:space="preserve">量化指标：
True Positive (TP)：正确检测到的漏洞数量。
False Negative (FN)：漏报的漏洞数量。
检测时间（Time）。
效果：
BVFinder检测到了所有已知的11个漏洞（TP=11），而BaseSpec和FirmWire分别检测到3个和6个。
在真实世界应用中，BVFinder发现了4个零日漏洞，并获得了CVE编号和奖金。
语义增强的污点源识别技术显著提高了检测精度（TP率从9.7%提升到77.8%）</x:t>
  </x:si>
  <x:si>
    <x:t xml:space="preserve">论文提及了BVFinder在产业界的应用，包括：
检测三星和联发科的最新基带固件，发现了4个零日漏洞（如CVE-2023-21503和CVE-2023-21494），这些漏洞可能导致远程代码执行，影响数亿台设备。
漏洞已报告给厂商并修复，获得了12,410美元的漏洞奖金。
论文还提到，厂商近年来引入了特定的净化函数来限制内存操作，进一步验证了BVFinder的实用性。</x:t>
  </x:si>
  <x:si>
    <x:t xml:space="preserve">CSChecker: Revisiting GDPR and CCPA Compliance of Cookie Banners on the Web</x:t>
  </x:si>
  <x:si>
    <x:t xml:space="preserve">这篇论文提出了一个名为CSChecker的浏览器工具，用于检测网页Cookie横幅是否符合GDPR（通用数据保护条例）和CCPA（加州消费者隐私法案）的最新框架（TCF v2.1和USP）。研究发现，尽管技术规范更新，但许多已知的合规问题仍未解决，同时还发现了新的违规行为。论文还分析了违规背后的潜在原因，并提出了改进建议。实验结果表明，许多网站仍存在未经用户同意即存储或传输数据的问题，部分原因是广告脚本或CMP（同意管理提供商）的错误实现。</x:t>
  </x:si>
  <x:si>
    <x:t xml:space="preserve">This paper introduces CSChecker, a browser-based tool designed to analyze the compliance of cookie banners with GDPR and CCPA under the latest frameworks (TCF v2.1 and USP). The study reveals that known compliance issues persist despite updates to technical specifications, and new violations have emerged. The tool identifies potential culprits behind these violations, such as misbehaving advertising scripts or CMPs. The findings highlight widespread non-compliance, including pre-selected options and disregard for user opt-out choices. The paper concludes with recommendations for improving transparency and enforcement of user consent.</x:t>
  </x:si>
  <x:si>
    <x:t xml:space="preserve">论文的研究主题是网页Cookie横幅在GDPR和CCPA下的合规性分析，重点是通过静态和动态方法检测违规行为，并分析其背后的技术原因。</x:t>
  </x:si>
  <x:si>
    <x:t xml:space="preserve">论文使用了以下基准：
Tranco排名前10万的网站作为实验数据集。
手动标注的239个网站样本（用于详细分析）。
公开的广告和跟踪服务器列表（用于匹配网络请求目标）。</x:t>
  </x:si>
  <x:si>
    <x:t xml:space="preserve">量化指标：
违规网站数量及比例（如未提供拒绝选项的网站比例）。
违规类型分布（如预选选项、不尊重用户选择等）。
CMP脚本和广告脚本的参与情况。
效果：
在TCF v2.1中，1.92%的网站在用户未操作前即存储了同意的数据（V1）。
在USP中，34.50%的网站未提供有效的拒绝选项（V2）。
17.02%的USP网站在用户明确拒绝后仍传输了同意的数据（V4）。</x:t>
  </x:si>
  <x:si>
    <x:t xml:space="preserve">论文提及了CSChecker在产业界的应用，包括：
检测到多个知名网站（如slideshare.net、scribd.com等）存在违规行为。
分析了广告脚本和CMP脚本（如Osano、Quantcast）在违规中的作用。
提出了改进建议，例如集中化的用户选择执行机制和更透明的Cookie横幅设计。</x:t>
  </x:si>
  <x:si>
    <x:t xml:space="preserve">Raisin: Identifying Rare Sensitive Functions for Bug Detection</x:t>
  </x:si>
  <x:si>
    <x:t xml:space="preserve">论文《Raisin: Identifying Rare Sensitive Functions for Bug Detection》提出了一种基于上下文类比推理的技术，用于自动识别软件系统中罕见的敏感函数（如内存分配/释放、锁操作等）。这些函数虽然调用次数极少，但可能导致严重缺陷。作者设计了“1+上下文”的嵌入方法，结合加权子词嵌入和上下文扩展技术，显著提升了罕见敏感函数的识别精度。实验在Linux、FreeBSD等大型开源项目中验证了有效性，发现了16,897个罕见敏感函数，并检测出21个已确认的缺陷。</x:t>
  </x:si>
  <x:si>
    <x:t xml:space="preserve">The paper Raisin: Identifying Rare Sensitive Functions for Bug Detection introduces a context-based analogical reasoning technique to automatically identify rare sensitive functions (e.g., memory allocation/deallocation, lock/unlock) in large software systems. These functions, despite being infrequently invoked, can introduce critical bugs. The proposed method leverages a *1+context* embedding scheme, weighted subword embedding, and context expansion to improve accuracy. Evaluated on Linux, FreeBSD, and other projects, Raisin identified 16,897 rare sensitive functions with 91% precision and detected 21 confirmed bugs.</x:t>
  </x:si>
  <x:si>
    <x:t xml:space="preserve">研究主题是罕见敏感函数的自动化识别及其在缺陷检测中的应用，重点解决现有技术因函数调用频率低而难以识别的问题。</x:t>
  </x:si>
  <x:si>
    <x:t xml:space="preserve">实验基于五个大型开源项目：
Linux v5.19
FreeBSD v13.1
OpenSSL v3.1.1
FFmpeg v6.0
QEMU v8.1.0</x:t>
  </x:si>
  <x:si>
    <x:t xml:space="preserve">主要指标：
精确度（Precision）：平均91%（最高98%）。
召回率（Recall）：通过上下文扩展和过滤提升至92.5%。
F1分数：88.9%（综合最优）。
效果：
识别16,897个罕见敏感函数（基线工具SinkFinder仅识别30个）。
检测出21个开发者确认的缺陷（如内存泄漏、资源未释放）。</x:t>
  </x:si>
  <x:si>
    <x:t xml:space="preserve">产业界应用：与华为合作（作者之一来自华为），技术应用于内核缺陷检测。
Case Study：
Linux内核中的mhi_alloc_controller()（单次调用导致内存泄漏，已修复）。
FreeBSD的ext4_ext_alloc_meta()资源泄漏（提交至Bugzilla）。
所有确认缺陷均公开了补丁链接（如GitHub提交记录）。</x:t>
  </x:si>
  <x:si>
    <x:t xml:space="preserve">Comprehensive Semantic Repair of Obsolete GUI Test Scripts for Mobile Applications</x:t>
  </x:si>
  <x:si>
    <x:t xml:space="preserve">论文《Comprehensive Semantic Repair of Obsolete GUI Test Scripts for Mobile Applications》提出了一种名为COSER的新方法，用于自动修复因移动应用GUI更新而失效的测试脚本。传统方法依赖GUI布局或图像信息，难以处理重大GUI变更。COSER创新性地结合了GUI元素的外部语义（如文本、ID等）和内部语义（源代码逻辑），通过上下文分析和过渡图优化修复过程。实验在20个开源Android应用上进行，结果显示COSER能修复90%的测试动作，优于现有工具METER（提升44%）和GUIDER（提升23%）。工具已开源，支持实际应用。</x:t>
  </x:si>
  <x:si>
    <x:t xml:space="preserve">The paper Comprehensive Semantic Repair of Obsolete GUI Test Scripts for Mobile Applications introduces COSER, a novel approach to automatically repair broken GUI test scripts caused by app updates. Unlike existing methods relying solely on GUI layouts or visual features, COSER combines external semantics (e.g., text, IDs) and internal semantics (source code logic) of GUI elements for robust repair. It constructs a transition graph to handle complex GUI changes. Evaluated on 20 Android apps, COSER achieved 90% test action repair accuracy, outperforming state-of-the-art tools METER (+44%) and GUIDER (+23%). The tool is publicly available for practical use.</x:t>
  </x:si>
  <x:si>
    <x:t xml:space="preserve">研究主题是移动应用GUI测试脚本的自动化修复，重点解决因GUI重大变更导致的测试脚本失效问题，通过融合内外语义信息提升修复效果。</x:t>
  </x:si>
  <x:si>
    <x:t xml:space="preserve">实验基于20个开源Android应用，包括：
A2DP、AudioDual、AntennaPod、Better Battery Stats等
覆盖不同功能领域（如网络监控、相机、任务管理）
代码规模从581 LOC到103K LOC不等</x:t>
  </x:si>
  <x:si>
    <x:t xml:space="preserve">主要指标：
正确修复的测试脚本数（#𝒦ₐ）：215/262（82%）。
正确修复的测试动作数（#𝒜ₐ）：3121/3485（90%）。
修复时间（T）：平均9.56秒/动作，总耗时555.5分钟。
对比基线：
优于METER（#𝒜ₐ提升44%）和GUIDER（#𝒜ₐ提升23%）。
在复杂GUI变更场景下修复效果显著（如交互逻辑调整、元素删除）。</x:t>
  </x:si>
  <x:si>
    <x:t xml:space="preserve">产业界应用：未明确提及产业界合作案例，但工具已开源（GitHub），适用于实际移动应用测试场景。
Case Study：
以应用Network Monitor为例，演示COSER如何修复因“Select all”菜单项变为独立复选框而失效的测试脚本（图1和代码清单1-2）。
对比METER和GUIDER的失败原因（视觉/结构信息不足），突出COSER结合代码语义的优势。</x:t>
  </x:si>
  <x:si>
    <x:t xml:space="preserve">Exploring Experiences with Automated Program Repair in Practice</x:t>
  </x:si>
  <x:si>
    <x:t xml:space="preserve">该论文通过调查331名软件从业者，探讨了自动程序修复（APR）工具在实际开发中的使用情况、开发者对APR的认知及其面临的挑战。研究发现，开发者的职位、公司规模、编程经验及偏好语言与APR的认知和使用显著相关。此外，开发者更倾向于依赖同事或ChatGPT等工具而非APR工具来修复缺陷。论文还总结了APR工具的缺点（如忽略罕见行为、维护成本高）并提出了改进建议，以促进APR工具的广泛应用。</x:t>
  </x:si>
  <x:si>
    <x:t xml:space="preserve">This paper explores the practical use of Automated Program Repair (APR) tools through a survey of 331 software practitioners. It examines factors influencing APR awareness and adoption, such as job role, company size, coding experience, and preferred programming language. The study reveals that developers rely more on human support (e.g., colleagues) or tools like ChatGPT than APR for bug fixing. Key drawbacks of APR tools include missing rare behaviors and high maintenance costs. The findings provide insights for improving APR tools to enhance their adoption in industry.</x:t>
  </x:si>
  <x:si>
    <x:t xml:space="preserve">研究主题是自动程序修复（APR）工具在实践中的应用现状、开发者认知及挑战，重点关注影响APR工具使用的因素和开发者对现有工具的评价</x:t>
  </x:si>
  <x:si>
    <x:t xml:space="preserve">论文未明确提及具体Benchmark，但参考了开发者实际使用APR工具的经验数据（如ASTOR、Eclipse Quick Fix等工具的使用反馈）和开源社区（GitHub、Stack Overflow）的讨论。</x:t>
  </x:si>
  <x:si>
    <x:t xml:space="preserve">指标：
APR工具使用频率（如每周/每月使用比例）。
开发者对APR工具缺点的评分（如“忽略罕见行为”的影响程度，1-5分）。
其他支持工具（如GitHub、ChatGPT）的使用频率对比。
效果：
42.7%的受访者每周或每月使用APR工具，但使用频率低于人工支持（如团队讨论）。
主要缺点“忽略罕见行为”平均影响评分为3.24（5分制），表明其对开发者影响较大。</x:t>
  </x:si>
  <x:si>
    <x:t xml:space="preserve">论文提及了产业界的实际案例：
案例1：英国NHS系统因软件缺陷导致患者用药错误的风险（2018年）。
案例2：波音737 Max空难与软件设计缺陷的关联（2019年）。
这些案例强调了软件缺陷的严重后果，从而引出APR工具在产业界的重要性。此外，调查对象包括来自不同规模企业的开发者（如小公司、中型公司、大型公司），反映了APR工具在产业中的实际使用情况。</x:t>
  </x:si>
  <x:si>
    <x:t xml:space="preserve">PyTy: Repairing Static Type Errors in Python</x:t>
  </x:si>
  <x:si>
    <x:t xml:space="preserve">该论文提出了PyTy，一种针对Python静态类型错误的自动修复方法。通过结合静态类型检查器和跨语言迁移学习，PyTy能够自动修复代码中的类型错误。论文首先通过实证研究分析了开发者修复类型错误的模式，并构建了包含2,766个真实类型错误修复的数据集PyTyDefects。PyTy基于预训练的TFix模型（原用于修复JavaScript代码），通过微调适应Python类型错误修复任务。实验表明，PyTy在281个真实错误上的修复成功率为85.4%，其中54.4%的修复与开发者提交的修复完全一致。此外，PyTy生成的修复在30个GitHub拉取请求中有20个被开发者合并，验证了其实际应用价值。</x:t>
  </x:si>
  <x:si>
    <x:t xml:space="preserve">This paper introduces PyTy, the first automated repair technique for static type errors in Python. PyTy leverages static type checking and cross-lingual transfer learning to automatically fix type errors. The study begins with an empirical analysis of developer fix patterns and constructs PyTyDefects, a dataset of 2,766 real-world type error fixes. PyTy fine-tunes the pre-trained TFix model (originally for JavaScript) to adapt to Python type error repair. Evaluations show that PyTy successfully fixes 85.4% of 281 real-world errors, with 54.4% matching developer-provided fixes exactly. Additionally, 20 out of 30 GitHub pull requests with PyTy-suggested fixes were merged by developers, demonstrating its practical utility.</x:t>
  </x:si>
  <x:si>
    <x:t xml:space="preserve">研究主题是Python静态类型错误的自动修复，重点解决如何利用静态类型检查器的反馈和迁移学习技术，自动化修复类型错误的问题。</x:t>
  </x:si>
  <x:si>
    <x:t xml:space="preserve">论文构建了PyTyDefects数据集，包含从176个GitHub仓库中提取的2,766个类型错误-修复对，覆盖10类常见Python类型错误。测试集包含281个错误（占数据集的10%）。</x:t>
  </x:si>
  <x:si>
    <x:t xml:space="preserve">指标：
错误修复率（Error removal rate）：修复后类型错误消失的比例。
精确匹配率（Exact match rate）：模型输出与开发者修复完全一致的比例。
效果：
整体错误修复率为85.4%，精确匹配率为54.4%。
在具体错误类型上表现各异，例如“Incompatible variable type”修复率达90.4%，而“Weakened postcondition”仅50%。
对比实验中，PyTy显著优于GPT-4（54.4% vs. 26.4%精确匹配率）。</x:t>
  </x:si>
  <x:si>
    <x:t xml:space="preserve">论文提及了产业界的实际应用：
案例1：Google、Dropbox和Meta等公司积极推动Python代码的类型注解，以通过静态类型检查提前发现错误。
案例2：PyTy生成的修复在30个GitHub拉取请求中有20个被开发者合并，例如修复了incompatible variable type和invalid type等错误，开发者反馈积极。</x:t>
  </x:si>
  <x:si>
    <x:t xml:space="preserve">Rust-lancet: Automated Ownership-Rule-Violation Fixing with Behavior Preservation</x:t>
  </x:si>
  <x:si>
    <x:t xml:space="preserve">本文提出了一种名为Rust-lancet的工具，用于自动修复Rust程序中违反所有权规则（ownership-rule violations）的问题，同时确保修复后的程序行为与原始程序一致。Rust-lancet通过三种修复策略（Owner Lookup、Reordering和Lattice-based Weaken）修改代码，并引入“心理语义”（mental semantics）来验证修复是否保留了原始行为。实验表明，Rust-lancet在160个测试案例中成功修复了102个问题，优于Rust编译器和基于大型语言模型的基线方法，且未产生错误修复。</x:t>
  </x:si>
  <x:si>
    <x:t xml:space="preserve">This paper presents Rust-lancet, a tool designed to automatically fix ownership-rule violations in Rust programs while preserving their original behavior. Rust-lancet employs three strategies—Owner Lookup (OL), Reordering (REO), and Lattice-based Weaken (WKN)—to modify code and uses "mental semantics" to validate behavior preservation. Evaluated on 160 cases, Rust-lancet successfully fixed 102 violations, outperforming Rust’s compiler and LLM-based baselines without generating incorrect patches.</x:t>
  </x:si>
  <x:si>
    <x:t xml:space="preserve">论文的研究主题是自动化修复Rust程序中所有权规则违反的问题，重点解决编译器因所有权规则拒绝程序时的修复挑战，同时确保修复后的程序语义不变。</x:t>
  </x:si>
  <x:si>
    <x:t xml:space="preserve">RustcTS：从Rust官方编译器测试套件中选取的36个文件，包含111个所有权规则违反案例。
Zhu数据集：从Stack Overflow收集的49个真实案例，其中42个属于所有权规则违反，7个用于测试超出研究范围的情况。
总计：160个测试案例（111 + 42 + 7）。</x:t>
  </x:si>
  <x:si>
    <x:t xml:space="preserve">True Positives (TP)：成功修复的案例数（Rust-lancet-K4修复102个，优于所有基线）。
False Positives (FP)：错误修复数（Rust-lancet为0，基线技术最高达115）。
Patch Size：平均修复代码行数（2.25行），显示修复简洁性。
执行时间：平均每案例分析时间5.31秒（K4配置），效率较高。
对比实验：Rust-lancet比Rust编译器多修复57个案例，比最佳LLM基线（GPT-4-H）多修复18个。</x:t>
  </x:si>
  <x:si>
    <x:t xml:space="preserve">Cneps: A Precise Approach for Examining Dependencies among Third-Party C/C++ Open-Source Components</x:t>
  </x:si>
  <x:si>
    <x:t xml:space="preserve">本文提出了一种名为CNEPS的方法，用于精确分析C/C++开源软件中第三方组件的依赖关系。CNEPS通过引入“模块”这一新粒度（即一组可通过头文件复用的源文件），解决了传统方法难以处理的“不可区分文件”和“重复组件”问题。实验表明，CNEPS在100个热门C/C++项目中识别出534个依赖关系，准确率（89.9%）和召回率（93.2%）显著优于现有技术（如Centris）。此外，CNEPS平均仅需8.22秒即可完成分析，具备较高的实用性。</x:t>
  </x:si>
  <x:si>
    <x:t xml:space="preserve">This paper presents CNEPS, a precise approach for analyzing dependencies among third-party C/C++ open-source components. CNEPS introduces a novel granularity called "module" (a header file and its reusable source files) to address challenges like indistinguishable files and duplicated components. Evaluated on 100 real-world projects, CNEPS identified 534 dependencies with 89.9% precision and 93.2% recall, outperforming state-of-the-art tools like Centris. It achieves this in an average of 8.22 seconds per project, demonstrating high efficiency and scalability.</x:t>
  </x:si>
  <x:si>
    <x:t xml:space="preserve">论文的研究主题是开源软件中第三方组件依赖关系的精确分析，重点解决因不可区分文件和重复组件导致的依赖识别不准确问题。</x:t>
  </x:si>
  <x:si>
    <x:t xml:space="preserve">数据集1：GitHub上star数排名前100的C/C++开源项目（如MongoDB、Linux内核等）。
数据集2：扩展测试的1,000个热门C/C++项目（规模从10行到3100万行代码不等）。
对比基线：Centris（一种基于代码的软件成分分析工具）。</x:t>
  </x:si>
  <x:si>
    <x:t xml:space="preserve">准确率（Precision）：89.9%（CNEPS） vs. 63.5%（Centris）。
召回率（Recall）：93.2%（CNEPS） vs. 42.5%（Centris）。
依赖识别数量：CNEPS识别出534个依赖，Centris仅识别345个。
性能：平均分析时间8.22秒/项目，且代码规模增大时时间增长不明显。
不可区分文件处理：91.5%的准确率（34,611个文件中31,681个被正确归类）。
重复组件区分：82.5%的准确率（40个重复组件中33个被正确识别）</x:t>
  </x:si>
  <x:si>
    <x:t xml:space="preserve">论文提及了CNEPS在以下产业场景的应用：
漏洞管理：通过精确依赖分析快速评估漏洞可利用性（如Linux内核中lz4模块的依赖关系案例）。
SBOM（软件物料清单）生成：提升供应链透明度，确保依赖关系准确记录。
此外，论文以MongoDB为案例，展示了CNEPS如何识别传统工具遗漏的依赖（如zlibWrapper与zlib的重复组件问题）。</x:t>
  </x:si>
  <x:si>
    <x:t xml:space="preserve">A Study on the Pythonic Functional Constructs' Understandability</x:t>
  </x:si>
  <x:si>
    <x:t xml:space="preserve">该论文研究了Python中功能性构造（如lambda表达式、列表推导式和map/reduce/filter函数）与过程式代码的可理解性差异。通过一项涉及209名开发者的对照实验，论文发现：
在修改代码时，开发者对lambda表达式的操作表现优于其过程式替代，但随着复杂度增加，过程式代码更易修改。
列表推导式在复杂度较高时更易修改，但开发者普遍认为过程式代码更易理解。
功能性构造能减少代码量并提升性能，但调试难度较大。
研究结果为开发者、教育者和工具开发者提供了使用功能性构造的实践建议。</x:t>
  </x:si>
  <x:si>
    <x:t xml:space="preserve">This paper investigates the understandability of Pythonic functional constructs (e.g., lambdas, comprehensions, and map/reduce/filter functions) compared to their procedural alternatives. Through a controlled experiment with 209 developers, the study found that:
Developers performed better when modifying lambda expressions than procedural code, but the advantage reversed as complexity increased.
Comprehensions were easier to modify at high complexity, yet procedural code was perceived as more readable.
Functional constructs reduced code size and improved performance but were harder to debug.
The results offer implications for developers, educators, and tool builders on optimizing the use of functional constructs.</x:t>
  </x:si>
  <x:si>
    <x:t xml:space="preserve">研究主题是Python中功能性构造（lambda表达式、列表推导式、map/reduce/filter函数）的可理解性及其对代码修改和开发效率的影响。</x:t>
  </x:si>
  <x:si>
    <x:t xml:space="preserve">论文未使用标准benchmark，而是通过人工设计的代码片段（包括功能性构造及其过程式替代）作为实验材料，复杂度基于McCabe的圈复杂度计算</x:t>
  </x:si>
  <x:si>
    <x:t xml:space="preserve">量化指标：
任务正确率（Change Task Correctness）：开发者修改代码的正确率。
感知可理解性（Perceived Understandability）：通过5级Likert量表评估。
使用频率：开发者对功能性构造的使用频率（问卷调查）。
效果：
Lambda：过程式代码在复杂度高时更易修改（OR=0.11），但开发者认为过程式代码更易理解。
列表推导式：高复杂度时功能性代码更易修改（OR=6.11），但过程式代码仍被认为更易理解。
MRF函数：无显著差异。</x:t>
  </x:si>
  <x:si>
    <x:t xml:space="preserve">Property-Based Testing in Practice</x:t>
  </x:si>
  <x:si>
    <x:t xml:space="preserve">该论文通过30位金融科技公司Jane Street开发者的深度访谈，研究了基于属性的测试（PBT）在工业实践中的应用。研究发现：
PBT主要用于测试复杂代码，通过随机生成输入验证规范，显著提升开发者对代码正确性的信心。
开发者认为PBT的优势包括发现边缘案例、作为可执行的文档（如代码审查中），但其弱点在于编写规范和生成随机输入的复杂性。
高杠杆场景（如差分测试、往返测试）是PBT的主要应用场景。
论文还提出了未来研究方向，如优化生成器性能、改进测试有效性评估工具等。</x:t>
  </x:si>
  <x:si>
    <x:t xml:space="preserve">This paper investigates the industrial application of Property-Based Testing (PBT) through in-depth interviews with 30 developers at Jane Street, a financial technology company. Key findings include:
PBT is primarily used to test complex code, enhancing confidence in correctness by validating specifications against randomly generated inputs.
Strengths of PBT include uncovering edge cases and serving as executable documentation (e.g., in code reviews), while challenges involve the complexity of writing specifications and generators.
High-leverage scenarios (e.g., differential testing, round-trip testing) dominate PBT usage.
The study also outlines future research directions, such as optimizing generator performance and improving tools for evaluating test effectiveness.</x:t>
  </x:si>
  <x:si>
    <x:t xml:space="preserve">研究主题是基于属性的测试（PBT）在工业实践中的应用、优势、挑战及未来改进方向，重点关注开发者如何使用PBT、其实际效果及技术瓶颈。</x:t>
  </x:si>
  <x:si>
    <x:t xml:space="preserve">论文未使用标准benchmark，而是基于真实工业场景中的PBT实践（Jane Street的OCaml代码库）作为研究案例，通过开发者访谈获取定性数据。</x:t>
  </x:si>
  <x:si>
    <x:t xml:space="preserve">量化指标：
开发者反馈频率：如“17/30参与者提到生成满足前置条件的输入”。
测试场景分类：如差分测试（17/30）、往返测试（11/30）。
时间约束：PBT运行时间（50毫秒至30秒）。
效果：
PBT在复杂代码测试中显著提升信心（10/30参与者发现其他方法未捕捉的缺陷）。
差分测试是高杠杆场景，但生成器和缩减工具（shrinker）的易用性仍需改进。</x:t>
  </x:si>
  <x:si>
    <x:t xml:space="preserve">论文详细描述了Jane Street的PBT实践（如核心数据结构、分布式系统测试），并提到其他公司（如Amazon、Volvo、Stripe）的PBT应用案例。此外，引用DropBox和Amazon的经验报告，说明PBT在差分测试和状态依赖代码中的实际挑战。</x:t>
  </x:si>
  <x:si>
    <x:t xml:space="preserve">Recovering Trace Links Between Software Documentation And Code</x:t>
  </x:si>
  <x:si>
    <x:t xml:space="preserve">该论文提出了一种名为TransArC的方法，用于恢复软件架构文档（SAD）与代码之间的可追踪性链接。通过引入组件化软件架构模型（SAM）作为中间件，TransArC结合了现有的ArDoCo（用于链接SAD与SAM）和新提出的ArcGTL（用于链接SAM与代码）方法，以桥接不同抽象层次间的语义鸿沟。实验结果表明，该方法在五个开源项目上表现优异，SAM到代码的链接平均F1分数为0.98，SAD到代码的链接平均F1分数为0.82，显著优于基线方法。</x:t>
  </x:si>
  <x:si>
    <x:t xml:space="preserve">The paper presents TransArC, an approach for recovering traceability links between software architecture documentation (SAD) and code. By using component-based software architecture models (SAMs) as intermediate artifacts, TransArC combines the existing ArDoCo method (linking SAD to SAM) with the novel ArcGTL method (linking SAM to code) to bridge the semantic gap between artifacts of different abstraction levels. Evaluated on five open-source projects, the approach achieves an average F1-score of 0.98 for SAM-to-code links and 0.82 for SAD-to-code links, outperforming baseline methods significantly.</x:t>
  </x:si>
  <x:si>
    <x:t xml:space="preserve">研究主题是自动化恢复软件架构文档与代码之间的可追踪性链接，通过中间件（SAM）和组合专门化方法（ArDoCo + ArcGTL）解决不同抽象层次间的语义鸿沟问题。</x:t>
  </x:si>
  <x:si>
    <x:t xml:space="preserve">论文使用了由Fuchß等人提供的基准数据集，包含五个开源项目：
MediaStore (MS)
TeaStore (TS)
TEAMMATES (TM)
BigBlueButton (BBB)
JabRef (JR)
这些项目覆盖不同领域和规模，并提供了SAD、SAM和代码之间的黄金标准（gold standard）追踪链接。</x:t>
  </x:si>
  <x:si>
    <x:t xml:space="preserve">量化指标：精确度（Precision, P）、召回率（Recall, R）、F1分数（F1-score, F1）。
效果：
SAM-to-code链接：平均F1 = 0.98（加权平均0.99）。
SAD-to-code链接：平均F1 = 0.82（加权平均0.87），显著优于基线方法（TAROT: F1=0.22；FTLR: F1=0.21；CodeBERT: F1=0.28；ArDoCode: F1=0.37）。</x:t>
  </x:si>
  <x:si>
    <x:t xml:space="preserve">TRIAD: Automated Traceability Recovery based on Biterm-enhanced Deduction of Transitive Links among Artifacts</x:t>
  </x:si>
  <x:si>
    <x:t xml:space="preserve">该论文提出了一种名为TRIAD的方法，通过结合共识双词（consensual biterms）和传递性链接（transitive links）来改进基于信息检索（IR）的可追踪性恢复。TRIAD利用中间件（如设计文档）提取共识双词，并通过内外部传递性链接（inner-/outer-transitive links）桥接不同抽象层次的软件工件（如需求与代码）。实验在五个真实系统上验证了其有效性，结果显示TRIAD在平均精度（AP）和平均平均精度（MAP）上分别比基线方法提升15%和10%，显著优于现有技术。</x:t>
  </x:si>
  <x:si>
    <x:t xml:space="preserve">The paper introduces TRIAD, an automated traceability recovery approach that leverages consensual biterms and transitive links (inner- and outer-transitive) to bridge the abstraction gap between artifacts (e.g., requirements and code). By enriching artifact texts with biterms from intermediate artifacts and deducing transitive relationships, TRIAD improves IR-based traceability. Evaluated on five real-world systems, it outperforms four state-of-the-art baselines, achieving 15% higher AP and 10% higher MAP on average.</x:t>
  </x:si>
  <x:si>
    <x:t xml:space="preserve">研究主题是通过共识双词和传递性链接提升软件工件的自动化可追踪性恢复，重点解决不同抽象层次工件（如自然语言需求与代码）之间的语义鸿沟问题。</x:t>
  </x:si>
  <x:si>
    <x:t xml:space="preserve">实验使用了五个开源系统：
Dronology（无人机系统）
WARC
EasyClinic
EBT
LibEST（Cisco的EST协议栈）
这些系统覆盖不同领域，包含需求、设计文档、代码及人工标注的黄金标准追踪链接。</x:t>
  </x:si>
  <x:si>
    <x:t xml:space="preserve">量化指标：
平均精度（AP）、平均平均精度（MAP）
精确度（Precision）、召回率（Recall）、F1分数（F-measure）
效果：
TRIAD在AP和MAP上分别比基线（如TAROT、COMET）平均提升15%和10%。
在部分系统（如Dronology）中，F1分数显著优于基线（p-value ≤ 0.05）。</x:t>
  </x:si>
  <x:si>
    <x:t xml:space="preserve">CIT4DNN: Generating Diverse and Rare Inputs for Neural Networks Using Latent Space Combinatorial Testing</x:t>
  </x:si>
  <x:si>
    <x:t xml:space="preserve">论文提出了一种名为CIT4DNN的黑盒测试生成方法，用于为深度神经网络生成多样化和稀有的测试输入。该方法利用生成模型的潜在空间，通过组合交互测试（CIT）和几何约束，系统地覆盖输入数据的特征空间，并高效生成稀有输入以揭示潜在故障。实验表明，CIT4DNN生成的测试集在特征多样性和故障检测能力上优于现有方法。</x:t>
  </x:si>
  <x:si>
    <x:t xml:space="preserve">The paper introduces CIT4DNN, a black-box test generation approach for deep neural networks (DNNs). It leverages the latent space of generative models and applies combinatorial interaction testing (CIT) with geometric constraints to systematically generate diverse and rare test inputs. By targeting low-probability regions of the latent space, CIT4DNN effectively reveals faults in DNNs. Experiments demonstrate its superiority in feature diversity and fault detection compared to state-of-the-art methods.</x:t>
  </x:si>
  <x:si>
    <x:t xml:space="preserve">研究主题是深度神经网络的测试输入生成，重点解决如何生成多样化和稀有输入以提升测试覆盖率和故障检测能力的问题。</x:t>
  </x:si>
  <x:si>
    <x:t xml:space="preserve">论文使用了以下数据集和模型：
分类任务：MNIST、FashionMNIST、SVHN
回归任务：TaxiNet、Udacity
对比方法：DeepHyperion-CS、SINVAD、随机采样</x:t>
  </x:si>
  <x:si>
    <x:t xml:space="preserve">FID (Frechet-Inception Distance)：衡量生成测试的逼真性，CIT4DNN与生成模型（VAE）性能相当。
Coverage &amp; Density：评估测试的多样性和分布覆盖，CIT4DNN显著优于基线方法。
故障检测数量：在稀有输入区域（如D5），CIT4DNN检测到的故障数量是正常区域的4倍（MNIST）。
时间效率：生成测试速度比SINVAD快140倍以上。</x:t>
  </x:si>
  <x:si>
    <x:t xml:space="preserve">论文提及了产业界的案例，包括特斯拉自动驾驶系统因未能检测罕见输入（如白色卡车与明亮天空背景）导致的致命事故，以及通用汽车自动驾驶公交车碰撞事件。这些案例强调了测试稀有输入的重要性，并验证了CIT4DNN在安全关键系统中的潜在应用价值。</x:t>
  </x:si>
  <x:si>
    <x:t xml:space="preserve">Knowledge Graph Driven Inference Testing for Question Answering Software</x:t>
  </x:si>
  <x:si>
    <x:t xml:space="preserve">论文提出了一种名为KGIT（Knowledge Graph driven Inference Testing）的新型测试方法，用于检测问答软件中的推理错误。该方法利用知识图谱（KG）中的事实三元组，通过四种推理规则（组合规则、别名规则、传递规则和逆规则）自动生成具有逻辑推理关系的测试用例。实验基于大规模知识图谱YAGO4和三个基于UnifiedQA V2的QA模型，生成了超过280万个测试用例，结果表明KGIT能有效检测推理错误，并通过重训练提升模型的推理能力。</x:t>
  </x:si>
  <x:si>
    <x:t xml:space="preserve">The paper introduces KGIT, a novel testing method for Question Answering (QA) software that leverages knowledge graphs (KGs) to detect inference bugs. By applying four inference rules (Composition, Alias, Transitive, and Inverse Rules) to fact triples in KGs, KGIT automatically generates test cases with logical relations. Experiments on YAGO4 and three UnifiedQA V2 models demonstrate KGIT's effectiveness in detecting inference bugs and improving model performance through retraining.</x:t>
  </x:si>
  <x:si>
    <x:t xml:space="preserve">研究主题是问答软件的推理能力测试，重点解决如何利用知识图谱生成具有逻辑关系的测试用例以检测QA模型的推理错误。</x:t>
  </x:si>
  <x:si>
    <x:t xml:space="preserve">知识图谱：YAGO4（包含5000万实体和20亿事实）
QA模型：UnifiedQA V2的三个版本（small, base, large）
对比方法：QAQA（基于 metamorphic testing 的SOTA方法）</x:t>
  </x:si>
  <x:si>
    <x:t xml:space="preserve">测试用例正确性：手动检查显示90%以上的生成问题符合语法和事实（RQ1）。
错误检测数量：KGIT检测到88.2万个推理错误（如IR1规则下），显著优于基线方法（RQ2）。
模型改进效果：通过重训练，模型推理错误率显著下降（如IR4规则下错误率快速降低）（RQ3）。
与SOTA对比：KGIT检测到55%-60%的独特错误，是QAQA的有效补充（RQ4）。</x:t>
  </x:si>
  <x:si>
    <x:t xml:space="preserve">DeepSample: DNN sampling-based testing for operational accuracy assessment</x:t>
  </x:si>
  <x:si>
    <x:t xml:space="preserve">论文《DeepSample》提出了一种基于概率采样的DNN测试技术家族，旨在解决传统测试方法中标注成本高、样本代表性和故障暴露能力不足的问题。通过五种新采样技术（如SUPS、RHC-S等）与现有方法（如SRS、CES）的对比实验，论文验证了其在分类和回归任务中能更高效地评估模型准确性并暴露更多错误。实验结果表明，结合辅助变量（如置信度、LSA等）的分层或非均匀采样技术能显著降低估计方差，同时提升故障检测率。</x:t>
  </x:si>
  <x:si>
    <x:t xml:space="preserve">The paper DeepSample introduces a family of sampling-based testing techniques for Deep Neural Networks (DNNs), addressing challenges in operational accuracy assessment, such as high labeling costs and the trade-off between estimation fidelity and failure exposure. It proposes five novel probabilistic sampling methods (e.g., SUPS, RHC-S) and compares them with state-of-the-art techniques (e.g., SRS, CES) on classification and regression tasks. Results demonstrate that leveraging auxiliary variables (e.g., confidence, DSA) in stratified or unequal-probability sampling improves both estimation confidence (lower RMSE) and misprediction detection, offering cost-effective solutions for DNN testing.</x:t>
  </x:si>
  <x:si>
    <x:t xml:space="preserve">核心问题：如何在有限标注预算下，高效评估DNN的操作准确性并最大化故障暴露。
方法：基于概率采样的测试技术，利用辅助变量优化样本选择策略。
目标：平衡小样本量、高置信度估计和故障检测能力的三重需求</x:t>
  </x:si>
  <x:si>
    <x:t xml:space="preserve">分类任务：MNIST、CIFAR10、CIFAR100数据集，共9个DNN模型（如表2）。
回归任务：Udacity自动驾驶数据集（方向盘角度预测），2个模型（Dave_orig和Dave_dropout）。
基线方法：SRS（简单随机采样）、CES（交叉熵采样）、DeepEST（自适应采样）。</x:t>
  </x:si>
  <x:si>
    <x:t xml:space="preserve">主要指标：
RMSE（均方根误差）：衡量估计精度与真实值的偏差。
效果：新方法（如SSRS、SUPS）在多数情况下显著优于基线（如CES的RMSE降低20-50%）。
故障暴露数量：统计样本中检测到的分类错误或回归偏移（如角度误差&gt;12.5°）。
效果：DeepEST和SUPS暴露的故障数比SRS多2-3倍（如CIFAR10上SUPS平均检测106.9 vs. SRS的57.3）。
其他指标：RMedSE（鲁棒性评估）、𝐹800/50（样本量增加时的故障增长比）。
结果总结：新方法在保持无偏估计的同时，RMSE降低10-30%，故障检测率提升50-200%。</x:t>
  </x:si>
  <x:si>
    <x:t xml:space="preserve">MAFT: Efficient Model-Agnostic Fairness Testing for Deep Neural Networks via Zero-Order Gradient Search</x:t>
  </x:si>
  <x:si>
    <x:t xml:space="preserve">论文《MAFT: Efficient Model-Agnostic Fairness Testing for Deep Neural Networks via Zero-Order Gradient Search》提出了一种名为MAFT的黑盒公平性测试方法，用于检测深度神经网络中的个体公平性 violations。MAFT通过零阶梯度估计技术，无需访问模型内部信息即可高效生成 discriminatory instances（违反公平性的实例）。实验表明，MAFT在生成 discriminatory instances 的数量（有效性）和速度（效率）上显著优于现有黑盒方法（如AEQUITAS和SG），并与白盒方法（如EIDIG）性能相当。该方法适用于多种模型和数据集，具有广泛的应用潜力。</x:t>
  </x:si>
  <x:si>
    <x:t xml:space="preserve">The paper MAFT: Efficient Model-Agnostic Fairness Testing for Deep Neural Networks via Zero-Order Gradient Search introduces a black-box fairness testing method called MAFT, designed to detect individual fairness violations in DNNs. By leveraging zero-order gradient estimation, MAFT efficiently generates discriminatory instances without requiring access to the model's internal structure. Experimental results demonstrate that MAFT significantly outperforms existing black-box methods (e.g., AEQUITAS and SG) in both effectiveness (number of violations found) and efficiency (generation speed), while matching the performance of state-of-the-art white-box methods (e.g., EIDIG). MAFT is model-agnostic and applicable to diverse datasets and architectures.</x:t>
  </x:si>
  <x:si>
    <x:t xml:space="preserve">核心问题：如何在黑盒设置下高效检测DNN的个体公平性 violations。
方法：基于零阶梯度估计的两阶段生成算法（全局生成和局部生成），无需模型内部信息。
目标：提供一种高效、模型无关的公平性测试工具，帮助识别和缓解DNN中的歧视性行为。</x:t>
  </x:si>
  <x:si>
    <x:t xml:space="preserve">数据集：7个公开表格数据集（如Bank Marketing、Census Income、German Credit等），涵盖不同领域和敏感属性（如年龄、性别、种族）。
基线方法：白盒方法（ADF、EIDIG）和黑盒方法（AEQUITAS、SG）。
模型：六层全连接神经网络（与EIDIG一致），具体准确率见表2（如Bank Marketing模型准确率为89.22%）。</x:t>
  </x:si>
  <x:si>
    <x:t xml:space="preserve">主要指标：
有效性：生成的 discriminatory instances 数量。
效果：MAFT比AEQUITAS多生成1369.42%的实例，比ADF高7.92%，与EIDIG相当（仅低5.58%）。
效率：每秒生成的 discriminatory instances 数量。
效果：MAFT比AEQUITAS快3158.43%，比ADF快70.77%，略低于EIDIG（15.91%）。
其他指标：梯度估计的相似性（余弦相似度&gt;0.9，与EIDIG高度一致）。
结果总结：MAFT在保持黑盒特性的同时，性能接近白盒方法，显著优于传统黑盒方法。</x:t>
  </x:si>
  <x:si>
    <x:t xml:space="preserve">SpecGen: Automated Generation of Formal Program Specifications via Large Language ModelsFormal Methods</x:t>
  </x:si>
  <x:si>
    <x:t xml:space="preserve">该论文提出了一种名为_SpecGen_的新方法，利用大语言模型（LLMs）自动生成形式化程序规范。传统方法依赖预定义的模板，难以准确描述复杂程序的行为，而_SpecGen_通过两阶段方法克服了这一局限性：第一阶段通过对话引导LLM生成高质量规范；第二阶段在LLM生成失败时，通过变异操作和启发式选择策略生成可验证的规范。实验表明，_SpecGen_在多个数据集上显著优于现有方法，能够生成更全面、准确的程序规范。</x:t>
  </x:si>
  <x:si>
    <x:t xml:space="preserve">The paper introduces SpecGen, a novel technique for automated generation of formal program specifications using Large Language Models (LLMs). Traditional methods rely on predefined templates, limiting their ability to describe complex program behaviors accurately. SpecGen addresses this by combining a conversational approach to guide LLMs in generating specifications and a mutation-based phase to refine failed outputs. Experiments demonstrate that SpecGen outperforms existing tools, generating verifiable specifications for a higher number of programs while capturing richer semantics.</x:t>
  </x:si>
  <x:si>
    <x:t xml:space="preserve">论文的研究主题是自动化生成形式化程序规范，重点利用大语言模型提升规范的准确性和全面性。</x:t>
  </x:si>
  <x:si>
    <x:t xml:space="preserve">ICSE-25</x:t>
  </x:si>
  <x:si>
    <x:t xml:space="preserve">SV-COMP Java类别基准数据集（265个程序）
自建数据集_SpecGenBench_（120个Java程序，涵盖多种控制流结构和数据结构的代表性样本）
部分实验还涉及Defects4J中的50个真实项目程序。</x:t>
  </x:si>
  <x:si>
    <x:t xml:space="preserve">Number of Passes（通过验证的程序数量）：_SpecGen_在385个程序中成功生成279个可验证规范，优于基线方法（如AutoSpec的247个，Houdini的98个）。
Success Probability（成功概率）：_SpecGen_平均成功概率为59.97%，高于其他LLM方法（如AutoSpec的46.13%）。
Number of Verifier Calls（验证器调用次数）：启发式选择策略将验证效率提升21.23%（尤其在复杂循环结构中）。
User Rating（用户评分）：生成的规范平均得分4.54（满分5），接近人工编写的基准（4.83），显著优于传统工具（如Houdini的2.32）。</x:t>
  </x:si>
  <x:si>
    <x:t xml:space="preserve">Gpass: a Goal-adaptive Neural Theorem Prover based on Coq for Automated Formal VerificationFormal Methods</x:t>
  </x:si>
  <x:si>
    <x:t xml:space="preserve">该论文提出了Gpass，一种基于深度学习的神经定理证明器，用于自动化生成Coq中的形式化验证脚本。传统的手动编写验证脚本耗时且复杂，而现有的自动化工具在处理长证明步骤、推理对齐和效率方面存在局限性。Gpass通过多输入编码器（包括图神经网络和序列编码器）、目标自适应的特征整合模块以及高效的参数选择方法，显著提升了定理证明的成功率和效率。实验表明，Gpass在CoqGym基准测试中证明了24.07%的定理，优于现有方法（如Diva的21.68%），并与CoqHammer结合后，总证明成功率提升至35%。</x:t>
  </x:si>
  <x:si>
    <x:t xml:space="preserve">The paper introduces Gpass, a goal-adaptive neural theorem prover based on deep learning for automated formal verification in Coq. Traditional manual proof scripting is labor-intensive, and existing automated tools struggle with lengthy proofs, reasoning alignment, and efficiency. Gpass addresses these challenges through a multi-input encoder (combining graph neural networks and sequence encoders), a goal-adaptive feature integration module, and an efficient parameter selection method. Experiments show that Gpass proves 24.07% of theorems in the CoqGym benchmark, outperforming state-of-the-art tools like Diva (21.68%). When combined with CoqHammer, Gpass achieves a joint success rate of 35%.</x:t>
  </x:si>
  <x:si>
    <x:t xml:space="preserve">论文的研究主题是自动化定理证明，重点是利用深度学习技术提升Coq中形式化验证脚本的生成能力，解决长证明步骤、推理对齐和效率问题。</x:t>
  </x:si>
  <x:si>
    <x:t xml:space="preserve">CoqGym：包含68,501个定理，来自122个开源Coq项目，分为训练集（57,719定理）和测试集（10,782定理）。</x:t>
  </x:si>
  <x:si>
    <x:t xml:space="preserve">Success Rate（成功率）：Gpass单独证明24.07%的定理（2,596/10,782），优于Diva（21.68%）和TacTok（12.87%）。
Added Value（附加值）：Gpass证明了420个Diva无法证明的定理（附加值17.96%）。
联合效果：与CoqHammer结合后，总证明数达3,774个（成功率35%），体现互补性。
效率：仅需训练一次并集成10组参数即可达到最佳性能（Diva需60组）。</x:t>
  </x:si>
  <x:si>
    <x:t xml:space="preserve">Formally Verified Binary-level Pointer AnalysisFormal Methods</x:t>
  </x:si>
  <x:si>
    <x:t xml:space="preserve">这篇论文提出了一种形式化验证的二进制级别指针分析方法，旨在为二进制程序中的内存写入操作提供可靠的设计（designation）。该方法通过抽象解释技术，确保指针分析的过近似性（overapproximation），并支持多种抽象域的实例化，以平衡精度和可扩展性。论文还介绍了三种不同精度的抽象域（指针计算、指针基址和指针来源），并通过实验验证了其方法的正确性和实用性。该方法在符号执行、测试、验证和反编译等场景中具有潜在应用价值。</x:t>
  </x:si>
  <x:si>
    <x:t xml:space="preserve">This paper presents a formally verified approach to binary-level pointer analysis, which statically resolves memory designations for pointer operations in executable binaries. The method employs abstract interpretation to ensure overapproximation and supports multiple instantiations of abstract domains (pointer computations, pointer bases, and pointer sources) to balance precision and scalability. The approach is context-sensitive and compositional, enabling interprocedural analysis. Experimental results demonstrate its soundness and precision on real-world binaries, with applications in symbolic execution, testing, verification, and decompilation.</x:t>
  </x:si>
  <x:si>
    <x:t xml:space="preserve">论文的研究主题是二进制级别的指针分析，重点解决如何通过形式化方法确保指针分析的过近似性和正确性，同时支持不同精度的抽象域实例化。
是否与智能化相关</x:t>
  </x:si>
  <x:si>
    <x:t xml:space="preserve">论文使用了以下Benchmark：
SPEC 2006_V1数据集（用于与BinPointer和BPA的比较）
其他真实世界的二进制程序（如CoreUtils、Firefox库、sqlite3、vim等），总计覆盖约140万条指令（见表II）。</x:t>
  </x:si>
  <x:si>
    <x:t xml:space="preserve">Soundness（正确性）：通过动态工具PIN验证，召回率（recall）达到100%，即所有观察到的内存写入均被分析结果覆盖。
Precision（精度）：
在SPEC数据集上，全局和堆内存访问的精度分别比BinPointer和BPA提高15%和29%（见表I）。
在自选数据集上，高精度抽象域（
C
C）为85.22%的内存写入分配了非
⊤
⊤指针（见图6）。
其他指标：
94.2%的函数分析结果正确（OK），0.39%的函数因栈指针操作复杂导致错误（ERR）（见表II）。
成功解析了135个间接调用案例（Section VII-B）。</x:t>
  </x:si>
  <x:si>
    <x:t xml:space="preserve">论文中提及了以下产业界相关应用和案例：
反编译：通过指针分析恢复二进制程序中的变量（Section VI）。
自动化漏洞挖掘：在ROP挑战（ret2win）中，成功识别了可能覆盖返回地址的可疑指令（Section VI）。
二进制修剪（Binary Trimming）：通过控制流重建移除不可达代码（Section II）。
调用约定验证：检查函数是否遵守非易失性寄存器保存规则（Section VI）。</x:t>
  </x:si>
  <x:si>
    <x:t xml:space="preserve">EffBT: An Efficient Behavior Tree Reactive Synthesis and Execution FrameworkFormal Methods</x:t>
  </x:si>
  <x:si>
    <x:t xml:space="preserve">该论文提出了一种名为EffBT的高效行为树反应式合成与执行框架，旨在从GR(1)形式化规范中自动生成正确且高效的行为树控制器。EffBT通过分解GR(1)可满足性检查的中间策略，模块化构建子树，并引入剪枝策略和并行节点优化执行效率。实验表明，EffBT在合成速度、执行效率和模块化质量上均优于现有方法（如NaiveBT、RawBT等），适用于机器人控制等复杂任务场景。</x:t>
  </x:si>
  <x:si>
    <x:t xml:space="preserve">This paper presents EffBT, an efficient framework for reactive synthesis and execution of Behavior Trees (BTs) from GR(1) specifications. EffBT constructs modular BTs by decomposing intermediate strategies derived during GR(1) realizability checks and optimizes execution through pruning strategies and parallel nodes. Compared to prior methods (e.g., NaiveBT, RawBT), EffBT achieves faster synthesis, improved execution efficiency, and better modularity, validated across diverse benchmarks like FrozenLake+ and AMBA. The approach is formally proven sound and demonstrates significant practical advantages in robotics and reactive system design.</x:t>
  </x:si>
  <x:si>
    <x:t xml:space="preserve">论文的研究主题是基于GR(1)形式化规范的行为树自动合成与执行优化，重点解决以下问题：
如何从GR(1)中间策略直接构建语义正确、结构良好的行为树；
如何通过剪枝和并行节点提升行为树的执行效率；
如何保证生成的行为树具有模块化和可维护性。</x:t>
  </x:si>
  <x:si>
    <x:t xml:space="preserve">FrozenLake+：扩展版的冰湖游戏场景（8×8至32×32网格），包含动态追逐目标和陷阱（Section V-A1）。
AMBA：ARM总线仲裁器规范，测试不同主设备数量（1至9）下的性能（Section V-A2）。
GenBuf：IBM通用缓冲区规范，请求数量从10到90递增（Section V-A2）。
SYNTECH数据集：包含2015至2021年的300+任务规范（Section V-A3）。</x:t>
  </x:si>
  <x:si>
    <x:t xml:space="preserve">合成效率：
Construction Time：EffBT平均比RawBT和Spectra快73.8%和84.7%（Table III）。
#Nodes：记录问题规模，EffBT通过剪枝减少节点数（平均减少56.1%，Table IV）。
执行性能：
Execution Time：EffBT决策时间比Spectra和JITS平均提升49.1%和84.5%（Table III）。
行为树质量：
BT Size：EffBT生成的行为树节点数比RawBT平均减少40.3%（Table IV）。
Balance（结构平衡+节点平衡）：EffBT平衡性更优（平均0.68 vs RawBT的0.12，Table IV）。</x:t>
  </x:si>
  <x:si>
    <x:t xml:space="preserve">An Empirical Study on Package-Level Deprecation in Python Ecosystem</x:t>
  </x:si>
  <x:si>
    <x:t xml:space="preserve">该论文对Python生态系统中包级废弃的现状进行了实证研究。研究发现，尽管废弃声明能有效减少未解决问题和下游依赖，但75.4%的开发者因时间、资源不足或缺乏明确指导而很少发布废弃声明，而89.5%的用户希望被通知废弃信息。论文通过数据分析和调查，揭示了开发者与用户之间的需求差距，并提出了改进废弃机制的建议，包括自动化工具开发、更细粒度的状态分类和更好的包继承支持。</x:t>
  </x:si>
  <x:si>
    <x:t xml:space="preserve">This paper presents an empirical study on package-level deprecation in the Python ecosystem. It reveals that while deprecation announcements can mitigate risks (e.g., reducing unresolved issues and downstream dependencies), 75.4% of inactive package developers rarely release such announcements due to resource constraints or uncertainty, whereas 89.5% of users desire deprecation notifications. Through mixed-method research (data analysis and surveys), the study identifies gaps between developer practices and user expectations, and suggests future improvements, such as automated deprecation tools, finer-grained status categories, and better support for package inheritance.</x:t>
  </x:si>
  <x:si>
    <x:t xml:space="preserve">研究主题是Python生态系统中包级废弃的现状、影响、挑战及未来改进方向，重点关注开发者与用户的需求差异和废弃机制的优化。</x:t>
  </x:si>
  <x:si>
    <x:t xml:space="preserve">论文使用以下数据和基准：
数据集：从PyPI收集的415,151个Python包，其中106,323个包构成研究数据集（含9,173个废弃包）。
GitHub数据：287,624个关联的GitHub仓库，用于分析提交历史、README和问题跟踪。
依赖网络：通过分析4,034,194个发布版本的依赖关系构建的PyPI生态系统依赖网络</x:t>
  </x:si>
  <x:si>
    <x:t xml:space="preserve">量化指标：
未解决问题数量：废弃声明平均减少17%的未解决问题（Model II）。
下游依赖数量：废弃声明平均减少1.15个下游依赖（Model I）。
开发者与用户行为统计：如75.4%开发者不发布废弃声明，89.5%用户希望被通知。
效果：验证了废弃声明的有效性，但揭示了当前实践与用户需求之间的显著差距</x:t>
  </x:si>
  <x:si>
    <x:t xml:space="preserve">Datalog-Based Language-Agnostic Change Impact Analysis for Microservices</x:t>
  </x:si>
  <x:si>
    <x:t xml:space="preserve">该论文提出了一种基于Datalog的语言无关的变更影响分析工具Microscope，用于解决微服务架构中多语言（如Java、XML、JavaScript等）带来的分析挑战。Microscope将代码和配置文件统一表示为Datalog规则，利用高效的Datalog求解器快速识别受变更影响的接口。实验表明，Microscope在蚂蚁集团的实际应用中能减少97%的测试接口数量，节省73%的测试时间，且分析时间仅为增量构建时间的38%。</x:t>
  </x:si>
  <x:si>
    <x:t xml:space="preserve">This paper presents Microscope, a Datalog-based language-agnostic change impact analysis tool for microservices. It addresses the multilingual challenge by uniformly representing code and configuration files as relational Datalog rules, enabling efficient identification of impacted interfaces via a Datalog solver. Evaluated on real-world industrial projects (e.g., Ant Group), Microscope reduces 97% of test interfaces and saves 73% testing time, with analysis overhead at only 38% of incremental build time.</x:t>
  </x:si>
  <x:si>
    <x:t xml:space="preserve">研究主题是微服务架构中的变更影响分析（CIA），重点解决多语言环境下的统一表示与高效分析问题，提出基于Datalog的静态分析方法，以支持早期测试（Shift-Left）并降低变更引发的风险。</x:t>
  </x:si>
  <x:si>
    <x:t xml:space="preserve">数据集：蚂蚁集团的10个核心微服务应用和4个开源微服务项目（如TCC-Transaction、Apache Seata等），代码规模从26到600 KLoC，涵盖Java、XML、JavaScript等9种语言。
变更样本：从112个代码提交（commit）中提取67个语义变更进行分析。</x:t>
  </x:si>
  <x:si>
    <x:t xml:space="preserve">量化指标：
分析效率：事实提取时间（平均占增量构建时间的8%）、整体CIA时间（平均占增量构建时间的38%）。
分析效果：
准确率：识别出338个受影响接口，误报率17%（59个），漏报率6%（20个）。
测试优化：减少97%的测试接口，节省73%测试时间。
效果对比：移除对XML的支持后，漏报率升至27%，验证了多语言支持的必要性。</x:t>
  </x:si>
  <x:si>
    <x:t xml:space="preserve">产业应用：Microscope已集成至蚂蚁集团的持续集成（CI）系统，用于实时分析代码变更影响，指导选择性测试。
案例：
支付宝（Alipay）因一行代码变更导致前后端不一致，影响2000万用户，Microscope成功识别此类隐式依赖。
在蚂蚁集团的ClearingCenter（60万行代码）等应用中，验证了工具的高效性和扩展性。</x:t>
  </x:si>
  <x:si>
    <x:t xml:space="preserve">GenC2Rust: Towards Generating Generic Rust Code from C</x:t>
  </x:si>
  <x:si>
    <x:t xml:space="preserve">本文提出了一种名为GenC2Rust的工具，用于将C代码中的多态void指针自动转换为Rust的泛型指针。通过静态分析C代码中的类型约束，GenC2Rust能够生成更符合Rust语言特性的代码，从而提升代码的安全性和可维护性。实验表明，该工具在42个C程序中成功转换了4572个void指针，展示了其有效性和扩展性。</x:t>
  </x:si>
  <x:si>
    <x:t xml:space="preserve">This paper introduces GenC2Rust, a tool designed to automatically translate polymorphic void pointers in C code into Rust generics. By statically analyzing typing constraints in C programs, GenC2Rust generates Rust code that better utilizes Rust's language features, improving safety and maintainability. The evaluation on 42 C programs demonstrated its effectiveness, successfully retyping 4,572 void pointers.</x:t>
  </x:si>
  <x:si>
    <x:t xml:space="preserve">论文的研究主题是自动将C代码中的多态void指针转换为Rust泛型指针，以生成更安全、更符合Rust语言特性的代码。</x:t>
  </x:si>
  <x:si>
    <x:t xml:space="preserve">论文使用了来自Laertes、Crown和Concrat等工具的42个C程序作为Benchmark，涵盖不同领域和规模，例如air-connect、bzip2、lmdb等。</x:t>
  </x:si>
  <x:si>
    <x:t xml:space="preserve">量化指标：
转换时间（Runtime、ATime、RTime）
转换的void指针数量（Retyped）
转换为泛型指针的数量（TP）
转换成功率（Percentage）
效果：
平均每个程序转换108.86个void指针，其中91.21个转换为泛型指针。
总转换成功率为60%，部分程序（如ht）的转换率达到100%。</x:t>
  </x:si>
  <x:si>
    <x:t xml:space="preserve">Instrumentation-Driven Evolution-Aware Runtime Verification</x:t>
  </x:si>
  <x:si>
    <x:t xml:space="preserve">本文提出了iMOP，首个基于插桩驱动（instrumentation-driven）的演化感知运行时验证框架。iMOP通过仅重新插桩变更代码并复用未变更代码的插桩，显著降低了运行时验证的开销。实验表明，iMOP在66个项目的2028个版本中，比传统方法快40.2倍，且保持了安全性（不遗漏新违规）。iMOP还首次将回归测试选择（RTS）与运行时验证结合，进一步提升了效率。</x:t>
  </x:si>
  <x:si>
    <x:t xml:space="preserve">This paper introduces iMOP, the first instrumentation-driven evolution-aware runtime verification (RV) framework. By re-instrumenting only changed code and reusing instrumentation for unchanged code, iMOP significantly reduces RV overhead. Evaluated on 2,028 revisions of 66 projects, iMOP achieves up to 40.2x speedup over traditional methods while maintaining safety (no missed new violations). iMOP also pioneers the combination of regression test selection (RTS) with RV for further efficiency gains.</x:t>
  </x:si>
  <x:si>
    <x:t xml:space="preserve">论文的研究主题是优化运行时验证在测试阶段的效率，通过插桩驱动的演化感知技术减少重复插桩开销，同时确保安全性。</x:t>
  </x:si>
  <x:si>
    <x:t xml:space="preserve">论文使用了66个开源项目的2,028个历史版本作为Benchmark，涵盖不同规模和领域，例如来自DaCapo基准和实际GitHub项目的代码。具体项目包括air-connect、bzip2等，测试用例总数为17,546个。</x:t>
  </x:si>
  <x:si>
    <x:t xml:space="preserve">量化指标：
加速比（Speedup）：iMOP相比全量RV的加速倍数。
安全性（Safety）：是否遗漏新违规（violations）。
重新插桩的类数量（Re-instrumented classes）。
效果：
iMOP平均加速10倍（最高40.2倍），比安全的规格驱动技术快5.8倍，比不安全技术快2.4倍。
安全性：11种iMOP技术完全安全，3种在极少数情况下（0.44%-0.74%的版本）遗漏违规。
节省时间：累计节省40.4小时（相比全量RV）和24.2小时（相比安全规格驱动技术）。</x:t>
  </x:si>
  <x:si>
    <x:t xml:space="preserve">Moye: A Wallbreaker for Monolithic Firmware</x:t>
  </x:si>
  <x:si>
    <x:t xml:space="preserve">该论文提出了一种名为Moye的新方法，用于识别单片固件中的函数边界。单片固件因其执行效率和简洁性被广泛应用于资源受限的嵌入式设备中，但其缺乏文件格式信息，使得传统的函数识别方法难以适用。Moye通过分析跳转指令的分布特征定位代码段，并利用掩码语言模型（MLM）学习寄存器操作的隐藏约束关系，从而准确识别函数边界。实验结果表明，Moye在多个数据集上实现了超过98%的精确率和97%的召回率，显著优于现有工具。</x:t>
  </x:si>
  <x:si>
    <x:t xml:space="preserve">The paper introduces Moye, a novel method for identifying function boundaries in monolithic firmware. Monolithic firmware is widely used in resource-constrained embedded devices due to its execution efficiency and simplicity, but the lack of file format information poses challenges for traditional function identification techniques. Moye locates code sections by analyzing the distribution of jump instructions and employs a masked language model (MLM) to learn implicit constraints in register manipulations for accurate function boundary detection. Evaluations demonstrate that Moye achieves over 98% precision and 97% recall across multiple datasets, outperforming existing tools.</x:t>
  </x:si>
  <x:si>
    <x:t xml:space="preserve">论文的研究主题是单片固件中的函数识别，重点解决因缺乏文件格式信息而导致的逆向工程难题</x:t>
  </x:si>
  <x:si>
    <x:t xml:space="preserve">论文使用了以下数据集进行评估：
UCSB：来自多个研究数据集的固件样本。
Zephyr/VxWorks/RIOT/LiteOS/Contiki-NG/Embox：基于实时操作系统（RTOS）构建的固件。
DeviceFirm：从嵌入式设备制造商收集的真实固件样本（共48个）。
BAP/Ubuntu：用于预训练和微调模型的二进制程序集合。</x:t>
  </x:si>
  <x:si>
    <x:t xml:space="preserve">指标：精确率（Precision）、召回率（Recall）、F1值（F1-score）。
效果：
在大多数数据集上，Moye的精确率超过98%，召回率超过97%。
F1值普遍高于其他基线工具（如IDA Pro、Ghidra等），例如在DeviceFirm数据集上F1为0.972，而IDA Pro仅为0.253。</x:t>
  </x:si>
  <x:si>
    <x:t xml:space="preserve">论文中提到了真实设备固件（如VxWorks、Zephyr等）的实验，并指出Moye在分析商业嵌入式设备固件时的有效性。此外，论文提到Moye的目标用户是外部安全分析师，用于对厂商未公开的固件进行安全分析。但未提及具体的产业合作案例或实际部署情况。
回答：提及了真实设备固件的实验，但未详细描述产业界的具体应用案例。</x:t>
  </x:si>
  <x:si>
    <x:t xml:space="preserve">Understanding and Detecting Peer Dependency Resolving Loop in npm Ecosystem</x:t>
  </x:si>
  <x:si>
    <x:t xml:space="preserve">该论文首次深入研究了npm生态系统中由peer dependency（对等依赖）引发的无限循环问题（PeerSpin）。PeerSpin会导致npm客户端陷入无限循环，进而耗尽系统资源甚至崩溃。论文通过分析npm依赖解析算法，揭示了PeerSpin的根本原因，并提出了两种常见的依赖模式。基于此，作者开发了工具PeerChecker，利用节点替换冲突检测技术（Node-Replacement-Conflict）高效识别PeerSpin问题。实验表明，PeerChecker在npm生态中检测到5,662个包的72,968个版本存在PeerSpin问题，并向开发者报告了100个问题包，获得28个确认。论文还开源了工具和数据，以帮助社区提升npm生态的可靠性。</x:t>
  </x:si>
  <x:si>
    <x:t xml:space="preserve">This paper presents the first in-depth study of PeerSpin, an infinite loop issue caused by peer dependency resolution in the npm ecosystem. PeerSpin traps the npm client in endless cycles, leading to system crashes. The authors analyze the npm dependency resolution algorithm to identify the root cause of PeerSpin and characterize two dependency patterns that trigger it. They propose a novel detection technique, Node-Replacement-Conflict, and implement it in a tool called PeerChecker. Evaluations show that PeerChecker detected 72,968 versions of 5,662 packages with PeerSpin issues in the npm ecosystem. The team reported 100 problematic packages to developers, receiving 28 confirmations. The tools and datasets are open-sourced to improve ecosystem reliability.</x:t>
  </x:si>
  <x:si>
    <x:t xml:space="preserve">论文的研究主题是npm生态系统中peer dependency引发的无限循环问题（PeerSpin），包括其成因、检测方法及生态影响。</x:t>
  </x:si>
  <x:si>
    <x:t xml:space="preserve">数据集：
npm官方注册表快照（2023年10月1日），涵盖36,767,234个包版本。
从检测结果中随机选取的7,300个PeerSpin阳性样本和73,000个阴性样本用于验证准确性。
对比工具：npm客户端（v10.2.4）的依赖解析过程。</x:t>
  </x:si>
  <x:si>
    <x:t xml:space="preserve">准确性：
在7,300个阳性样本中，PeerChecker检测到所有PeerSpin问题（零假阴性）。
在73,000个阴性样本中，未误报任何问题（零假阳性）。
性能：
PeerChecker的依赖解析速度比npm客户端快14倍（1,000个包版本的测试）。
生态影响：
检测到5,662个包的72,968个版本存在PeerSpin问题。
报告100个问题包后，获得28个开发者确认（19个承诺修复，5个迁移项目，4个采用临时解决方案）。</x:t>
  </x:si>
  <x:si>
    <x:t xml:space="preserve">产业应用：
向npm维护者建议改进依赖解析算法（如添加冲突警告和迭代限制）。
为开发者提供工具（PeerChecker）和最佳实践（如避免固定版本的对等依赖）。
Case Study：
分析了真实案例（如react和react-dom的版本冲突），展示了PeerSpin的具体表现和影响。
报告了100个问题包的实际修复情况（如@angular/core、webpack等）。</x:t>
  </x:si>
  <x:si>
    <x:t xml:space="preserve">Critical Variable State-Aware Directed Greybox Fuzzing</x:t>
  </x:si>
  <x:si>
    <x:t xml:space="preserve">该论文提出了一种名为CSFuzz的新型定向灰盒模糊测试方法，通过关注目标代码相关的程序状态（如关键变量的运行时值）来提升漏洞检测能力。传统定向模糊测试仅依赖代码覆盖率，可能忽略触发漏洞所需的特定程序状态。CSFuzz通过静态分析提取目标相关的关键变量，动态监控其值的变化，并利用状态反馈机制保留触发新状态的测试用例。实验表明，CSFuzz在Unibench和Magma基准测试中平均提速152%，并发现了4个新漏洞（包括2个CVE）。</x:t>
  </x:si>
  <x:si>
    <x:t xml:space="preserve">This paper proposes CSFuzz, a novel directed greybox fuzzing approach that enhances vulnerability detection by tracking program states related to target sites. Traditional DGF relies solely on code coverage, potentially missing vulnerabilities requiring specific program states. CSFuzz statically identifies critical variables linked to targets, dynamically monitors their runtime values, and retains test cases triggering new states via adaptive feedback. Evaluations on Unibench and Magma benchmarks show CSFuzz achieves an average speedup of 152% and uncovers 4 new bugs (including 2 CVEs).</x:t>
  </x:si>
  <x:si>
    <x:t xml:space="preserve">论文的研究主题是基于关键变量状态感知的定向灰盒模糊测试，旨在通过监控目标相关程序状态提升漏洞检测效率。</x:t>
  </x:si>
  <x:si>
    <x:t xml:space="preserve">Unibench：包含8个真实世界程序，覆盖多种输入格式。
Magma：包含7个注入了历史CVE漏洞的项目（排除2个编译失败的项目）。
15个开源软件（如gpac、libxml2）用于真实场景评估。</x:t>
  </x:si>
  <x:si>
    <x:t xml:space="preserve">指标：
TTR（Time-to-Reach）：首次到达目标的时间。
TTE（Time-to-Exposure）：首次触发漏洞的时间。
平均漏洞数量：发现的漏洞数。
效果：
在Unibench上，CSFuzz的TTR和TTE分别比AFL快129%和85%，平均多发现104%的漏洞。
在Magma上，TTE比AFL快219%，平均多发现40%的漏洞。
发现4个新漏洞（2个CVE），其他工具未发现。</x:t>
  </x:si>
  <x:si>
    <x:t xml:space="preserve">产业应用：CSFuzz已用于测试gpac和libxml2等开源软件，发现2个CVE（CVE-2024-32376和CVE-2024-32377），并被开发者确认修复。
Case Study：论文以gpac的缓冲区溢出漏洞（CVE-2024-32376）为例，说明CSFuzz通过监控bytes_in_header和remain变量值的变化触发漏洞。</x:t>
  </x:si>
  <x:si>
    <x:t xml:space="preserve">LWDIFF: An LLM-Assisted Differential Testing Framework for WebAssembly Runtimes</x:t>
  </x:si>
  <x:si>
    <x:t xml:space="preserve">该论文提出了DRWASI，一种基于大型语言模型（LLM）辅助的差分测试框架，用于检测不同WebAssembly运行时中WASI实现的错误。通过生成多样化的测试用例并结合动态与静态信息分析，DRWASI在主流Wasm运行时中发现了33个独特错误，其中7个已被开发者修复。研究填补了WASI测试领域的空白，并为Wasm生态系统的可靠性提供了重要支持。</x:t>
  </x:si>
  <x:si>
    <x:t xml:space="preserve">The paper presents DRWASI, an LLM-assisted differential testing framework designed to detect bugs in WebAssembly System Interface (WASI) implementations across various Wasm runtimes. By generating diverse test cases and analyzing dynamic and static execution data, DRWASI identified 33 unique bugs, with 7 confirmed fixes. This work pioneers systematic testing of WASI, enhancing the reliability of the Wasm ecosystem.</x:t>
  </x:si>
  <x:si>
    <x:t xml:space="preserve">研究主题是WebAssembly系统接口（WASI）实现的差分测试，重点解决WASI实现中的错误检测问题。</x:t>
  </x:si>
  <x:si>
    <x:t xml:space="preserve">论文未明确提及外部Benchmark，但构建了包含4,597个Wasm二进制文件的专用测试套件，覆盖了几乎所有WASI功能。</x:t>
  </x:si>
  <x:si>
    <x:t xml:space="preserve">测试用例数量：4,597个Wasm二进制文件，执行14,174次差分测试。
发现的错误：33个独特错误，其中33个被确认，7个已修复。
效率：测试生成阶段耗时183.56秒（LLM生成种子179.29秒，变异程序4.27秒）；测试执行阶段耗时约4,456秒（第一轮）。</x:t>
  </x:si>
  <x:si>
    <x:t xml:space="preserve">No Harness, No Problem: Oracle-guided Harnessing for Auto-generating C API Fuzzing Harnesses</x:t>
  </x:si>
  <x:si>
    <x:t xml:space="preserve">该论文提出了Oracle-guided Harnessing技术，用于自动生成语义正确的C API模糊测试工具（harness）。通过结合编译、执行和代码覆盖率等正确性预言（Correctness Oracles），该方法能够生成高质量的测试工具，避免传统方法中常见的误报崩溃（false-positive crashes）。实验表明，该方法在20个真实库中发现了41个新漏洞，覆盖率和漏洞发现能力均优于人工编写的测试工具和现有自动化工具Hopper。</x:t>
  </x:si>
  <x:si>
    <x:t xml:space="preserve">The paper introduces Oracle-guided Harnessing, a technique for automatically generating semantically correct fuzzing harnesses for C APIs. By leveraging Correctness Oracles (compilation, execution, and coverage), the method ensures high-quality harness generation while avoiding false-positive crashes. Evaluated on 20 real-world libraries, it discovered 41 new vulnerabilities and outperformed both manually written harnesses and the state-of-the-art tool Hopper in coverage and bug-finding effectiveness.</x:t>
  </x:si>
  <x:si>
    <x:t xml:space="preserve">研究主题是自动化生成语义正确的C API模糊测试工具（harness），重点解决传统方法因语义错误导致的误报崩溃和低覆盖率问题。</x:t>
  </x:si>
  <x:si>
    <x:t xml:space="preserve">论文选取了20个真实世界的C库作为基准测试，包括libGEOS、HDF5、SQLite等，覆盖多媒体、科学计算、文件解析等多个领域。其中4个库此前没有现成的测试工具。</x:t>
  </x:si>
  <x:si>
    <x:t xml:space="preserve">覆盖率：生成的测试工具比人工编写的工具中位数覆盖率提升14%。
漏洞发现：发现41个新漏洞（40个已被修复），远超Hopper（10个）和人工工具（11个）。
误报率：0%（Hopper误报率为40-100%）。
效率：在1小时内可为复杂库生成多样化的测试工具。</x:t>
  </x:si>
  <x:si>
    <x:t xml:space="preserve">论文提到该方法适用于Google OSS-Fuzz等大规模模糊测试平台，并成功测试了多个产业界常用库（如SQLite、libGEOS）。未提及具体的产业界合作案例，但强调了其在提升开源库安全性方面的潜力。</x:t>
  </x:si>
  <x:si>
    <x:t xml:space="preserve">Parametric Falsification of Many Probabilistic Requirements under Flakiness</x:t>
  </x:si>
  <x:si>
    <x:t xml:space="preserve">本文提出了一种名为“Parametric Falsification (PF)”的新方法，用于在存在不确定性和多需求的情况下测试Cyber-Physical Systems（CPS）。该方法结合了参数化模型检测和多目标优化，通过离线分析预计算需求约束，并在在线优化阶段生成测试用例以检测需求违反。实验结果表明，PF在检测多需求违反的效率和严重性上显著优于随机搜索和其他基线方法（如Focused Falsification和MORLOT），且离线分析的开销可忽略不计。</x:t>
  </x:si>
  <x:si>
    <x:t xml:space="preserve">This paper introduces a novel approach called Parametric Falsification (PF) for testing Cyber-Physical Systems (CPS) under probabilistic requirements and flakiness. PF combines parametric model checking and many-objective optimization to precompute constraints offline and generate test cases online that maximize the likelihood of violations. Empirical evaluations on four CPS benchmarks demonstrate that PF outperforms random search and state-of-the-art baselines (e.g., Focused Falsification and MORLOT) in detecting violations while maintaining negligible offline overhead.</x:t>
  </x:si>
  <x:si>
    <x:t xml:space="preserve">研究主题是多概率需求下的Cyber-Physical Systems falsification测试，重点解决在仿真不确定性和多需求同时验证时的效率与可追踪性问题。</x:t>
  </x:si>
  <x:si>
    <x:t xml:space="preserve">论文使用了四个开源CPS基准：
ADAS1/ADAS2（高级驾驶辅助系统，基于Nejati等人的研究）
RR（救援机器人场景）
UAV（无人机团队任务场景）</x:t>
  </x:si>
  <x:si>
    <x:t xml:space="preserve">指标：
Flaky violations数量（检测到的需求违反次数）
Severity of violations（违反严重性，通过参数距离度量）
离线分析时间（参数化模型检测的计算开销）
效果：
PF在多数情况下显著优于基线方法（如ADAS2中PF的违反检测频率达90%-100%，而随机搜索为0%-66%）。
在复杂场景（如UAV）中，PF的违反严重性得分更低（更严重），且离线分析时间平均仅1-2秒。</x:t>
  </x:si>
  <x:si>
    <x:t xml:space="preserve">论文提及了CPS在汽车行业（如ADAS）和航空航天领域的应用，但未提供具体的产业界案例研究（如实际车企合作项目）。仅通过仿真实验验证方法有效性。</x:t>
  </x:si>
  <x:si>
    <x:t xml:space="preserve">REDII: Test Infrastructure to Enable Deterministic Reproduction of Failures for Distributed Systems</x:t>
  </x:si>
  <x:si>
    <x:t xml:space="preserve">本文提出了一个名为ReDII的基础设施，用于支持分布式系统的回归测试和确定性故障复现。ReDII包含一个真实缺陷数据集（ReDiD）和一个通用测试框架（ReDiT），能够帮助开发者和研究人员在分布式系统中编写确定性测试用例，复现已知故障并防止回归问题。实验表明，ReDiT在7个广泛使用的分布式系统中成功复现了63个真实缺陷，并在性能和资源消耗方面表现高效。</x:t>
  </x:si>
  <x:si>
    <x:t xml:space="preserve">This paper introduces ReDII, an infrastructure designed to support regression testing and deterministic failure reproduction in distributed systems. ReDII consists of a dataset (ReDiD) containing real-world bugs and a testing framework (ReDiT) that enables developers to write deterministic test cases for reproducing failures. Evaluated on 63 bugs from 7 widely used distributed systems, ReDiT demonstrates effectiveness in failure reproduction and efficiency in resource usage. The framework provides a reusable and platform-agnostic solution for distributed-system testing.</x:t>
  </x:si>
  <x:si>
    <x:t xml:space="preserve">研究主题是分布式系统的确定性回归测试，重点解决分布式系统中非确定性故障复现的挑战，并提供通用工具支持。</x:t>
  </x:si>
  <x:si>
    <x:t xml:space="preserve">论文使用了7个开源分布式系统作为基准：
ActiveMQ
Cassandra
HDFS
HBase
Kafka
RocketMQ
ZooKeeper</x:t>
  </x:si>
  <x:si>
    <x:t xml:space="preserve">指标：
故障复现时间（测试用例执行时间）
资源消耗（CPU利用率、内存占用）
并发进程数（PIDs）
效果：
所有测试用例的平均执行时间在22.92秒（ActiveMQ）到146.96秒（HBase）之间。
CPU利用率最高为42.37%（Cassandra），内存占用最高为14.85%（Cassandra），均在合理范围内。</x:t>
  </x:si>
  <x:si>
    <x:t xml:space="preserve">论文提及了多个产业界广泛使用的分布式系统（如Cassandra、Kafka、ZooKeeper等），并通过实际案例（如CASSANDRA-14365、ZOOKEEPER-2355等）展示了ReDiT在复现真实缺陷中的应用。但未提及与具体企业的合作或产业界部署案例。</x:t>
  </x:si>
  <x:si>
    <x:t xml:space="preserve">Automated Generation of Accessibility Test Reports from Recorded User Transcripts</x:t>
  </x:si>
  <x:si>
    <x:t xml:space="preserve">这篇论文提出了一种名为Reca11的自动化工具，利用大型语言模型（如GPT-4）从用户测试记录的文字转录中提取可访问性和可用性问题，并生成测试报告。通过系统化的提示工程（prompt engineering），研究团队优化了输入、指令、上下文和示例配置，以提升模型性能。实验基于36个用户测试会话（涵盖盲人、低视力用户和运动障碍用户），结果显示工具在召回率（98%）和精确度（85%）上表现优异，同时分析了LLM在此任务中的优势和局限性。</x:t>
  </x:si>
  <x:si>
    <x:t xml:space="preserve">This paper introduces Reca11, an automated tool that leverages large language models (LLMs) like GPT-4 to generate accessibility test reports from transcripts of recorded user testing sessions. Through systematic prompt engineering, the study explores optimal configurations for input, instructions, context, and demonstrations. Evaluated on 36 real-world test sessions involving users with disabilities (e.g., blindness, motor impairments), Reca11 achieves a high recall (98%) and precision (85%). The paper also analyzes the strengths (e.g., thorough issue detection) and weaknesses (e.g., misinterpretation of neutral statements) of LLMs in this domain.</x:t>
  </x:si>
  <x:si>
    <x:t xml:space="preserve">研究主题是利用大型语言模型（LLMs）自动化生成软件可访问性测试报告，旨在解决传统用户测试中手动分析记录的高成本和低效率问题。</x:t>
  </x:si>
  <x:si>
    <x:t xml:space="preserve">论文使用了三个数据集：
Money Manager (D_mm)：一个开源Android应用，注入了已知的可访问性问题。
Record a Goose Sighting (D_gs)：一个教育网站，包含人工注入的可访问性问题。
Fable (D_fb)：来自Fable平台的真实用户测试存档数据，涵盖多种辅助技术和用户类型。</x:t>
  </x:si>
  <x:si>
    <x:t xml:space="preserve">指标：
精确度（Precision）：正确报告的议题占所有报告议题的比例。
召回率（Recall）：正确报告的议题占所有真实议题的比例。
效果：
使用“All”选择策略时，精确度为85%，召回率为98%。
使用“Common”选择策略时，精确度略升至86%，召回率降至85%。</x:t>
  </x:si>
  <x:si>
    <x:t xml:space="preserve">论文提及了与Fable Tech Labs Inc.的合作，这是一个连接软件团队与残障测试者的平台。研究使用了Fable的真实测试会话数据（D_fb），并参考了其内部指南（如“Research Directory”）作为上下文信息。此外，工具的设计目标是为类似Fable的中介平台和软件团队提供自动化支持，减少人工分析成本。</x:t>
  </x:si>
  <x:si>
    <x:t xml:space="preserve">Fuzzing MLIR Compilers with Custom Mutation Synthesis</x:t>
  </x:si>
  <x:si>
    <x:t xml:space="preserve">该论文提出了一种名为SynthFuzz的新型模糊测试技术，用于测试MLIR（多级中间表示）编译器。MLIR允许开发者定义自定义的IR方言（dialect），但手动为每种方言编写测试生成器成本高昂。SynthFuzz通过从现有测试用例中自动合成参数化的上下文相关变异（custom mutation），解决了这一问题。实验表明，SynthFuzz在代码覆盖率和方言覆盖率上显著优于基线方法，并能发现新的编译器错误。</x:t>
  </x:si>
  <x:si>
    <x:t xml:space="preserve">The paper introduces SynthFuzz, a novel fuzzing technique for testing MLIR compilers. MLIR enables developers to define custom IR dialects, but manually writing test generators for each dialect is impractical. SynthFuzz automatically synthesizes parameterized, context-dependent mutations from existing test cases, eliminating the need for manual customization. Evaluations show that SynthFuzz outperforms baseline methods in code and dialect coverage, and it successfully uncovered a new bug in the CIRCT project.</x:t>
  </x:si>
  <x:si>
    <x:t xml:space="preserve">自动化测试生成技术，特别是针对MLIR编译器的模糊测试方法，通过合成上下文相关的变异来提高测试的有效性和覆盖率。</x:t>
  </x:si>
  <x:si>
    <x:t xml:space="preserve">论文在四个MLIR项目上进行了评估：
LLVM/MLIR（核心方言）
ONNX-MLIR（深度学习编译器）
Triton（编程语言编译器）
CIRCT（硬件编译器）</x:t>
  </x:si>
  <x:si>
    <x:t xml:space="preserve">分支覆盖率（Branch Coverage）：SynthFuzz平均比基线方法（Grammarinator、MLIRSmith、NeuRI）提高了1.22×、29.78×和17.47×。
方言对覆盖率（Dialect Pair Coverage）：SynthFuzz平均比基线方法提高了1.75×（控制依赖）和1.88×（数据依赖）。
有效性提升：通过参数化变异，SynthFuzz减少了违反通用MLIR约束的测试比例（从30.2%降至15.9%）。</x:t>
  </x:si>
  <x:si>
    <x:t xml:space="preserve">论文提到SynthFuzz成功发现了CIRCT项目中的一个未报告的错误（Issue #6799），并已被开发者修复。此外，论文还通过AWS CloudFormation模板生成的案例研究，展示了SynthFuzz在非MLIR领域的泛化能力。</x:t>
  </x:si>
  <x:si>
    <x:t xml:space="preserve">InSVDF: Interface-State-Aware Virtual Device Fuzzing</x:t>
  </x:si>
  <x:si>
    <x:t xml:space="preserve">该论文提出了一种名为 InSVDF 的模糊测试框架，专注于检测虚拟化环境中 DMA（直接内存访问）接口的安全漏洞。传统模糊测试方法因无法感知DMA接口的异步调用时机和嵌套交互深度，导致效率低下。InSVDF通过以下创新解决这一问题：
异步感知状态快照（ASS）：实时监控并重置虚拟设备状态，确保异步DMA交互的稳定触发。
深度感知种子保留（DSP）：优先保留能触发深层嵌套交互的测试用例，提高漏洞发现效率。
实验表明，InSVDF在QEMU和VirtualBox上比基线工具（V-Shuttle）快 24.2倍，并发现了2个新漏洞（1个已获CVE编号）。</x:t>
  </x:si>
  <x:si>
    <x:t xml:space="preserve">The paper presents InSVDF, a fuzzing framework for detecting vulnerabilities in DMA interfaces of virtualized devices. Traditional fuzzers struggle with asynchronous DMA interactions and nested call depths. InSVDF addresses these challenges by:
Asynchrony-Aware State Snapshot (ASS): Captures and resets device states to reliably trigger asynchronous DMA calls.
Depth-Aware Seed Preservation (DSP): Prioritizes test cases that explore deep interaction chains.
Evaluations on QEMU/VirtualBox show InSVDF outperforms V-Shuttle by 24.2x in bug discovery speed and uncovered 2 new vulnerabilities (1 assigned a CVE ID).</x:t>
  </x:si>
  <x:si>
    <x:t xml:space="preserve">虚拟设备（如QEMU中的USB/存储设备）的 DMA接口模糊测试，重点解决异步调用时机不确定和交互深度不明确的问题。</x:t>
  </x:si>
  <x:si>
    <x:t xml:space="preserve">目标平台：QEMU（6个设备：USB/存储/网络/显卡）和VirtualBox（2个随机设备）。
基线工具：V-Shuttle（当前最先进的虚拟设备模糊测试工具）。</x:t>
  </x:si>
  <x:si>
    <x:t xml:space="preserve">分支覆盖率	提升1-4%（因设备而异）
漏洞发现速度	最高提升24.2倍（CVE-2024-8354）
异步交互成功率	显著提高（ASS机制贡献）
深层交互触发比例	提升2-3倍（DSP机制贡献）</x:t>
  </x:si>
  <x:si>
    <x:t xml:space="preserve">案例1：发现QEMU的 CVE-2024-3446（CVSS 8.2），恶意用户可通过DMA写入MMIO区域导致主机拒绝服务或代码执行。
案例2：在VirtualBox中发现未公开漏洞（Issue #2435）。</x:t>
  </x:si>
  <x:si>
    <x:t xml:space="preserve">Reduce Dependence for Sound Concurrency Bug Prediction</x:t>
  </x:si>
  <x:si>
    <x:t xml:space="preserve">论文提出了一种名为“必要一致读事件（Necessary Consistent Read Event, NRE）”的新概念，用于优化并发错误预测的依赖关系分析。通过结合静态程序语义和动态执行轨迹，NRE能够减少不必要的约束，从而探索更多线程交错空间，提高并发错误的检测能力。论文还设计了一种高效的混合分析算法来计算NRE，并将其应用于现有工具（如M2）中，实验结果表明，该方法在MySQL测试中比现有工具多检测出46.9%的数据竞争问题，同时时间开销仅增加34%。</x:t>
  </x:si>
  <x:si>
    <x:t xml:space="preserve">The paper introduces a novel concept called Necessary Consistent Read Event (NRE) to refine dependencies in concurrency bug prediction. By integrating static program semantics with dynamic trace information, NRE eliminates unnecessary constraints, enabling exploration of more thread interleavings and uncovering more concurrency bugs. A hybrid analysis algorithm is proposed to efficiently compute NRE. Applied to tools like M2, the method detects 46.9% more data races in MySQL benchmarks with only 34% additional time overhead.</x:t>
  </x:si>
  <x:si>
    <x:t xml:space="preserve">并发错误预测（Concurrency Bug Prediction）
数据竞争检测（Data Race Detection）
动静结合分析（Hybrid Static-Dynamic Analysis）</x:t>
  </x:si>
  <x:si>
    <x:t xml:space="preserve">MySQL（22个官方测试套件，共256条执行轨迹，大小从62 MB到39 GB不等）。</x:t>
  </x:si>
  <x:si>
    <x:t xml:space="preserve">检测能力：比M2多检测出46.9%的数据竞争，比SeqCheck多检测出22.4%。
时间开销：混合分析算法仅占总时间的34%。
内存开销：比M2和SeqCheck分别增加81.6%和74.5%。</x:t>
  </x:si>
  <x:si>
    <x:t xml:space="preserve">SAND: Decoupling Sanitization from Fuzzing for Low Overhead</x:t>
  </x:si>
  <x:si>
    <x:t xml:space="preserve">论文提出了一种名为SAND的新型模糊测试框架，通过将检测器（Sanitizer）的执行与模糊测试循环解耦，显著降低了检测器带来的性能开销。SAND在普通构建的程序上执行模糊测试，仅对具有独特执行路径的输入调用检测器启用的程序进行验证。实验表明，SAND在24小时内比基线模糊测试工具多发现了更多漏洞，同时未遗漏任何漏洞。</x:t>
  </x:si>
  <x:si>
    <x:t xml:space="preserve">The paper introduces SAND, a novel fuzzing framework that decouples sanitization from the fuzzing loop to reduce overhead. SAND performs fuzzing on normally built programs and only invokes sanitizer-enabled programs for inputs with unique execution patterns. Evaluations on 20 real-world programs show that SAND detects more bugs in 24 hours than baseline fuzzers without missing any.</x:t>
  </x:si>
  <x:si>
    <x:t xml:space="preserve">模糊测试（Fuzzing）
检测器（Sanitizer）优化
执行路径分析（Execution Pattern Analysis）</x:t>
  </x:si>
  <x:si>
    <x:t xml:space="preserve">20个真实世界的程序（来自UniFuzz测试平台），涵盖图像、音频、视频、文本等多种输入类型。</x:t>
  </x:si>
  <x:si>
    <x:t xml:space="preserve">检测能力：比基线模糊测试工具多发现更多漏洞，且未遗漏任何漏洞。
性能开销：检测器执行时间减少，平均仅3.8%的输入需要调用检测器。
覆盖率：与普通构建的程序相比，代码覆盖率相近或更高。</x:t>
  </x:si>
  <x:si>
    <x:t xml:space="preserve">TransferFuzz: Fuzzing with Historical Trace for Verifying Propagated Vulnerability CodeSecurity</x:t>
  </x:si>
  <x:si>
    <x:t xml:space="preserve">论文《TransferFuzz: Fuzzing with Historical Trace for Verifying Propagated Vulnerability Code》提出了一种名为TransferFuzz的新型漏洞验证框架，用于验证通过代码复用传播的漏洞是否能在新软件中被触发。传统方法仅检测目标软件中是否存在漏洞代码，而TransferFuzz通过提取历史执行轨迹（如函数调用序列和关键字节），并结合定向模糊测试技术，显著提高了漏洞验证的效率和准确性。实验表明，TransferFuzz的验证速度比现有方法快2.5到26.2倍，并能扩展CVE报告中漏洞的影响范围。</x:t>
  </x:si>
  <x:si>
    <x:t xml:space="preserve">The paper TransferFuzz: Fuzzing with Historical Trace for Verifying Propagated Vulnerability Code introduces TransferFuzz, a novel vulnerability verification framework designed to verify whether vulnerabilities propagated through code reuse can be triggered in new software. Traditional methods focus on detecting the presence of vulnerable code but fail to confirm its exploitability, leading to false positives. TransferFuzz extracts historical traces (e.g., function call sequences and key bytes) from the execution of vulnerable binaries and uses them to guide fuzzing in target binaries. Evaluations show that TransferFuzz is 2.5–26.2 times faster than existing techniques and expands the scope of affected software for 15 CVEs from 15 to 53 binaries.</x:t>
  </x:si>
  <x:si>
    <x:t xml:space="preserve">基于历史执行轨迹的模糊测试技术，用于验证代码复用场景下传播的漏洞是否可触发。</x:t>
  </x:si>
  <x:si>
    <x:t xml:space="preserve">论文使用了来自AFLGo、SelectFuzz、DAFL和OCTOPOCs的数据集，包含15个CVE漏洞和76个相关二进制文件。</x:t>
  </x:si>
  <x:si>
    <x:t xml:space="preserve">Precision和Recall：TransferFuzz均达到1.0，显著优于其他方法（如LibAM的Precision为0.260）。
Time-to-Exposure (TTE)：比现有方法快2.5–26.2倍，多数漏洞在60分钟内验证完成，半数在2分钟内完成。
扩展漏洞影响范围：将15个CVE漏洞的影响二进制文件从15个扩展到53个。</x:t>
  </x:si>
  <x:si>
    <x:t xml:space="preserve">A Multiple Representation Transformer with Optimized Abstract Syntax Tree for Efficient Code Clone Detection</x:t>
  </x:si>
  <x:si>
    <x:t xml:space="preserve">本文提出了一种基于多表示Transformer和优化抽象语法树（OAST）的高效代码克隆检测方法MRT-OAST。该方法通过修剪和增强AST，减少冗余信息并保留结构信息，同时利用前序和后序遍历生成多表示序列，输入到Transformer模型中学习双向表示。实验表明，MRT-OAST在OJClone和Google Code Jam数据集上优于现有方法，并在BigCloneBench上实现了5倍和563倍的速度提升，同时保持较高的检测精度。</x:t>
  </x:si>
  <x:si>
    <x:t xml:space="preserve">This paper proposes MRT-OAST, an efficient code clone detection method using a Multiple Representation Transformer with an Optimized Abstract Syntax Tree (OAST). The approach optimizes AST by pruning redundant nodes and unifying logic structures, then leverages pre-order and post-order traversals to generate multiple representations for learning. Experiments show that MRT-OAST outperforms state-of-the-art models on OJClone and Google Code Jam datasets, achieving significant speed improvements (5x and 563x faster) on BigCloneBench with minimal accuracy loss.</x:t>
  </x:si>
  <x:si>
    <x:t xml:space="preserve">代码克隆检测（Code Clone Detection），重点解决AST冗余和检测效率问题。</x:t>
  </x:si>
  <x:si>
    <x:t xml:space="preserve">OJClone（C/C++代码）
Google Code Jam (GCJ, Java代码)
BigCloneBench (BCB, Java代码)</x:t>
  </x:si>
  <x:si>
    <x:t xml:space="preserve">指标：精确率（Precision, P）、召回率（Recall, R）、F1分数（F₁）、时间效率（Time Cost）。
效果：
OJClone: P=99.8%, R=99.5%, F₁=99.7%
GCJ: P=99.8%, R=99.9%, F₁=99.9%
BCB: P=96.7%, R=95.7%, F₁=96.2%
速度：比轻量级模型快5倍，比BERT-based模型快563倍。</x:t>
  </x:si>
  <x:si>
    <x:t xml:space="preserve">Can an LLM find its way around a Spreadsheet?</x:t>
  </x:si>
  <x:si>
    <x:t xml:space="preserve">本文提出了TradeSweep，一种基于大型语言模型（LLM）的表格数据预处理工具。TradeSweep通过自然语言交互理解用户需求，从代码库中检索相关函数并生成可执行的Python代码，用于处理表格数据中的常见问题（如缺失值、格式不一致等）。实验表明，TradeSweep在三个贸易数据集上能高效生成高质量代码，显著减少人工干预，并支持代码库的动态扩展。</x:t>
  </x:si>
  <x:si>
    <x:t xml:space="preserve">This paper introduces TradeSweep, an LLM-based tool for tabular data preprocessing. TradeSweep interprets natural language requests, retrieves relevant functions from a code library, and generates executable Python code to address issues like missing values and inconsistent formatting. Experiments on three trade datasets demonstrate its ability to produce high-quality code efficiently, reduce manual effort, and dynamically expand its code library for future tasks.</x:t>
  </x:si>
  <x:si>
    <x:t xml:space="preserve">基于大型语言模型（LLM）的表格数据自动化预处理与代码生成。</x:t>
  </x:si>
  <x:si>
    <x:t xml:space="preserve">Teak：69,134条美国进口柚木交易记录
Grain：145,217条俄罗斯出口谷物交易记录
Timber：3,087,822条俄罗斯出口木材交易记录</x:t>
  </x:si>
  <x:si>
    <x:t xml:space="preserve">指标：预处理数据正确率（与人工清理结果对比）、代码质量（Pylint评分、Radon复杂度）、首次生成代码通过率、生成时间。
效果：
数据正确率：TradeSweep结果与人工清理（GT）高度一致。
代码质量：Pylint评分接近满分（10分），Radon复杂度为A级（最优）。
首次通过率：TradeSweep达最高（优于基线），用户干预最少。
生成时间：比基线方法更快（RAG优化减少提示长度）。</x:t>
  </x:si>
  <x:si>
    <x:t xml:space="preserve">QEDCartographer: Automating Formal Verification Using Reward-Free Reinforcement Learning</x:t>
  </x:si>
  <x:si>
    <x:t xml:space="preserve">本文介绍了QEDCartographer，一种结合监督学习和强化学习的自动化证明合成工具，用于改进形式化验证中的证明搜索机制。通过解决稀疏奖励问题和无限动作空间的挑战，QEDCartographer能够更高效地探索证明空间，生成更短且更快的证明。实验表明，QEDCartographer在CoqGym基准测试中证明了21.4%的定理，优于之前的工具（如Proverbot9001的19.8%），并且生成的证明平均缩短26%，速度提升27%。</x:t>
  </x:si>
  <x:si>
    <x:t xml:space="preserve">This paper presents QEDCartographer, an automated proof-synthesis tool that combines supervised and reinforcement learning to enhance proof search in formal verification. By addressing challenges like sparse rewards and infinite action spaces, QEDCartographer improves exploration efficiency, producing shorter and faster proofs. Evaluated on the CoqGym benchmark, it proves 21.4% of theorems, outperforming prior tools (e.g., Proverbot9001 at 19.8%), with proofs 26% shorter and 27% faster on average.</x:t>
  </x:si>
  <x:si>
    <x:t xml:space="preserve">自动化形式化验证，具体聚焦于通过强化学习改进证明合成工具的搜索机制。</x:t>
  </x:si>
  <x:si>
    <x:t xml:space="preserve">论文使用了CoqGym基准测试，包含来自124个开源Coq项目的68,501个定理。</x:t>
  </x:si>
  <x:si>
    <x:t xml:space="preserve">量化指标：
定理证明成功率（%）。
平均证明长度（战术步骤数）。
平均搜索步骤数（效率）。
效果：
QEDCartographer证明了21.4%的测试集定理，优于Proverbot9001的19.8%。
生成的证明平均缩短26%，搜索速度提升27%。</x:t>
  </x:si>
  <x:si>
    <x:t xml:space="preserve">论文提到了形式化验证在产业界的应用案例，如：
CompCert（已验证的C编译器，用于航空安全）。
Chrome、Android和Firefox使用形式化验证的加密代码保障通信安全。
Airbus使用CompCert提升飞机系统的安全性和性能。</x:t>
  </x:si>
  <x:si>
    <x:t xml:space="preserve">TIGER: A Generating-Then-Ranking Framework for Practical Python Type Inference</x:t>
  </x:si>
  <x:si>
    <x:t xml:space="preserve">本文介绍了TIGER，一种基于生成-排序两阶段框架的Python类型推断方法。TIGER通过微调预训练代码模型，结合生成模型和相似度模型，能够有效推断包括复杂参数化类型和未见过的用户自定义类型在内的多种类型。实验表明，TIGER在ManyTypes4Py数据集上的Top-5精确匹配准确率达到94.6%，尤其在用户自定义类型和未见类型上分别提升了11.2%和20.1%。此外，TIGER在效率和鲁棒性方面也表现优异，适用于大规模类型推断场景。</x:t>
  </x:si>
  <x:si>
    <x:t xml:space="preserve">This paper presents TIGER, a two-stage Generating-Then-Ranking (GTR) framework for Python type inference. TIGER leverages fine-tuned pre-trained code models to generate diverse type candidates and rank them with user-defined types, achieving a Top-5 Exact Match accuracy of 94.6% on the ManyTypes4Py dataset. Notably, it improves accuracy for user-defined and unseen types by 11.2% and 20.1%, respectively. TIGER also demonstrates superior efficiency and robustness, making it practical for real-world applications.</x:t>
  </x:si>
  <x:si>
    <x:t xml:space="preserve">Python类型推断，重点解决动态类型语言中复杂参数化类型和未见用户自定义类型的自动化推断问题。</x:t>
  </x:si>
  <x:si>
    <x:t xml:space="preserve">论文使用了ManyTypes4Py数据集，包含242,954个训练实例和85,205个测试实例，涵盖多种类型和变量类别。</x:t>
  </x:si>
  <x:si>
    <x:t xml:space="preserve">量化指标：
精确匹配（Exact Match, EM）
基础匹配（Base Match, BM）
效果：
TIGER在Top-5精确匹配上达到94.6%，优于基线模型（如TypeGen的79.4%）。
在用户自定义类型和未见类型上，Top-5精确匹配分别提升11.2%和20.1%。</x:t>
  </x:si>
  <x:si>
    <x:t xml:space="preserve">ROCODE: Integrating Backtracking Mechanism and Program Analysis in Large Language Models for Code Generation</x:t>
  </x:si>
  <x:si>
    <x:t xml:space="preserve">论文提出了一种名为ROCODE的方法，通过将回溯机制和程序分析集成到大型语言模型（LLMs）中，以改进代码生成过程。ROCODE能够在生成代码时实时检测错误，并通过回溯机制及时修正错误，避免错误累积，从而提高生成代码的质量和效率。实验表明，ROCODE在多个代码生成基准测试中显著优于现有基线方法，编译通过率达到99.1%，测试通过率相对提升最高达23.8%。</x:t>
  </x:si>
  <x:si>
    <x:t xml:space="preserve">The paper proposes ROCODE, a novel approach that integrates backtracking mechanisms and program analysis into large language models (LLMs) for code generation. ROCODE enables real-time error detection during code generation and employs backtracking to correct errors early, preventing error accumulation. Experiments demonstrate that ROCODE significantly outperforms baseline methods across multiple benchmarks, achieving a compilation pass rate of 99.1% and a relative improvement of up to 23.8% in test pass rate.</x:t>
  </x:si>
  <x:si>
    <x:t xml:space="preserve">代码生成，特别是通过结合回溯机制和程序分析来提升大型语言模型在代码生成中的准确性和效率。</x:t>
  </x:si>
  <x:si>
    <x:t xml:space="preserve">论文使用了以下基准测试：
HumanEval
MBPP
CodeForces2305
HumanEval-ET
MBPP-ET
HumanEval-CPP</x:t>
  </x:si>
  <x:si>
    <x:t xml:space="preserve">PassRate：衡量生成代码的功能正确性，ROCODE相对最佳基线提升了23.8%。
AvgPassRate：评估生成代码的部分正确性，ROCODE表现优于基线。
Compiler Correctness Percentage (CCP)：编译通过率，ROCODE达到99.1%。</x:t>
  </x:si>
  <x:si>
    <x:t xml:space="preserve">Rango: Adaptive Retrieval-Augmented Proving for Automated Software VerificationAward Winner</x:t>
  </x:si>
  <x:si>
    <x:t xml:space="preserve">论文提出了Rango，一种基于检索增强生成（RAG）和大型语言模型（LLM）的自动化定理证明工具，用于Coq形式化验证。Rango通过动态检索项目内的相关引理和证明，结合LLM生成每一步的证明策略（tactic），显著提升了定理证明的自动化能力。实验表明，Rango在CoqStoq数据集上证明了32%的定理，比现有最优工具Tactician多证明了29%的定理。此外，Rango的开源实现和数据集为形式化验证领域提供了重要资源。</x:t>
  </x:si>
  <x:si>
    <x:t xml:space="preserve">The paper introduces Rango, an automated theorem-proving tool for Coq that integrates retrieval-augmented generation (RAG) with large language models (LLMs). Rango dynamically retrieves relevant lemmas and proofs from the project during each proof step, guiding the LLM to generate effective tactics. Experiments show that Rango proves 32% of theorems in the CoqStoq benchmark, outperforming the state-of-the-art tool Tactician by 29%. The paper also releases the CoqStoq dataset and open-source implementation to advance research in formal verification.</x:t>
  </x:si>
  <x:si>
    <x:t xml:space="preserve">形式化验证中的自动化定理证明，具体聚焦于如何通过检索增强生成（RAG）和大型语言模型（LLM）提升Coq证明的自动化能力。</x:t>
  </x:si>
  <x:si>
    <x:t xml:space="preserve">CoqStoq（自建数据集）：包含2,226个GitHub开源Coq项目、196,929个定理和2,225,515个证明步骤。
对比工具使用的基准：CoqGym、CompCert等。</x:t>
  </x:si>
  <x:si>
    <x:t xml:space="preserve">主要指标：定理证明成功率（Theorems Proven）。
效果：
Rango证明了32.0%的定理，比Tactician（24.8%）高29%，比Proverbot9001（19.3%）高66%。
动态检索相关证明可提升47%的证明成功率。</x:t>
  </x:si>
  <x:si>
    <x:t xml:space="preserve">A Differential Testing Framework to Identify Critical AV Failures Leveraging Arbitrary Inputs</x:t>
  </x:si>
  <x:si>
    <x:t xml:space="preserve">该论文提出了一种名为DiffTest4AV的差分测试框架，用于识别自动驾驶系统中的关键故障。该框架利用统计分析和时序分析，从大量传感器输入中检测高置信度、高严重性和持久性的故障。通过实验验证，DiffTest4AV在多个真实数据集上成功识别了罕见但严重的故障场景，展示了其在提升自动驾驶系统安全性方面的潜力。</x:t>
  </x:si>
  <x:si>
    <x:t xml:space="preserve">The paper introduces DiffTest4AV, a differential testing framework designed to identify critical failures in autonomous vehicle (AV) systems. By leveraging statistical and sequential analysis, the framework detects high-confidence, high-severity, and long-running failures from arbitrary sensor inputs. Evaluated on real-world datasets, DiffTest4AV demonstrated its effectiveness in uncovering rare yet severe faults, highlighting its potential to enhance AV safety testing.</x:t>
  </x:si>
  <x:si>
    <x:t xml:space="preserve">自动驾驶系统的差分测试，旨在通过对比不同系统的行为差异，识别可能导致系统级故障的高风险输入。</x:t>
  </x:si>
  <x:si>
    <x:t xml:space="preserve">comma.ai 2016数据集
comma.ai 2k19数据集
外部JUtah dashcam数据集</x:t>
  </x:si>
  <x:si>
    <x:t xml:space="preserve">量化指标：
置信度（Confidence）：通过统计方法（如Dixon's Q Test）计算故障的置信水平。
严重性（Severity）：故障行为的差异程度（如转向角度偏差）。
持续时间（Duration）：故障持续的时序长度。
效果：
在4.58百万输入中，识别出42,235个高置信度（&gt;90%）故障（0.92%）。
在50°严重性阈值下，发现81个高置信度故障（0.002%）。
最长持续故障序列为27帧（1.8秒），置信度90%，严重性50°。</x:t>
  </x:si>
  <x:si>
    <x:t xml:space="preserve">论文中提及了在comma.ai的OpenPilot系统上的应用案例，该系统是商业化的开源自动驾驶系统，已在真实道路上部署。</x:t>
  </x:si>
  <x:si>
    <x:t xml:space="preserve">Automating a Complete Software Test Process Using LLMs: An Automotive Case Study</x:t>
  </x:si>
  <x:si>
    <x:t xml:space="preserve">本文提出了一种基于大语言模型（LLMs）的自动化测试系统SPAPI-Tester，用于测试车载API（如SPAPI，一种卡车内部的RESTful API网关）。传统API测试依赖人工解析文档、匹配信号和生成测试用例，效率低下且易出错。SPAPI-Tester通过分解测试流程，利用LLMs自动化完成文档解析、模糊匹配、测试用例生成等任务，实现了端到端的自动化测试。实验表明，该系统在工业级API测试中表现优异，测试用例生成时间从人工数小时缩短至11秒，且能高效检测API实现错误。</x:t>
  </x:si>
  <x:si>
    <x:t xml:space="preserve">This paper presents SPAPI-Tester, an LLM-based automated testing system for in-vehicle APIs (e.g., SPAPI, a RESTful gateway in trucks). Traditional API testing relies on manual document parsing, signal matching, and test case generation, which is inefficient and error-prone. SPAPI-Tester decomposes the testing process and leverages LLMs to automate tasks like documentation understanding, fuzzy matching, and test case generation, enabling end-to-end automation. Experiments show that SPAPI-Tester reduces test case generation time from hours to 11 seconds while maintaining high accuracy in detecting API bugs, demonstrating its practicality in industrial settings.</x:t>
  </x:si>
  <x:si>
    <x:t xml:space="preserve">利用LLMs实现车载API测试的全流程自动化，解决传统测试中因文档不一致、模糊匹配和人工依赖导致的效率瓶颈。</x:t>
  </x:si>
  <x:si>
    <x:t xml:space="preserve">数据集：193个真实工业级卡车API及其文档（来自Volvo Group）。
对比基线：人工测试流程（2-3名工程师，耗时数小时/API）。
评估模型：GPT-3.5、GPT-4o、LLaMA3-70B、LLaMA3.1-70B。</x:t>
  </x:si>
  <x:si>
    <x:t xml:space="preserve">通过率（Pass Rate）：93%-98%（人工为87.5%）。
覆盖率（Coverage）：85%（GPT-4o），人工为82%。
故障检测（Failure Detection）：
召回率（Recall）：100%（与人工持平）。
精确率（Precision）：90%（人工为91%）。
效率：单API测试用例生成仅需11秒（人工需数小时）。</x:t>
  </x:si>
  <x:si>
    <x:t xml:space="preserve">案例：Volvo Group的SPAPI（车载RESTful API网关）测试。</x:t>
  </x:si>
  <x:si>
    <x:t xml:space="preserve">LLM-Agents Driven Automated Simulation Testing and Analysis of small Uncrewed Aerial Systems</x:t>
  </x:si>
  <x:si>
    <x:t xml:space="preserve">论文提出了一种基于多智能体大语言模型（LLM）的自动化仿真测试框架AutoSimTest，用于小型无人航空系统（sUAS）的测试。该框架通过LLM智能体协作，自动化生成测试场景、配置仿真环境、执行任务脚本，并分析仿真结果，显著减少了人工干预，提升了测试覆盖率和效率。实验表明，AutoSimTest能有效支持多样化的sUAS用例和不同飞行控制器，开发者反馈其能大幅简化测试流程。</x:t>
  </x:si>
  <x:si>
    <x:t xml:space="preserve">The paper introduces AutoSimTest, a multi-LLM-agent-driven framework for automated simulation testing of small Uncrewed Aerial Systems (sUAS). The framework leverages LLM agents to generate test scenarios, configure simulation environments, execute mission scripts, and analyze results, reducing manual effort while enhancing test coverage. Evaluations demonstrate its applicability across diverse sUAS use cases and flight controllers, with positive feedback from developers on its efficiency and usability.</x:t>
  </x:si>
  <x:si>
    <x:t xml:space="preserve">自动化仿真测试框架的设计与实现，重点解决sUAS测试中场景生成、环境配置、任务执行和结果分析的自动化问题。</x:t>
  </x:si>
  <x:si>
    <x:t xml:space="preserve">数据集：
真实sUAS事故数据（来自UK航空事故报告、Wikipedia、NASA ASRS等）。
PX4和ArduPilot飞行控制器的参数文档。
测试对象：
PX4和ArduPilot飞行控制器为基础的SuT（System under Test）。
仿真工具：AirSim、ArduPilot-SITL。</x:t>
  </x:si>
  <x:si>
    <x:t xml:space="preserve">RAG性能指标（用于评估场景生成和分析代理）：
Faithfulness（准确性）：0.74–0.93
Context Precision（上下文相关性）：0.7–0.9
Response Relevancy（响应相关性）：0.7–0.93
场景多样性：Jaccard相似性得分0.24–0.53（低相似性表明高多样性）。
传感器故障检测：Analytics-Agent在7种注入故障的日志中均成功识别问题（准确率100%）。</x:t>
  </x:si>
  <x:si>
    <x:t xml:space="preserve">Efficient Domain Augmentation for Autonomous Driving Testing Using Diffusion Models</x:t>
  </x:si>
  <x:si>
    <x:t xml:space="preserve">论文提出了一种基于扩散模型（Diffusion Models）的高效领域增强方法，用于扩展自动驾驶系统（ADS）仿真测试的操作设计域（ODD）。通过三种生成策略（指令编辑、修复、带优化的修复）和自动化语义验证器，生成多样化的测试场景，并结合物理仿真器进行系统级测试。实验表明，该方法在Udacity和CARLA仿真平台上显著提升了故障检测能力（如发现25次红灯违规和3次碰撞），同时通过知识蒸馏技术将计算开销降低至仅2%。</x:t>
  </x:si>
  <x:si>
    <x:t xml:space="preserve">The paper proposes an efficient domain augmentation approach for Autonomous Driving Systems (ADS) testing using diffusion models. It integrates three generative strategies (instruction-editing, inpainting, and inpainting with refinement) with physics-based simulators to expand Operational Design Domain (ODD) coverage. An automated semantic validator ensures the realism and correctness of generated scenarios. Experiments on Udacity and CARLA simulators revealed 600+ failures (e.g., 25 red-light infractions) with only 2% computational overhead via knowledge distillation.</x:t>
  </x:si>
  <x:si>
    <x:t xml:space="preserve">自动驾驶系统的仿真测试增强，重点解决以下问题：
ODD覆盖不足：传统仿真器预定义的测试场景有限。
生成图像的有效性：扩散模型可能产生语义无效的增强图像（如道路结构改变）。
计算效率：扩散模型推理速度慢，难以实时集成到仿真流程中。</x:t>
  </x:si>
  <x:si>
    <x:t xml:space="preserve">仿真平台：
Udacity Simulator（行为克隆ADS测试）
CARLA（复杂城市场景，多模态ADS测试）
测试对象：
车道保持ADS：Nvidia DAVE-2、Chauffeur、Epoch、ViT-based模型
多模态ADS：InterFuser（CARLA Leaderboard高分模型）
数据集：
100万+图像对，覆盖52种ODD条件（天气、季节、地理位置等）。</x:t>
  </x:si>
  <x:si>
    <x:t xml:space="preserve">语义验证有效性：
误报率（FP）：3%（人类评估确认）。
图像真实性：Inpainting with Refinement策略最优（人类评分最高）。
故障检测能力：Udacity：发现600+故障（比基线多20倍）。
CARLA：暴露25次红灯违规和3次碰撞（基线未检测到）。
计算效率：
扩散模型原始开销：470%时间增加。
知识蒸馏后：仅2%开销。</x:t>
  </x:si>
  <x:si>
    <x:t xml:space="preserve">GARL: Genetic Algorithm-Augmented Reinforcement Learning to Detect Violations in Marker-Based Autonomous Landing Systems</x:t>
  </x:si>
  <x:si>
    <x:t xml:space="preserve">论文提出了一种名为GARL的框架，结合遗传算法（GA）和强化学习（RL），用于高效生成多样化的无人机自主着陆系统违规测试用例。GARL通过GA离线探索环境配置，降低RL在线测试的复杂性，从而在有限预算内发现更多违规案例。实验表明，GARL在违规率和多样性指标上分别比现有方法提升了18.35%和58%，并通过真实无人机测试验证了大部分违规类型。</x:t>
  </x:si>
  <x:si>
    <x:t xml:space="preserve">The paper introduces GARL, a framework that combines Genetic Algorithm (GA) and Reinforcement Learning (RL) to efficiently generate diverse test cases for detecting violations in marker-based autonomous UAV landing systems. GARL uses GA to explore environment configurations offline, reducing the complexity of RL's online testing. Experiments show that GARL outperforms state-of-the-art methods by up to 18.35% in violation rate and 58% in diversity. Real-world UAV tests validate the detected violations.</x:t>
  </x:si>
  <x:si>
    <x:t xml:space="preserve">基于遗传算法和强化学习的混合方法，用于测试无人机自主着陆系统中的安全违规行为。</x:t>
  </x:si>
  <x:si>
    <x:t xml:space="preserve">论文使用了三种无人机着陆系统作为测试对象：
OpenCV-MLS
TPHYolo-MLS
MM-MLS
并在两个仿真地图（Court和Lawn）上进行了实验。</x:t>
  </x:si>
  <x:si>
    <x:t xml:space="preserve">违规率（Violation Rate）：GARL比现有方法提升了18.35%。
多样性指标（Diversity Metric）：GARL提升了58%。
Top-K效率：GARL仅需42个测试用例即可发现前10个违规。
3D轨迹覆盖率（3D-Trajectory Coverage）：GARL表现最佳，覆盖率为11.94%。</x:t>
  </x:si>
  <x:si>
    <x:t xml:space="preserve">论文提到与工业界合作者（Skyy Network）合作，测试了实际部署的无人机着陆系统（MM-MLS），并在真实环境中验证了仿真中发现的违规行为。例如，在物流配送和医疗物资运输场景中的应用。</x:t>
  </x:si>
  <x:si>
    <x:t xml:space="preserve">Decictor: Towards Evaluating the Robustness of Decision-Making in Autonomous Driving Systems</x:t>
  </x:si>
  <x:si>
    <x:t xml:space="preserve">论文提出了一种名为 Decictor 的测试方法，用于评估自动驾驶系统（ADS）在动态环境中路径规划决策（PPD）的鲁棒性。传统测试多关注安全性（如碰撞避免），而本文首次研究非安全性关键需求——路径最优性，即ADS能否在环境微小变化后仍保持最优路径规划。Decictor通过非侵入式突变生成不影响原始最优路径的新场景，结合一致性检查和反馈机制，高效识别非最优决策场景（NoDSs）。实验基于百度Apollo平台，结果显示Decictor平均生成63.9个NoDSs，远超基线方法（最优基线仅35.4个），并发现了6类导致非最优决策的根本原因（如障碍物影响预测不准确）。</x:t>
  </x:si>
  <x:si>
    <x:t xml:space="preserve">The paper introduces Decictor, a novel method for evaluating the robustness of path-planning decisions (PPDs) in autonomous driving systems (ADS). Unlike existing safety-focused testing, Decictor targets non-safety-critical requirements—assessing whether ADS maintains optimal paths under minor environmental perturbations. It combines:
Non-invasive Mutation: Generates scenarios preserving original optimal paths.
Consistency Check: Compares paths between original and mutated scenarios.
Feedback Mechanism: Guides search via spatial-temporal metrics.
Tested on Baidu Apollo, Decictor detects 63.9 NoDSs on average (vs. 35.4 by baselines), revealing 6 root causes of suboptimal decisions (e.g., inaccurate obstacle impact prediction).</x:t>
  </x:si>
  <x:si>
    <x:t xml:space="preserve">自动驾驶系统（ADS）路径规划决策（PPD）的鲁棒性评估，即在环境微小变化下，ADS是否能持续选择最优路径。</x:t>
  </x:si>
  <x:si>
    <x:t xml:space="preserve">测试平台：百度Apollo 7.0 + SimControl仿真环境。
场景：6个真实道路场景（左转、右转、跟车、掉头、交叉路口、直行）。
基线方法：包括随机方法（Random, Random-δ）和7种安全测试工具（如AVFuzzer、BehAVExplor）。</x:t>
  </x:si>
  <x:si>
    <x:t xml:space="preserve">#NoDS：生成的非最优决策场景数量。Decictor平均63.9个，最优基线35.4个（提升80.5%）。
#NoDS-Hum：人工验证的真实非最优场景。Decictor平均38.7个，显著高于基线。
%Mutation：突变有效性（保留原始最优路径的比例）。Decictor达97.9%，优于基线（95.5%）。
时间效率：单场景处理平均77.58秒，其中86.62%时间用于仿真执行。</x:t>
  </x:si>
  <x:si>
    <x:t xml:space="preserve">Does GenAI Make Usability Testing Obsolete?</x:t>
  </x:si>
  <x:si>
    <x:t xml:space="preserve">这篇论文探讨了生成式人工智能（GenAI）是否能够替代传统的可用性测试方法。作者提出了一个名为UX-LLM的工具，该工具基于大型视觉语言模型（如GPT-4 Turbo），用于预测iOS应用中的可用性问题。通过对比UX-LLM与传统可用性测试和专家评审的结果，研究发现UX-LLM能够识别部分有效的可用性问题（精确度为0.61-0.66），但召回率较低（0.35-0.38），表明其无法完全替代传统方法，但可作为资源有限团队的补充工具。此外，论文还通过焦点小组讨论了开发团队对UX-LLM的接受度和改进建议。</x:t>
  </x:si>
  <x:si>
    <x:t xml:space="preserve">This paper investigates whether Generative AI (GenAI) can replace traditional usability testing methods. The authors introduce UX-LLM, a tool powered by a large vision-language model (e.g., GPT-4 Turbo), designed to predict usability issues in iOS apps. By comparing UX-LLM's results with those from traditional usability testing and expert reviews, the study finds that UX-LLM can identify valid usability issues (precision: 0.61-0.66) but has limited recall (0.35-0.38), indicating it cannot fully replace conventional methods but serves as a valuable supplement for small teams with limited resources. A focus group with developers also highlights perceptions and potential improvements for integrating UX-LLM into workflows.</x:t>
  </x:si>
  <x:si>
    <x:t xml:space="preserve">生成式人工智能在移动应用可用性测试中的应用及其与传统方法的对比</x:t>
  </x:si>
  <x:si>
    <x:t xml:space="preserve">论文使用了两款开源的iOS应用（Quiz App和To-Do App）作为基准测试对象，并通过以下方法进行对比：
传统可用性测试（10名参与者）
专家评审（2名UX专家）
UX-LLM生成的可用性问题评估。</x:t>
  </x:si>
  <x:si>
    <x:t xml:space="preserve">精确度（Precision）：0.61（专家1）和0.66（专家2），表明约60%的UX-LLM预测问题是有效的。
召回率（Recall）：0.35（专家1）和0.38（专家2），表明UX-LLM仅能识别约35%-38%的实际问题。
其他发现：UX-LLM能够发现一些传统方法未覆盖的问题（如代码分析发现的边缘场景问题），但在全局导航和术语一致性等问题上表现不足。</x:t>
  </x:si>
  <x:si>
    <x:t xml:space="preserve">论文中提及了一个产业界的案例研究：
焦点小组：与一个开发面向视障用户的公共交通应用的团队合作，评估UX-LLM在其开发流程中的实用性。团队认为UX-LLM能够发现未被注意的问题，但也提出了集成到工作流中的挑战（如额外工具负担）和改进建议（如IDE插件化）。
其他限制：部分公司因隐私问题不愿将代码提交给OpenAI，因此研究主要基于开源应用。</x:t>
  </x:si>
  <x:si>
    <x:t xml:space="preserve">Feature-Driven End-To-End Test Generation</x:t>
  </x:si>
  <x:si>
    <x:t xml:space="preserve">该论文提出了一种名为AutoE2E的新方法，利用大型语言模型（LLM）自动化生成语义完整、基于功能驱动的端到端（E2E）测试用例。AutoE2E通过智能推断Web应用中的潜在功能，并将其转化为可执行的测试场景。此外，论文还提出了E2EBench，一个用于自动评估E2E测试套件功能覆盖率的基准。实验结果表明，AutoE2E的平均功能覆盖率达到79%，显著优于现有基线方法。</x:t>
  </x:si>
  <x:si>
    <x:t xml:space="preserve">This paper introduces AutoE2E, a novel approach that leverages Large Language Models (LLMs) to automate the generation of semantically meaningful, feature-driven end-to-end (E2E) test cases for web applications. AutoE2E intelligently infers potential features within a web application and translates them into executable test scenarios. Additionally, the authors present E2EBench, a benchmark for automatically evaluating the feature coverage of E2E test suites. Evaluation results show that AutoE2E achieves an average feature coverage of 79%, outperforming existing baselines by a significant margin.</x:t>
  </x:si>
  <x:si>
    <x:t xml:space="preserve">基于大型语言模型（LLM）的自动化端到端测试生成，特别是功能驱动的测试用例生成。</x:t>
  </x:si>
  <x:si>
    <x:t xml:space="preserve">E2EBench，包含8个开源Web应用（如PetClinic、Conduit、Taskcafe、MantisBT等），用于评估E2E测试生成工具的功能覆盖率。</x:t>
  </x:si>
  <x:si>
    <x:t xml:space="preserve">量化指标：功能覆盖率（Feature Coverage）。
效果：AutoE2E的平均功能覆盖率为79%，比最佳基线（CrawlJax）提高了558%，比最佳基于LLM的基线（BrowserGym）提高了731%。</x:t>
  </x:si>
  <x:si>
    <x:t xml:space="preserve">SeeAction: Towards Reverse Engineering How-What-Where of HCI Actions from Screencasts for UI AutomationAward Winner</x:t>
  </x:si>
  <x:si>
    <x:t xml:space="preserve">该论文提出了一种名为SeeAction的新方法，通过深度学习模型从屏幕录像中逆向工程用户交互行为（HCI动作），生成结构化的自然语言描述（如“[点击][按钮][在弹出菜单中]”）。SeeAction利用计算机视觉技术识别11种命令和11种控件类型，并生成位置短语，支持非侵入式的UI自动化任务（如测试和Bug复现）。论文还构建了首个包含7260个视频-动作对的数据集，并通过实验验证了模型的高效性和通用性。</x:t>
  </x:si>
  <x:si>
    <x:t xml:space="preserve">This paper introduces SeeAction, a novel approach that leverages deep learning to reverse-engineer structured human-computer interaction (HCI) actions from screencasts. The model recognizes 11 command types (e.g., click, type) and 11 widget classes (e.g., button, text), generating natural language descriptions like "[click][button][in popup]". SeeAction enables non-intrusive UI automation for tasks such as testing and bug reproduction. The authors also contribute the first labeled dataset of 7,260 video-action pairs and demonstrate the model's effectiveness through extensive experiments.</x:t>
  </x:si>
  <x:si>
    <x:t xml:space="preserve">基于计算机视觉的屏幕录像逆向工程，从用户交互视频中提取结构化动作描述，以支持UI自动化。</x:t>
  </x:si>
  <x:si>
    <x:t xml:space="preserve">自建数据集，包含7260个视频-动作对，覆盖5款桌面应用（Word、Zoom、Firefox、Photoshop、Windows 10 Settings）的用户交互记录。</x:t>
  </x:si>
  <x:si>
    <x:t xml:space="preserve">命令分类：F1-score 0.82，准确率0.84。
控件分类：F1-score 0.85，准确率0.87。
位置短语生成：BLEU 0.77，ROUGE 0.76，METEOR 0.51，CIDEr 2.85。
Bug复现成功率：使用生成的动作脚本复现Bug的成功率比原始描述提高45%。</x:t>
  </x:si>
  <x:si>
    <x:t xml:space="preserve">Synthesizing Document Database Queries using Collection Abstractions</x:t>
  </x:si>
  <x:si>
    <x:t xml:space="preserve">本文提出了一种基于输入-输出示例自动合成文档数据库查询的技术。针对文档数据库（如MongoDB）查询语言复杂且难以编写的问题，作者设计了一种新的领域特定语言（DSL），并利用集合抽象（Collection Abstractions）进行高效推理，以快速生成目标查询。通过实验评估，该方法在110个基准测试中成功合成了108个查询，平均耗时14.2秒，展示了其高效性和实用性。</x:t>
  </x:si>
  <x:si>
    <x:t xml:space="preserve">This paper presents a technique for automatically synthesizing document database queries from input-output examples. To address the challenges posed by the flexible and complex data model of document databases, the authors design a new domain-specific language (DSL) and leverage collection abstractions to efficiently prune the search space. Evaluation on 110 benchmarks shows that the technique successfully synthesizes 108 queries within an average of 14.2 seconds, demonstrating its effectiveness and efficiency.</x:t>
  </x:si>
  <x:si>
    <x:t xml:space="preserve">文档数据库查询的自动合成，具体包括：
设计一种领域特定语言（DSL）表达文档数据库查询。
提出集合抽象方法以加速合成过程。
开发工具NOSDAQ并评估其性能。</x:t>
  </x:si>
  <x:si>
    <x:t xml:space="preserve">论文使用了来自以下四个来源的110个基准测试：
StackOverflow
MongoDB官方文档
Twitter API文档
Kaggle竞赛</x:t>
  </x:si>
  <x:si>
    <x:t xml:space="preserve">量化指标：
成功率（Solved Benchmarks）：成功合成的查询数量。
平均合成时间（Average Synthesis Time）。
草图数量（Number of Sketches）。
完整程序数量（Number of Complete Programs）。
效果：
在110个基准测试中成功合成108个（成功率98.2%）。
平均合成时间为14.2秒。
平均迭代175个草图，仅需完成57个完整程序。</x:t>
  </x:si>
  <x:si>
    <x:t xml:space="preserve">The Power of Types: Exploring the Impact of Type Checking on Neural Bug Detection in Dynamically Typed Languages</x:t>
  </x:si>
  <x:si>
    <x:t xml:space="preserve">本文探讨了类型检查对动态类型语言（如Python）中神经网络错误检测器性能的影响。研究发现，现有的错误检测数据集中包含大量可通过类型检查器检测的类型相关错误（Type-Related Bugs），而这些错误的存在会影响NBD的训练和评估。通过实验，作者提出以下关键发现：
当代码包含类型注解时，结合类型检查器和NBD能显著提升性能。
在评估NBD时，应排除类型相关错误以避免过于乐观的结果。
从训练数据中移除类型相关错误可提升NBD对非类型相关错误的检测能力，但会略微降低精度。
研究结果为动态类型语言中错误检测工具的设计和优化提供了实用建议。</x:t>
  </x:si>
  <x:si>
    <x:t xml:space="preserve">This paper investigates the impact of type checking on neural bug detectors (NBDs) in dynamically typed languages like Python. The study reveals that existing bug detection datasets contain a significant proportion of type-related bugs detectable by type checkers, which affects the training and evaluation of NBDs. Key findings include:
Combining type checkers with NBDs improves performance when type annotations are present.
Excluding type-related bugs from evaluation prevents overly optimistic results.
Removing type-related bugs from training data enhances NBDs' ability to detect non-type-related bugs, albeit with a slight precision trade-off.
The results provide practical insights for optimizing bug detection tools in dynamically typed languages.</x:t>
  </x:si>
  <x:si>
    <x:t xml:space="preserve">动态类型语言中类型检查对神经网络错误检测器性能的影响，具体包括：
分析数据集中类型相关错误的普遍性。
评估类型检查与NBD结合使用的效果。
探讨类型相关错误对NBD训练和评估的影响。</x:t>
  </x:si>
  <x:si>
    <x:t xml:space="preserve">论文使用了以下数据集：
Synthetic 1: 基于ETH Py-150生成的合成错误数据集。
Synthetic 2: 从开源项目中提取的合成训练集。
Real-Py150: 从Py150数据集中提取的真实错误。
Real-PyPI: 从Python Package Index (PyPI)中提取的真实错误。
Annotated: 手动添加类型注解的真实数据集子集。</x:t>
  </x:si>
  <x:si>
    <x:t xml:space="preserve">量化指标:
精确度（Precision）
召回率（Recall）
F-β分数（平衡精确度和召回率，β=1.5时更侧重召回率）
效果:
在未注解代码中，类型检查器可检测4.95%的错误；添加注解后提升至15%-18%。
结合类型检查器后，NBD的召回率平均提升2.31%-3.97%。
从训练数据中移除类型相关错误后，NBD对非类型相关错误的召回率平均提升1.06%。</x:t>
  </x:si>
  <x:si>
    <x:t xml:space="preserve">A Test Oracle for Reinforcement Learning Software based on Lyapunov Stability Control TheorySE for AIAward Winner</x:t>
  </x:si>
  <x:si>
    <x:t xml:space="preserve">本文提出了一种基于Lyapunov稳定性控制理论的测试预言方法（LPEA），用于解决强化学习软件测试中输出正确性难以定义的问题。传统的RL软件测试依赖人工专家判断，效率低且难以自动化。作者通过生成稳定的线性系统，利用Lyapunov势能函数设计奖励机制，判断RL软件输出的控制器是否符合稳定性要求。实验表明，LPEA在准确性、精确度等多项指标上显著优于人工测试预言。</x:t>
  </x:si>
  <x:si>
    <x:t xml:space="preserve">This paper proposes a Lyapunov Potential Energy Abnormality (LPEA) oracle based on Lyapunov stability control theory to address the challenge of defining output correctness in Reinforcement Learning (RL) software testing. Traditional methods rely on human experts, which are inefficient and hard to automate. By generating stable linear systems and using Lyapunov potential energy as a reward function, the LPEA oracle evaluates whether the RL-trained controllers adhere to stability principles. Experiments show that LPEA outperforms human oracles in metrics like accuracy and precision.</x:t>
  </x:si>
  <x:si>
    <x:t xml:space="preserve">强化学习软件的测试预言设计，具体是通过Lyapunov稳定性控制理论构建自动化测试预言，以解决RL软件输出正确性难以判定的问题。</x:t>
  </x:si>
  <x:si>
    <x:t xml:space="preserve">论文使用的benchmark包括：
Bug-less RL软件：Stable Baselines3（SB3）库中的A2C、PPO和TD3算法的稳定实现。
Buggy RL软件：通过人工注入错误（基于Nikanjam等人的RL软件错误分类）和从SB3的GitHub提交历史中收集的真实错误构建。</x:t>
  </x:si>
  <x:si>
    <x:t xml:space="preserve">准确性（Accuracy）：最高达80.4%（LPEA(97.5%, 75%)），优于人工预言的50%。
精确度（Precision）：多个LPEA配置达到1.0，显著优于人工预言的0.5。
召回率（Recall）：LPEA(100%, 75%)为80.4%，优于人工预言的67.9%。
F1分数：LPEA(100%, 75%)为0.776，优于人工预言的0.576。
ROC曲线AUC：LPEA普遍优于人工预言。</x:t>
  </x:si>
  <x:si>
    <x:t xml:space="preserve">CodeImprove: Program Adaptation for Deep Code ModelsSE for AI</x:t>
  </x:si>
  <x:si>
    <x:t xml:space="preserve">本文提出了CodeImprove，一种通过程序转换来验证和适应深度学习代码模型输入的方法。传统方法依赖模型重训练，成本高昂且难以自动化。CodeImprove通过两个关键步骤解决问题：1）输入验证，识别超出模型处理能力的输入；2）输入适应，通过语义保持的程序转换将这些输入调整为模型可处理的范围。实验表明，CodeImprove在多项指标上显著优于基线方法，能够提升模型性能并有效检测和处理异常输入。</x:t>
  </x:si>
  <x:si>
    <x:t xml:space="preserve">This paper introduces CodeImprove, a novel approach for validating and adapting inputs to deep learning-based code models. Traditional methods rely on costly model retraining, which is inefficient and hard to automate. CodeImprove addresses this by: 1) validating inputs to identify those beyond the model's capability, and 2) adapting out-of-scope inputs through semantic-preserving program transformations. Experiments demonstrate that CodeImprove significantly outperforms baselines, enhancing model performance and effectively handling anomalous inputs.</x:t>
  </x:si>
  <x:si>
    <x:t xml:space="preserve">深度学习代码模型的输入验证与适应，具体包括输入验证（识别异常输入）和输入适应（通过程序转换调整输入）。</x:t>
  </x:si>
  <x:si>
    <x:t xml:space="preserve">论文使用的benchmark包括：
漏洞检测任务：Devign数据集（来自FFmpeg和Qemu的开源C项目）。
缺陷预测任务：CodeChef数据集（来自CodeChef平台的C/C++函数）。
模型：CodeBERT、RoBERTa和GraphCodeBERT。</x:t>
  </x:si>
  <x:si>
    <x:t xml:space="preserve">准确性（Accuracy）：最高提升8.78%。
精确度（Precision）：最高提升8.48%。
召回率（Recall）：最高提升16.9%。
F1分数：最高提升13.5%。
相对改进（RI）：最高达51.28%。
AUC分数：输入验证的AUC为0.924。</x:t>
  </x:si>
  <x:si>
    <x:t xml:space="preserve">FairQuant: Certifying and Quantifying Fairness of Deep Neural NetworksSE for AI</x:t>
  </x:si>
  <x:si>
    <x:t xml:space="preserve">本文提出了一种名为FairQuant的方法，用于形式化认证和量化深度神经网络（DNN）的个体公平性。个体公平性要求模型对仅在受保护属性（如性别或种族）上存在差异的个体给出相同的分类结果。FairQuant通过符号区间抽象分析和迭代细化技术，解决了现有方法在可扩展性和准确性上的不足，并首次实现了对公平性的定量认证。实验表明，该方法在多个公平性研究数据集上显著优于现有技术，速度更快且结果更准确。</x:t>
  </x:si>
  <x:si>
    <x:t xml:space="preserve">This paper proposes FairQuant, a method for formally certifying and quantifying individual fairness of deep neural networks (DNNs). Individual fairness ensures that any two individuals differing only in a protected attribute (e.g., gender or race) receive identical treatment. FairQuant combines symbolic interval-based abstraction with iterative refinement to overcome scalability and accuracy limitations of existing techniques. It also introduces quantitative certification by computing the percentage of provably fair inputs. Evaluations on four fairness datasets demonstrate that FairQuant outperforms state-of-the-art methods in both speed and precision.</x:t>
  </x:si>
  <x:si>
    <x:t xml:space="preserve">深度神经网络的个体公平性形式化认证与量化</x:t>
  </x:si>
  <x:si>
    <x:t xml:space="preserve">Bank（银行营销预测）
German（信用风险评估）
Adult（收入预测）
Compas（累犯风险预测）</x:t>
  </x:si>
  <x:si>
    <x:t xml:space="preserve">指标：认证输入比例（Cert%）、伪造输入比例（Fal%）、未决输入比例（Und%）。
效果：FairQuant在多个模型上显著提高了Cert%（如Compas数据集模型达90%以上），并大幅降低Und%。相比基线工具Fairify，其认证比例更高且运行速度快数个数量级。</x:t>
  </x:si>
  <x:si>
    <x:t xml:space="preserve">Calibration and Correctness of Language Models for Code</x:t>
  </x:si>
  <x:si>
    <x:t xml:space="preserve">本文研究了代码生成语言模型的校准问题，探讨了模型生成代码的置信度与其实际正确性之间的对齐关系。通过实验分析，作者发现现有的语言模型在生成代码时通常校准不佳，并提出通过Platt缩放和少样本学习等技术改进校准效果。研究覆盖了代码合成、代码补全和程序修复等任务，并使用了多个数据集（如HumanEval、MBPP、DyPyBench等）进行评估。实验结果表明，经过优化的校准方法可以显著提升模型在代码生成任务中的可靠性，为开发者提供更可信的决策依据。</x:t>
  </x:si>
  <x:si>
    <x:t xml:space="preserve">This paper investigates the calibration of code-generating language models, focusing on the alignment between model confidence and the actual correctness of generated code. The authors find that existing models are generally poorly calibrated and propose techniques like Platt scaling and few-shot learning to improve calibration. The study covers tasks such as code synthesis, code completion, and program repair, using datasets like HumanEval, MBPP, and DyPyBench. Results show that optimized calibration methods significantly enhance model reliability, providing developers with more trustworthy decision-making tools.</x:t>
  </x:si>
  <x:si>
    <x:t xml:space="preserve">代码生成语言模型的校准与正确性。</x:t>
  </x:si>
  <x:si>
    <x:t xml:space="preserve">HumanEval（代码合成任务）
MBPP（代码合成任务）
DyPyBench（代码补全任务）
Defects4J（程序修复任务）
ManySStubs4J（程序修复任务）</x:t>
  </x:si>
  <x:si>
    <x:t xml:space="preserve">指标：预期校准误差（ECE）、Brier分数（Brier Score）、技能分数（Skill Score）。
效果：Platt缩放和少样本学习技术将校准误差（ECE）从平均0.32降低到0.03，技能分数（Skill Score）从0提升到0.15，显著改善了模型的校准能力。</x:t>
  </x:si>
  <x:si>
    <x:t xml:space="preserve">An Empirical Study on Commit Message Generation using LLMs via In-Context Learning</x:t>
  </x:si>
  <x:si>
    <x:t xml:space="preserve">这篇论文研究了如何利用大语言模型（LLMs）和上下文学习（ICL）来自动生成高质量的提交消息。提交消息是描述代码变更的自然语言摘要，对软件维护至关重要。传统方法存在训练耗时、泛化能力差等问题，而论文通过实证研究发现，基于ICL的LLMs在生成提交消息时显著优于现有方法，尤其是在主观评价和泛化能力方面。论文还分析了LLMs表现不佳的根本原因，并提出了未来研究方向。</x:t>
  </x:si>
  <x:si>
    <x:t xml:space="preserve">This paper investigates the use of large language models (LLMs) and in-context learning (ICL) to automatically generate high-quality commit messages. Commit messages are natural language summaries of code changes, which are crucial for software maintenance. Traditional methods suffer from time-consuming training and poor generalization. The study empirically demonstrates that LLMs via ICL significantly outperform state-of-the-art approaches, particularly in subjective evaluation and generalization. The paper also analyzes root causes of LLMs' underperformance and suggests future research directions.</x:t>
  </x:si>
  <x:si>
    <x:t xml:space="preserve">基于大语言模型和上下文学习的提交消息生成，重点探索LLMs在无需微调的情况下生成高质量提交消息的能力。</x:t>
  </x:si>
  <x:si>
    <x:t xml:space="preserve">论文使用了两个基准数据集：
MCMD：一个多语言的提交消息数据集，包含五种编程语言（C++, C#, Java, Python, JavaScript）的提交记录。
MCMD-New：作者新构建的数据集，包含两部分：
MCMD-NT：来自MCMD相同仓库但时间更新的提交记录。
MCMD-NL：来自新仓库（PHP, R, TypeScript, Swift, Objective-C）的提交记录。</x:t>
  </x:si>
  <x:si>
    <x:t xml:space="preserve">论文使用了以下量化指标：
客观指标：BLEU、METEOR、ROUGE-L、Cider。
主观指标：人工评价（信息性、简洁性、表达性）和基于LLM的评价。
效果：
在MCMD-NT上，最佳LLMs（GPT-3.5-Turbo和DeepSeek-V2-Chat）显著优于基线方法（如COME），例如在BLEU上提升15.2%。
在主观评价中，LLMs生成的提交消息质量更高，信息性、简洁性和表达性均优于基线方法。</x:t>
  </x:si>
  <x:si>
    <x:t xml:space="preserve">Instruct or Interact? Exploring and Eliciting LLMs’ Capability in Code Snippet Adaptation Through Prompt Engineering</x:t>
  </x:si>
  <x:si>
    <x:t xml:space="preserve">这篇论文研究了如何通过提示工程（prompt engineering）和交互式工作流（interactive workflow）来提升大语言模型（LLMs）在代码片段适配任务中的表现。代码片段适配是指开发者根据特定需求对现有代码片段进行修改以适配新场景的任务。论文通过实证研究发现，LLMs在代码生成任务中表现优异，但在适配任务中表现较差，存在上下文理解不足和需求对齐问题。为此，作者提出了一种交互式提示方法，通过增强上下文信息、分解任务以及引入多代理交互，显著提升了LLMs的适配能力。实验结果表明，该方法在多个指标上取得了显著改进，并解决了大部分适配失败的问题。</x:t>
  </x:si>
  <x:si>
    <x:t xml:space="preserve">This paper explores the capability of large language models (LLMs) in code snippet adaptation through prompt engineering. Code snippet adaptation involves modifying existing code snippets to fit specific requirements, which is more challenging than code generation due to its context-dependent nature. The study reveals that LLMs perform sub-optimally in adaptation tasks, with a 15% drop in pass@1 compared to generation. Through manual analysis of 200 cases, the authors identify three root causes of failures: Unclear Requirement, Requirement Misalignment, and Context Misapplication. To address these issues, they propose an interactive prompting approach that enriches context, decomposes tasks, and enables LLMs to reflect on requirements. Experimental results show significant improvements, with Human-LLM interaction resolving 78.7% of defects and Multi-Agent interaction achieving comparable performance without human intervention.</x:t>
  </x:si>
  <x:si>
    <x:t xml:space="preserve">基于大语言模型和提示工程的代码片段适配，重点探索如何通过交互式提示方法提升LLMs在适配任务中的表现。</x:t>
  </x:si>
  <x:si>
    <x:t xml:space="preserve">论文使用了ClassEval基准数据集，这是一个类级别的代码生成基准，包含100个Python类及其关联的测试套件。作者在此基础上模拟了代码片段检索过程，构建了适配任务所需的上下文和片段。</x:t>
  </x:si>
  <x:si>
    <x:t xml:space="preserve">论文使用了以下量化指标：
pass@k：衡量在k次尝试中解决问题的概率，重点关注pass@1和pass@5。
CodeBLEU：评估生成代码与标准解决方案在语法和语义上的相似性。
效果：
初始提示（Initial Prompt）下，GPT-3.5的pass@1为52.34%，pass@5为60.98%。
增强提示（Enhanced Prompt）显著提升了性能，pass@1达到67.76%，pass@5达到74.39%。
交互式工作流（Human-LLM Prompt）进一步将pass@1提升至74.50%，pass@5提升至87.00%，解决了78.7%的缺陷。</x:t>
  </x:si>
  <x:si>
    <x:t xml:space="preserve">Search-Based LLMs for Code OptimizationAward Winner</x:t>
  </x:si>
  <x:si>
    <x:t xml:space="preserve">这篇论文提出了一种基于搜索的大型语言模型（SBLLM）框架，用于代码优化。传统的代码优化方法通常依赖于规则或直接生成优化代码，但难以捕捉复杂的优化模式。SBLLM通过结合进化搜索和大型语言模型，实现了迭代优化的过程。其核心包括执行驱动的代表性样本选择、自适应优化模式检索和遗传操作启发的思维链提示。实验表明，SBLLM在Python和C++代码上显著提升了执行效率，最高可达209.59%，并优于现有基线方法。</x:t>
  </x:si>
  <x:si>
    <x:t xml:space="preserve">This paper introduces SBLLM, a search-based framework for code optimization using large language models (LLMs). Traditional approaches either rely on rule-based methods or direct code generation, which struggle with complex optimization patterns. SBLLM integrates evolutionary search with LLMs through three key components: execution-based sample selection, adaptive pattern retrieval, and genetic operator-inspired prompting. Experiments demonstrate that SBLLM improves program efficiency by up to 209.59% and outperforms baseline methods across multiple LLMs.</x:t>
  </x:si>
  <x:si>
    <x:t xml:space="preserve">基于搜索的大型语言模型在代码优化中的应用，旨在通过迭代优化和进化搜索提升代码性能。</x:t>
  </x:si>
  <x:si>
    <x:t xml:space="preserve">论文使用了PIE数据集（包含Python和C++代码），并参考了DeepDev-PERF的部分数据（但未直接使用，因其缺少测试用例）。</x:t>
  </x:si>
  <x:si>
    <x:t xml:space="preserve">Percent Optimized (OPT)：衡量优化代码的比例（速度提升至少10%且正确）。SBLLM在Python和C++上分别比基线方法提升5.11%和2.87%（Top-5）。
Speedup Rate (SP)：衡量运行时间的提升。SBLLM在Python和C++上分别达到最高209.59%和154.76%的速度提升，优于基线8.75%~28.06%和1.15%~9.56%。</x:t>
  </x:si>
  <x:si>
    <x:t xml:space="preserve">Towards Better Answers: Automated Stack Overflow Post Updating</x:t>
  </x:si>
  <x:si>
    <x:t xml:space="preserve">这篇论文提出了一种名为Soup的框架，用于自动化更新Stack Overflow（SO）帖子中的代码片段。SO上的代码片段可能存在缺陷或过时问题，而评论中常包含改进建议，但这些建议往往被忽略。Soup通过两个关键任务解决这一问题：
有效评论-编辑预测（VCP）：预测评论是否会导致有效的代码编辑。
自动帖子更新（APU）：根据评论生成优化的代码片段。
实验表明，Soup在真实SO帖子上提交的50个编辑中有21个被接受，验证了其实际价值。</x:t>
  </x:si>
  <x:si>
    <x:t xml:space="preserve">This paper introduces Soup, a framework for automatically updating Stack Overflow (SO) posts. SO code snippets often contain flaws, and comments provide valuable improvement suggestions that are frequently ignored. Soup addresses this through two tasks:
Valid Comment-Edit Prediction (VCP): Predicting whether a comment will lead to a valid code edit.
Automatic Post Updating (APU): Generating optimized code snippets based on comments.
Experiments show that 21 out of 50 Soup-generated edits were accepted by SO maintainers, demonstrating its practical utility.</x:t>
  </x:si>
  <x:si>
    <x:t xml:space="preserve">基于大型语言模型（LLM）的Stack Overflow帖子自动化更新，旨在通过评论改进代码片段的质量和可靠性。</x:t>
  </x:si>
  <x:si>
    <x:t xml:space="preserve">论文使用了自建的78,317条有效评论-编辑对的数据集，并对比了Tang等人提出的数据集（Tang-Data）。</x:t>
  </x:si>
  <x:si>
    <x:t xml:space="preserve">VCP任务：精确度（Precision）80.8%，召回率（Recall）74.0%，F1分数77.1%。
APU任务：精确匹配率（Exact Match, EM）25.6%，CodeBLEU得分0.72。
实际应用：50个提交的编辑中有21个被SO维护者接受，接受率42%。</x:t>
  </x:si>
  <x:si>
    <x:t xml:space="preserve">Unseen Horizons: Unveiling the Real Capability of LLM Code Generation Beyond the FamiliarAward Winner</x:t>
  </x:si>
  <x:si>
    <x:t xml:space="preserve">该论文探讨了大型语言模型（LLM）在代码生成任务中的真实能力，指出当前评估方法存在“熟悉领域专家”的局限性，即模型在熟悉的代码上表现良好，但在陌生代码上表现不佳。为了解决这一问题，作者提出了一种基于代码混淆的基准测试工具ObfusEval，通过符号、结构和语义三个层次的混淆策略，生成模型未见过的代码进行评估。实验结果表明，经过混淆后，模型的测试通过率平均下降15.3%-62.5%，揭示了模型在实际软件开发中的局限性。此外，论文还分析了生成代码中的语法错误和非功能性质量问题。</x:t>
  </x:si>
  <x:si>
    <x:t xml:space="preserve">The paper investigates the real capabilities of Large Language Models (LLMs) in code generation tasks, highlighting the limitations of current evaluation methods, which suffer from the "Specialist in Familiarity" problem—models perform well on familiar code but poorly on unfamiliar code. To address this, the authors propose ObfusEval, a benchmark based on code obfuscation, employing symbol, structure, and semantic-level strategies to generate unseen code for evaluation. Results show that obfuscation reduces the test pass rate by 15.3%-62.5%, exposing the limitations of LLMs in real-world software development. The paper also analyzes syntax errors and non-functional quality issues in generated code.</x:t>
  </x:si>
  <x:si>
    <x:t xml:space="preserve">评估和改进大型语言模型（LLM）在代码生成任务中的真实能力，重点关注如何通过代码混淆策略揭示模型在陌生代码上的表现。</x:t>
  </x:si>
  <x:si>
    <x:t xml:space="preserve">论文使用的Benchmark是ObfusEval，基于五个真实开源项目（如Redis、libvips等）的代码，通过混淆策略生成评估数据集。</x:t>
  </x:si>
  <x:si>
    <x:t xml:space="preserve">量化指标：
编译通过率（CPR, Compile Pass Rate）
测试通过率（TPR, Test Pass Rate）
效果：
经过混淆后，测试通过率（TPR）平均下降15.3%-62.5%，其中符号和结构混淆策略效果最显著（平均下降24.6%和32.1%），混合策略（符号+结构）下降比例最高（62.5%）。</x:t>
  </x:si>
  <x:si>
    <x:t xml:space="preserve">Pattern-based Generation and Adaptation of Quantum WorkflowsQuantum</x:t>
  </x:si>
  <x:si>
    <x:t xml:space="preserve">该论文提出了一种基于模式的量子工作流生成与适配方法，旨在降低量子应用开发的复杂性。通过结合量子计算模式和解决方案语言，论文实现了从抽象模式到具体工作流的自动化生成，并支持行为模式和增强模式的动态适配。作者设计了一个系统架构和原型工具，并通过案例研究、运行时评估和用户研究验证了方法的可行性。实验结果表明，该方法显著减少了开发时间，尤其对非专家用户效果更为明显。</x:t>
  </x:si>
  <x:si>
    <x:t xml:space="preserve">The paper presents a pattern-based approach for generating and adapting quantum workflows, aiming to reduce the complexity of quantum application development. By combining quantum computing patterns with a solution language, the method automates the transformation from abstract patterns to executable workflows, supporting dynamic adaptation through behavioral and enhancement patterns. The authors propose a system architecture and prototype, validated through case studies, runtime evaluations, and user studies. Results show significant reductions in development time, especially for non-expert users.</x:t>
  </x:si>
  <x:si>
    <x:t xml:space="preserve">基于模式的量子工作流生成与适配，重点关注如何通过抽象模式和自动化技术简化量子应用的开发流程。</x:t>
  </x:si>
  <x:si>
    <x:t xml:space="preserve">论文未使用外部Benchmark，而是通过三个典型用例（QAOA、量子k-means算法、VQE算法）和用户研究进行内部评估。</x:t>
  </x:si>
  <x:si>
    <x:t xml:space="preserve">量化指标：
工作流生成与适配的运行时性能（各步骤耗时）。
用户完成任务的耗时对比（手动建模 vs. 模式化方法）。
效果：
非专家用户使用模式化方法的速度提升6倍（中位数时间从27分钟降至4.24分钟）。
专家用户速度提升4.5倍（中位数时间从16分钟降至3.5分钟）。</x:t>
  </x:si>
  <x:si>
    <x:t xml:space="preserve">BSan: A Powerful Identifier-Based Hardware-Independent Memory Error Detector for COTS Binaries</x:t>
  </x:si>
  <x:si>
    <x:t xml:space="preserve">该论文提出了BSan，一种基于标识符的、硬件无关的内存错误检测工具，用于检测商业现货（COTS）二进制代码中的内存错误。与现有基于影子内存或硬件特性的检测工具不同，BSan通过为每个内存对象分配唯一标识符，并将其附加到指向该对象的指针上，从而能够检测更深层次的内存错误。BSan采用静态分析+动态插桩的混合方法，优化性能并避免静态二进制重写的可靠性问题。实验结果表明，BSan在检测能力上优于现有工具，同时性能开销与现有动态插桩工具相当。</x:t>
  </x:si>
  <x:si>
    <x:t xml:space="preserve">The paper presents BSan, an identifier-based, hardware-independent memory error detector for COTS binaries. Unlike existing shadow-memory-based or hardware-dependent detectors, BSan assigns unique identifiers to memory objects and attaches them to pointers, enabling the detection of deeply hidden memory errors. BSan employs a hybrid approach (static analysis + dynamic instrumentation) to optimize performance and avoid the brittleness of static binary rewriting. Experimental results show that BSan outperforms existing tools in detection capability while maintaining comparable performance overhead.</x:t>
  </x:si>
  <x:si>
    <x:t xml:space="preserve">二进制代码中的内存错误检测，重点关注如何通过标识符方法和混合优化技术提高检测能力和效率。</x:t>
  </x:si>
  <x:si>
    <x:t xml:space="preserve">论文使用了以下Benchmark和数据集：
Juliet Test Suite（CWE相关测试用例）
SPEC CPU 2017（单线程性能评估）
PARSEC（多线程性能评估）
22个真实世界内存错误（来自CVE和实际应用）
10个真实世界应用程序（跨领域测试）</x:t>
  </x:si>
  <x:si>
    <x:t xml:space="preserve">检测能力：
在Juliet测试中，BSan在CWE-121、CWE-122、CWE-126和CWE-127类别中检测到更多错误。
在22个真实世界错误中，BSan检测到全部错误，而其他工具（如Dr. Memory、Memcheck）漏检部分错误。
性能开销：
单线程（SPEC CPU 2017）：平均24.07倍性能开销，优于Dr. Memory（30.06倍）和Memcheck（33.85倍）。
多线程（PARSEC）：16线程下平均55.83倍性能开销，优于Dr. Memory（91.51倍）和Memcheck（101.21倍）。
内存开销：
平均3.65倍内存开销，显著低于Dr. Memory（11.56倍）和Memcheck（11.88倍）。</x:t>
  </x:si>
  <x:si>
    <x:t xml:space="preserve">RustAssistant: Using LLMs to Fix Compilation Errors in Rust Code</x:t>
  </x:si>
  <x:si>
    <x:t xml:space="preserve">论文介绍了一个名为RustAssistant的工具，利用大型语言模型（LLM）自动修复Rust代码中的编译错误。Rust以其内存安全和并发特性著称，但其复杂的类型系统和所有权模型对初学者来说学习曲线陡峭。RustAssistant通过结合LLM和Rust编译器的迭代交互，实现了高准确率的错误修复。实验表明，该工具在真实世界的Rust项目中修复错误的峰值准确率可达74%，并能扩展到修复静态分析工具Clippy报告的警告。论文还贡献了一个Rust编译错误的数据集，以支持进一步研究。</x:t>
  </x:si>
  <x:si>
    <x:t xml:space="preserve">The paper presents RustAssistant, a tool that leverages Large Language Models (LLMs) to automatically fix compilation errors in Rust code. Rust's safety guarantees, such as its ownership model, make it a robust choice for systems programming, but these features also pose challenges for beginners. RustAssistant combines prompt engineering with iterative interactions between the LLM and the Rust compiler to achieve high accuracy in error fixes. Evaluations show that the tool achieves a peak accuracy of 74% on real-world Rust projects and can generalize to fix linting errors reported by Clippy. The paper also contributes a dataset of Rust compilation errors to facilitate future research.</x:t>
  </x:si>
  <x:si>
    <x:t xml:space="preserve">利用大型语言模型（LLM）自动修复Rust代码中的编译错误，并评估其在实际项目中的效果。</x:t>
  </x:si>
  <x:si>
    <x:t xml:space="preserve">论文使用了以下三个Benchmark：
Micro-benchmarks：270个作者编写的测试用例，覆盖270/506个官方Rust错误代码。
Stack Overflow代码片段：50个从Stack Overflow问题中提取的Rust程序。
Top-100 Rust crates：从GitHub上Top-100 Rust库中提取的182个包含编译错误的提交。
此外，还使用了Clippy报告的346个静态分析错误作为扩展评估。</x:t>
  </x:si>
  <x:si>
    <x:t xml:space="preserve">Micro-benchmarks：GPT-4的修复准确率为92.59%（250/270）。
Stack Overflow代码：GPT-4的修复准确率为72%（36/50）。
Top-100 crates：GPT-4修复了73.63%的提交（134/182）。
Clippy错误：GPT-4的修复准确率为75%（259/346），比Clippy自带的自动修复功能高2.4倍。</x:t>
  </x:si>
  <x:si>
    <x:t xml:space="preserve">论文中提到了Rust在微软等企业的应用（如Windows内核中使用Rust）</x:t>
  </x:si>
  <x:si>
    <x:t xml:space="preserve">ConsCS: Effective and Efficient Verification of Circom CircuitsFormal Methods</x:t>
  </x:si>
  <x:si>
    <x:t xml:space="preserve">论文提出了一个名为ConsCS的框架，用于高效验证Circom语言编写的算术电路的正确性。Circom是一种用于生成零知识证明（如zk-SNARKs）的领域特定语言，但其编译生成的R1CS电路可能存在约束不足的问题，导致安全漏洞。ConsCS通过引入新型推理规则、二进制属性图（BPG）和基于假设的SMT求解方法，显著提高了电路验证的准确性和效率。实验表明，ConsCS将现有工具的解决率从50-60%提升至80%以上，并在处理大规模电路时表现出色。</x:t>
  </x:si>
  <x:si>
    <x:t xml:space="preserve">The paper presents ConsCS, a framework designed to effectively verify the correctness of arithmetic circuits written in Circom, a domain-specific language for generating zero-knowledge proofs like zk-SNARKs. A major challenge in such circuits is under-constrainedness, which can lead to security vulnerabilities. ConsCS introduces novel inference rules, a Binary Property Graph (BPG) for efficient reasoning, and an assumption-guided SMT solving method to address non-linear constraints. Evaluations show that ConsCS improves the solved rate of existing tools from around 50-60% to over 80%, while efficiently handling large-scale circuits.</x:t>
  </x:si>
  <x:si>
    <x:t xml:space="preserve">论文的研究主题是自动验证Circom编写的算术电路的约束充分性，防止因约束不足导致的安全漏洞。</x:t>
  </x:si>
  <x:si>
    <x:t xml:space="preserve">论文使用了以下Benchmark：
utils：包含66个实用电路。
core：包含110个来自Circomlib的安全关键电路模板。
电路按约束数量分为小型（&lt;100）、中型（100-1000）和大型（≥1000）。</x:t>
  </x:si>
  <x:si>
    <x:t xml:space="preserve">解决率（Solved Rate）：ConsCS达到80.68%，比现有工具Picus（66.48%）和Civer（57.39%）显著提升。
时间效率（Time）：ConsCS平均处理时间为6.32秒，优于Picus的15.21秒，与Civer（5.12秒）接近。
SMT查询成功率：从现有工具的2.68%提升至48.84%。</x:t>
  </x:si>
  <x:si>
    <x:t xml:space="preserve">论文提到Circom在区块链技术（如zkRollups）中的应用，并以Tornado Cash事件为例说明约束不足的实际危害。</x:t>
  </x:si>
  <x:si>
    <x:t xml:space="preserve">Constrained LTL Specification Learning from ExamplesFormal Methods</x:t>
  </x:si>
  <x:si>
    <x:t xml:space="preserve">本文提出了一种名为“约束LTL规范学习”的新方法，通过结合用户定义的结构约束和优化目标，从正负示例中学习线性时序逻辑（LTL）公式。传统LTL学习方法仅依赖示例，难以生成符合用户意图的公式。本文通过将问题编码为一阶关系逻辑并转化为MaxSAT问题，实现了更灵活和可控的规范学习。工具ATLAS在实验中表现优于现有方法，并能解决传统工具无法处理的新问题。</x:t>
  </x:si>
  <x:si>
    <x:t xml:space="preserve">This paper introduces a novel approach called "constrained LTL specification learning," which synthesizes Linear Temporal Logic (LTL) formulas from positive and negative examples while incorporating user-defined structural constraints and optimization objectives. Traditional LTL learning methods rely solely on examples, often failing to capture user intent. By encoding the problem into first-order relational logic and reducing it to a MaxSAT instance, the proposed method enables more flexible and controlled specification learning. The tool ATLAS outperforms state-of-the-art methods in experiments and addresses new learning scenarios beyond existing tools.</x:t>
  </x:si>
  <x:si>
    <x:t xml:space="preserve">基于约束和优化目标的LTL规范学习，旨在通过用户定义的约束和优化目标，从示例中生成更符合实际需求的LTL公式。</x:t>
  </x:si>
  <x:si>
    <x:t xml:space="preserve">无约束问题：基于常见LTL模式的485个问题（来自Neider的基准）。
约束问题：从案例研究中生成的问题，包括Peterson算法、投票机、机器人任务修复和不变式弱化等场景。</x:t>
  </x:si>
  <x:si>
    <x:t xml:space="preserve">RQ1（无约束问题）：ATLAS在86%的问题上比File更快，平均求解时间为66.76秒（File为96.83秒），速度提升约1.45倍。
RQ2（约束问题）：ATLAS解决了所有问题（如Peterson算法30/30、投票机10/10），而File和LTLSketcher分别仅解决少量问题。ATLAS平均求解时间显著更低（如投票机问题：3.08秒 vs. File的144.92秒）。</x:t>
  </x:si>
  <x:si>
    <x:t xml:space="preserve">案例1：多处理算法（Peterson算法）的规范挖掘，用于文档化和验证。
案例2：投票机系统的安全规范学习，防止选举欺诈。
案例3：机器人任务规范的修复和弱化，适应新需求。
案例4：医疗设备（Therac-25）安全规范的弱化分析。</x:t>
  </x:si>
  <x:si>
    <x:t xml:space="preserve">LLM-aided Automatic Modeling for Security Protocol VerificationSecurityFormal Methods</x:t>
  </x:si>
  <x:si>
    <x:t xml:space="preserve">本文提出了一种基于大语言模型（LLM）的自动化方法，用于从自然语言文档中生成符号化的安全协议模型。传统方法依赖专家手动建模，耗时且易出错。本文通过将建模任务分解为多个阶段（语义解析、模型修复、模型转换），结合LLM的能力和形式化验证技术，实现了高效且可靠的模型生成。实验结果表明，该方法在18个真实协议案例中成功生成了10个正确模型，并发布了首个自动化建模任务的基准数据集。</x:t>
  </x:si>
  <x:si>
    <x:t xml:space="preserve">This paper introduces an LLM-aided automated method for generating symbolic security protocol models from natural language documents. Traditional approaches rely on manual modeling by experts, which is time-consuming and error-prone. By decomposing the modeling task into stages (semantic parsing, model repair, and model transformation) and integrating LLMs with formal verification techniques, the proposed method achieves efficient and reliable model generation. Experimental results demonstrate its success in generating correct models for 10 out of 18 real-world protocols, along with the release of the first benchmark for automated modeling tasks.</x:t>
  </x:si>
  <x:si>
    <x:t xml:space="preserve">基于大语言模型（LLM）的安全协议符号化模型自动生成，旨在通过自然语言文档自动构建形式化验证所需的符号模型。</x:t>
  </x:si>
  <x:si>
    <x:t xml:space="preserve">论文构建了一个包含18个真实安全协议的基准数据集，涵盖不同规模和复杂度的协议（如NSPK、SSH、EDHOC等），每个协议包含自然语言描述、Sapic+规范和Tamarin模型。</x:t>
  </x:si>
  <x:si>
    <x:t xml:space="preserve">Exact Coverage (EC)：衡量生成表达式与真实模型的覆盖率，平均为56.36%（GPT-4）。
Bounded Expressions Rate (BER)：评估表达式有界性，平均为80.47%（GPT-4）。
成功率：在18个协议案例中，10个成功生成正确模型（55.6%成功率）。
效率：生成时间从0.23秒到115.06秒不等，具体取决于协议复杂度。</x:t>
  </x:si>
  <x:si>
    <x:t xml:space="preserve">案例1：Needham-Schroeder协议（NSPK）的自动化建模与验证。
案例2：SSH协议的符号化模型生成与安全属性验证。
案例3：EDHOC协议的模型修复与编译。</x:t>
  </x:si>
  <x:si>
    <x:t xml:space="preserve">Thanos: DBMS Bug Detection via Storage Engine Rotation Based Differential TestingAward Winner</x:t>
  </x:si>
  <x:si>
    <x:t xml:space="preserve">论文提出了一种名为THANOS的框架，通过基于存储引擎旋转的差分测试来检测DBMS中的错误。THANOS的核心思想是利用同一DBMS支持的不同存储引擎构建等效实例，通过比较它们在相同测试用例下的执行结果来发现潜在错误。该方法避免了传统差分测试中需要手动选择等效DBMS的繁琐过程，同时提高了测试覆盖率和错误检测能力。实验表明，THANOS在MySQL、MariaDB和Percona等DBMS中发现了32个新错误，其中29个被确认为严重错误，且在分支覆盖率和错误检测数量上显著优于现有工具（如SQLancer、SQLsmith和SQUIRREL）。</x:t>
  </x:si>
  <x:si>
    <x:t xml:space="preserve">The paper introduces THANOS, a framework for detecting bugs in DBMSs through storage engine rotation-based differential testing. THANOS constructs equivalent DBMS instances by leveraging different storage engines within the same DBMS and compares their execution results on identical test cases to identify inconsistencies. This approach eliminates the need for manually selecting equivalent DBMSs and enhances testing coverage and bug detection. Evaluations on MySQL, MariaDB, and Percona demonstrate that THANOS discovered 32 previously unknown bugs (29 confirmed as Critical) and outperformed state-of-the-art tools (e.g., SQLancer, SQLsmith, SQUIRREL) in branch coverage and bug detection.</x:t>
  </x:si>
  <x:si>
    <x:t xml:space="preserve">基于存储引擎旋转的差分测试方法，用于自动化检测数据库管理系统（DBMS）中的错误。</x:t>
  </x:si>
  <x:si>
    <x:t xml:space="preserve">论文在以下DBMS上进行了评估：
MySQL
MariaDB
Percona
对比的工具包括：
SQLancer
SQLsmith
SQUIRREL</x:t>
  </x:si>
  <x:si>
    <x:t xml:space="preserve">分支覆盖率：THANOS比SQLancer、SQLsmith和SQUIRREL分别提高了115.95%、45.23%和23.72%。
错误检测数量：在24小时内，THANOS发现了14个新错误，而SQLancer、SQLsmith和SQUIRREL分别发现0、1和3个。
确认错误：共发现32个新错误（29个为严重错误），分布在MySQL（11个）、MariaDB（17个）和Percona（4个）中。</x:t>
  </x:si>
  <x:si>
    <x:t xml:space="preserve">Coni: Detecting Database Connector Bugs via State-Aware Test Case Generation</x:t>
  </x:si>
  <x:si>
    <x:t xml:space="preserve">论文提出了一种名为CONI的框架，通过状态感知的测试用例生成方法检测数据库连接器中的逻辑错误。CONI的核心思想是通过分析数据库连接器的标准规范（如JDBC）建立状态模型，生成能够触发多种状态转换的语义正确的测试用例，并利用差分测试比较不同连接器的执行结果以发现潜在错误。实验表明，CONI在5种广泛使用的JDBC连接器（如MySQL Connector/J、MariaDB Connector/J等）中发现了44个新错误，其中34个已被开发者确认。相较于现有工具（如Randoop、EvoSuite），CONI在分支覆盖率和错误检测数量上表现更优。</x:t>
  </x:si>
  <x:si>
    <x:t xml:space="preserve">The paper introduces CONI, a framework for detecting logic bugs in database connectors through state-aware test case generation. CONI constructs a state model by analyzing standard specifications (e.g., JDBC) and generates semantically correct test cases that trigger diverse state transitions. Differential testing is employed to compare execution results across different connectors, identifying inconsistencies as potential bugs. Evaluations on five JDBC connectors (e.g., MySQL Connector/J, MariaDB Connector/J) revealed 44 new bugs (34 confirmed). CONI outperformed existing tools (e.g., Randoop, EvoSuite) in branch coverage and bug detection.</x:t>
  </x:si>
  <x:si>
    <x:t xml:space="preserve">数据库连接器的逻辑错误检测，重点是通过状态感知的测试用例生成和差分测试实现自动化错误发现。</x:t>
  </x:si>
  <x:si>
    <x:t xml:space="preserve">论文在以下JDBC连接器上进行了评估：
MySQL Connector/J
MariaDB Connector/J
AWS JDBC Driver for MySQL
PGJDBC（PostgreSQL JDBC Driver）
PGJDBC NG
对比的工具包括：
Randoop
EvoSuite
SQLancer（适配为SQLancer⁺）</x:t>
  </x:si>
  <x:si>
    <x:t xml:space="preserve">分支覆盖率：CONI在24小时内覆盖的分支数比SQLancer⁺、Randoop和EvoSuite分别多5950、6608和6587个。
错误检测数量：CONI发现44个新错误（34个确认），而其他工具未发现任何错误。
语义正确率：CONI生成的测试用例语义正确率平均为85.4%，显著高于随机生成方法（如CONI⁻¹的语义正确率仅为约40%）。</x:t>
  </x:si>
  <x:si>
    <x:t xml:space="preserve">Puppy: Finding Performance Degradation Bugs in DBMSs via Limited-Optimization Plan Construction</x:t>
  </x:si>
  <x:si>
    <x:t xml:space="preserve">论文提出了一种名为PUPPY的自动化方法，用于检测数据库管理系统中的性能退化错误（PDBs）。PUPPY的核心思想是通过构造“有限优化计划”与完全优化计划的性能对比来发现潜在问题。具体步骤包括：生成多样化的SQL查询以覆盖不同的优化操作序列，分析查询计划并选择性禁用部分优化选项，最后通过比较执行时间识别性能退化。实验在MySQL、Percona、TiDB、PolarDB和PostgreSQL等五种广泛使用的DBMS上进行，PUPPY成功检测到62个PDBs（其中54个被确认为新错误）和20个崩溃错误（16个被确认）。与现有工具（如APOLLO和AMOEBA）相比，PUPPY在分支覆盖率和错误检测数量上表现更优。</x:t>
  </x:si>
  <x:si>
    <x:t xml:space="preserve">The paper introduces PUPPY, an automated approach for detecting Performance Degradation Bugs (PDBs) in Database Management Systems (DBMSs) via limited-optimization plan construction. PUPPY compares the performance of fully optimized query plans against plans with selectively disabled optimizations to identify anomalies. It generates diverse SQL queries guided by optimization operation sequence coverage, analyzes execution plans, and constructs limited-optimization variants for comparison. Evaluations on MySQL, Percona, TiDB, PolarDB, and PostgreSQL revealed 62 PDBs (54 confirmed) and 20 crash bugs (16 confirmed). PUPPY outperformed state-of-the-art tools (e.g., APOLLO, AMOEBA) in branch coverage and bug detection.</x:t>
  </x:si>
  <x:si>
    <x:t xml:space="preserve">数据库管理系统中性能退化错误的自动化检测，重点是通过有限优化计划构造和性能对比实现PDBs的发现。</x:t>
  </x:si>
  <x:si>
    <x:t xml:space="preserve">论文在以下DBMS上进行了评估：
MySQL
Percona
TiDB
PolarDB
PostgreSQL
对比的工具包括：
APOLLO
AMOEBA
SQLancer
SQLsmith
SQUIRREL</x:t>
  </x:si>
  <x:si>
    <x:t xml:space="preserve">性能退化错误（PDBs）：检测到62个（54个确认），其中41个导致超过500%的性能退化。
崩溃错误：检测到20个（16个确认）。
分支覆盖率：PUPPY在48小时内覆盖的分支数比APOLLO和AMOEBA分别多151,201和173,798个。
优化操作序列多样性：PUPPY触发的优化序列数量比无引导方法（PUPPY⁻）提升55.39%。</x:t>
  </x:si>
  <x:si>
    <x:t xml:space="preserve">Enhancing Fault Localization in Industrial Software Systems via Contrastive Learning</x:t>
  </x:si>
  <x:si>
    <x:t xml:space="preserve">该论文提出了一种名为FALCON的新型故障定位框架，专注于工业软件系统中的日志分析。FALCON通过将复杂的日志语义信息转化为图结构表示，并利用对比学习（Contrastive Learning）捕捉通过和失败日志之间的差异，从而识别与故障相关的关键特征。此外，框架还引入了基于传递性分析的图增强技术，以减少无关信息对对比学习的影响。实验表明，FALCON在工业环境中显著优于现有的34种基于频谱和4种基于学习的故障定位方法，并在实际部署中成功定位了71/90的故障，展示了其实际应用价值。</x:t>
  </x:si>
  <x:si>
    <x:t xml:space="preserve">The paper introduces FALCON, a novel log-based fault localization framework designed for industrial software systems. FALCON organizes complex semantic log information into graphical representations and employs contrastive learning to capture differences between passed and failed logs, enabling the identification of fault-related features. It also incorporates a transitive analysis-based adaptive graph augmentation technique to minimize the impact of irrelevant log information. Evaluations against 38 state-of-the-art methods demonstrate FALCON's superior performance, with a Top-1 accuracy of 63.48% at the method level. Practical deployment in a global company further validated its effectiveness, achieving a 78.88% Top-1 accuracy in real-world testing.</x:t>
  </x:si>
  <x:si>
    <x:t xml:space="preserve">工业软件系统中的故障定位，基于日志分析和对比学习。</x:t>
  </x:si>
  <x:si>
    <x:t xml:space="preserve">论文使用了来自工业合作伙伴提供的11个大型软件项目的2524条日志数据，每个项目代码量超过百万行。此外，对比了34种基于频谱（SBFL）和4种基于学习（LBFL）的故障定位方法。</x:t>
  </x:si>
  <x:si>
    <x:t xml:space="preserve">指标：Top-1、Top-3、Top-5准确率，平均首次排名（MFR），平均倒数排名（MRR）。
效果：
方法级：Top-1准确率63.48%，比最佳基线（GRACE）提升58.70%；MFR降低82.67%，MRR提升54.16%。
文件级：Top-1准确率75.65%，比GRACE提升显著。</x:t>
  </x:si>
  <x:si>
    <x:t xml:space="preserve">论文提及了FALCON在工业界的实际部署案例。在一个全球公司的测试系统中，FALCON在一个月内成功定位了71/90的故障，文件级Top-1准确率达78.88%。</x:t>
  </x:si>
  <x:si>
    <x:t xml:space="preserve">Who’s Pushing the Code: An Exploration of GitHub Impersonation</x:t>
  </x:si>
  <x:si>
    <x:t xml:space="preserve">该论文首次系统研究了GitHub上的身份冒充（Impersonation）问题。通过结构化访谈17名开源贡献者，研究发现大多数开发者对身份冒充缺乏认知，且低估其严重性。论文还分析了12.5百万次提交数据，发现56%的提交未使用签名验证，且现有机制难以检测冒充行为。研究揭示了冒充行为对开源社区的潜在危害，并探讨了可能的缓解策略，如强制提交签名（commit signing）和增强用户安全意识。</x:t>
  </x:si>
  <x:si>
    <x:t xml:space="preserve">This paper presents the first systematic study of impersonation on GitHub, where attackers can forge commits under others' identities. Through structured interviews with 17 OSS contributors, the study reveals that most developers lack awareness of impersonation and underestimate its severity. Analysis of 12.5 million commits shows that 56% lack verification signatures, and current mechanisms fail to detect impersonation due to its similarity to legitimate pull requests. The study highlights the risks of impersonation (e.g., malware injection, reputation damage) and discusses mitigation strategies, such as enforcing commit signing and improving user education.</x:t>
  </x:si>
  <x:si>
    <x:t xml:space="preserve">GitHub上的身份冒充行为及其对开源社区的影响，包括开发者认知、现有缓解措施的有效性，以及检测与防范的挑战。</x:t>
  </x:si>
  <x:si>
    <x:t xml:space="preserve">数据集：12.5百万次提交记录，来自9,810个高星GitHub仓库。
参与者：17名GitHub开发者（通过API筛选自373名潜在受访者）。</x:t>
  </x:si>
  <x:si>
    <x:t xml:space="preserve">开发者认知：访谈显示，演示冒充行为后，参与者的担忧程度从平均3.9（Likert量表）显著提升至7.3（p &lt; 0.001）。
提交签名使用率：仅44%的提交使用了签名验证。
冒充检测：3.16%的用户使用多邮箱提交，但无法区分合法行为与冒充。</x:t>
  </x:si>
  <x:si>
    <x:t xml:space="preserve">论文提及了实际攻击案例，如2022年供应链攻击和2023年朝鲜黑客组织的恶意仓库（通过冒充知名开发者注入恶意代码）。此外，研究结果已反馈至GitHub社区，呼吁平台改进身份验证机制。</x:t>
  </x:si>
  <x:si>
    <x:t xml:space="preserve">Investigating the Impact of Interpersonal Challenges on Feeling Welcome in OSS</x:t>
  </x:si>
  <x:si>
    <x:t xml:space="preserve">本研究探讨了开源软件（OSS）项目中人际挑战对贡献者“欢迎感”的影响，特别关注性别、种族和残障等少数群体。通过分析Linux基金会的大规模调查数据（n=706），研究发现人际挑战与欢迎感呈负相关，且对性别少数群体和残障人士的影响更为显著。研究还揭示了不同人际挑战对各群体的独特影响，并提出了改善OSS社区包容性的建议。</x:t>
  </x:si>
  <x:si>
    <x:t xml:space="preserve">This study investigates the impact of interpersonal challenges on the feeling of welcomeness in Open Source Software (OSS) projects, with a focus on gender, racial, and disability minorities. Analyzing data from the Linux Foundation's Diversity and Inclusion survey (n=706), the research confirms a negative association between interpersonal challenges and welcomeness, particularly for gender minorities and people with disabilities. The findings highlight the differential effects of various challenges across demographics and offer insights for fostering more inclusive OSS communities.</x:t>
  </x:si>
  <x:si>
    <x:t xml:space="preserve">开源软件（OSS）中人际挑战对贡献者欢迎感的影响，以及这种影响在性别、种族和残障等多样性维度上的差异。</x:t>
  </x:si>
  <x:si>
    <x:t xml:space="preserve">论文使用了Linux基金会2021年多样性、公平性和包容性调查的数据作为基准数据集（n=706）。</x:t>
  </x:si>
  <x:si>
    <x:t xml:space="preserve">量化指标：
结构方程模型（PLS-SEM）的路径系数（Path Coefficient）和R²值。
多组分析（MGA）中的组间差异显著性。
序数逻辑回归（Ordinal Logistic Regression）的比值比（Odds Ratio）。
效果：
人际挑战与欢迎感的负相关路径系数为-0.493（p&lt;0.001）。
性别少数群体和残障人士在人际挑战中表现出更高的比值比（如性别少数群体遭遇性骚扰的比值比为6.17）。</x:t>
  </x:si>
  <x:si>
    <x:t xml:space="preserve">Understanding the Effectiveness of Coverage Criteria for Large Language Models: A Special Angle from Jailbreak AttacksSecuritySE for AI</x:t>
  </x:si>
  <x:si>
    <x:t xml:space="preserve">本研究探讨了传统覆盖率标准在大型语言模型（LLM）中的有效性，特别关注越狱攻击（jailbreak attacks）这一安全威胁。通过聚类分析LLM的隐藏状态，研究发现不同查询类型（正常查询、越狱查询等）在神经元覆盖率上存在显著差异。基于此，论文提出了三种实际应用：实时越狱检测、测试用例优先级排序和越狱案例生成。实验结果表明，神经元覆盖率（NC）和Top-K神经元覆盖率（TKNC）在识别异常行为方面表现优异，尤其是在注意力层（Attention Layer）和查询的最后一个令牌（token）上效果最佳。这些发现为LLM的安全测试提供了新方法，并增强了模型的鲁棒性。</x:t>
  </x:si>
  <x:si>
    <x:t xml:space="preserve">This study investigates the effectiveness of traditional coverage criteria in Large Language Models (LLMs), focusing on jailbreak attacks as a security threat. Through clustering analysis of LLM hidden states, the research reveals significant differences in neuron coverage between normal and jailbreak queries. Based on these findings, three practical applications are proposed: real-time jailbreak detection, test case prioritization, and jailbreak case generation. Experiments demonstrate that Neuron Coverage (NC) and Top-K Neuron Coverage (TKNC) excel in identifying abnormal behaviors, particularly in Attention Layers and at the last query token. These results advance LLM security testing and enhance model robustness.</x:t>
  </x:si>
  <x:si>
    <x:t xml:space="preserve">评估传统覆盖率标准在大型语言模型（LLM）中的有效性，并以越狱攻击为例探索其在安全测试中的应用。</x:t>
  </x:si>
  <x:si>
    <x:t xml:space="preserve">论文使用了以下基准数据集：
Alpaca-gpt4：用于生成正常查询。
JailBreakV-28k：用于生成越狱攻击查询。
TruthfulQA：用于验证分类器的泛化能力。
AdvBench：用于生成恶意查询和攻击查询。</x:t>
  </x:si>
  <x:si>
    <x:t xml:space="preserve">量化指标：
神经元覆盖率（Neuron Coverage, NC）
Top-K神经元覆盖率（Top-K Neuron Coverage, TKNC）
Top-K神经元模式（Top-K Neuron Patterns, TKNP）
TensorFuzz覆盖率（TensorFuzz Coverage, TFC）
神经覆盖率（Neural Coverage, NLC）
效果：
实时越狱检测的平均准确率达到93.61%。
测试用例优先级排序的准确率平均为84.6%。
覆盖率引导的越狱案例生成方法在迭代中成功生成更多攻击案例（如Llama-2-7B-Chat模型在第12次迭代时生成120个成功案例，而随机方法仅生成40个）。</x:t>
  </x:si>
  <x:si>
    <x:t xml:space="preserve">Diversity Drives Fairness: Ensemble of Higher Order Mutants for Intersectional Fairness of Machine Learning SoftwareSecuritySE for AI</x:t>
  </x:si>
  <x:si>
    <x:t xml:space="preserve">本文提出了一种名为FairHOME的新方法，通过高阶输入变异和集成学习来提升机器学习软件在推理阶段的交叉公平性。FairHOME通过生成多样化的输入变体，覆盖不同子群体，从而在决策过程中引入更多视角，显著提高了公平性。实验表明，FairHOME在24个决策任务中平均提升交叉公平性47.5%，且仅轻微降低模型性能（0.1%-2.7%），优于现有方法。</x:t>
  </x:si>
  <x:si>
    <x:t xml:space="preserve">The paper introduces FairHOME, a novel ensemble approach that enhances intersectional fairness in ML software during inference by generating diverse input mutants through higher-order mutation. FairHOME aggregates predictions from the original input and its mutants to improve fairness without retraining models. Evaluations on 24 tasks show FairHOME improves fairness by 47.5% on average with minimal performance loss, outperforming state-of-the-art methods.</x:t>
  </x:si>
  <x:si>
    <x:t xml:space="preserve">机器学习软件的交叉公平性改进，重点解决多保护属性（如性别、种族、年龄）组合下的子群体公平性问题。</x:t>
  </x:si>
  <x:si>
    <x:t xml:space="preserve">使用了6个广泛采用的公平性研究数据集：
Adult
Compas
Default
German
Mep15
Mep16</x:t>
  </x:si>
  <x:si>
    <x:t xml:space="preserve">公平性指标：
交叉公平性指标（WC-SPD、WC-AOD、WC-EOD、AC-SPD、AC-AOD、AC-EOD），平均提升47.5%。
单属性公平性指标（SPD、AOD、EOD），在120/156场景中显著提升。
性能指标：
Accuracy、Precision、Recall、F1-score、MCC，性能损失仅0.1%-2.7%。
综合评估工具：Fairea，FairHOME在87.7%的案例中优于基准。</x:t>
  </x:si>
  <x:si>
    <x:t xml:space="preserve">HIFI: Explaining and Mitigating Algorithmic Bias through the Lens of Game-Theoretic InteractionsSecuritySE for AI</x:t>
  </x:si>
  <x:si>
    <x:t xml:space="preserve">本文提出了一种名为HIFI的新方法，通过博弈论中的Harsanyi交互来解释和缓解机器学习算法中的偏见。HIFI从模型编码的敏感信息中分离出任务相关信息，并通过抑制仅涉及保护属性的交互来提升公平性。实验表明，HIFI在5个真实数据集和4种机器学习模型上显著提升了群体公平性和个体公平性，同时保持了良好的性能-公平性权衡。</x:t>
  </x:si>
  <x:si>
    <x:t xml:space="preserve">The paper introduces HIFI, a novel method that explains and mitigates algorithmic bias through game-theoretic Harsanyi interactions. HIFI separates sensitive information from task-related information by suppressing interactions involving only protected attributes. Evaluations on 5 real-world datasets and 4 ML models show that HIFI significantly improves both group and individual fairness while maintaining a good fairness-performance trade-off.</x:t>
  </x:si>
  <x:si>
    <x:t xml:space="preserve">机器学习算法的公平性改进，重点通过博弈论交互分析模型编码的敏感信息，并提出一种处理中的偏见缓解方法。</x:t>
  </x:si>
  <x:si>
    <x:t xml:space="preserve">使用了5个广泛采用的公平性研究数据集：
Census Income
UFRGS
COMPAS
Diabetes
Default Credit</x:t>
  </x:si>
  <x:si>
    <x:t xml:space="preserve">公平性指标：
群体公平性指标（SPD、AOD、EOD），HIFI平均降低偏见40.3%-55%。
个体公平性指标（CFVR），HIFI将违反比例从20.7%降至5.9%。
性能指标：
Accuracy、Precision、Recall、F1-score、MCC，性能损失仅0.1%-6.02%。
综合评估工具：Fairea，HIFI在79.5%的案例中显著提升公平性。</x:t>
  </x:si>
  <x:si>
    <x:t xml:space="preserve">Towards More Trustworthy Deep Code Models by Enabling Out-of-Distribution DetectionSecuritySE for AI</x:t>
  </x:si>
  <x:si>
    <x:t xml:space="preserve">该论文提出了一种针对代码相关任务的深度学习模型，旨在解决模型在训练和测试数据分布不一致时的可靠性问题。作者开发了两种多模态的OOD检测方法：无监督的COOD和弱监督的COOD+。这些方法通过对比学习和二元分类模块，有效检测来自不同场景的OOD样本，从而提升模型的鲁棒性和可信度。实验结果表明，所提方法在多个OOD场景中显著优于基线模型，并成功应用于代码搜索任务，恢复了因OOD数据导致的性能下降。</x:t>
  </x:si>
  <x:si>
    <x:t xml:space="preserve">This paper addresses the challenge of ensuring the reliability of deep learning models for code-related tasks when faced with out-of-distribution (OOD) data. The authors propose two multi-modal OOD detection approaches: unsupervised COOD and weakly-supervised COOD+. These methods leverage contrastive learning and a binary classifier to detect OOD samples across four distinct scenarios. Experimental results demonstrate that the proposed methods outperform baseline models in detecting OOD samples and enhance the robustness of code search tasks by mitigating performance degradation caused by OOD data.</x:t>
  </x:si>
  <x:si>
    <x:t xml:space="preserve">提升深度学习代码模型在分布外（OOD）数据检测中的可信度，通过多模态对比学习和弱监督方法实现更可靠的OOD检测。</x:t>
  </x:si>
  <x:si>
    <x:t xml:space="preserve">CodeSearchNet (CSN)：包含来自GitHub的代码和自然语言描述对。
TLCS：基于StackOverflow的用户问题和代码答案构建的数据集。
此外，作者设计了四种OOD场景用于评估：跨域数据、未对齐数据、语法错误注释和缺陷代码。</x:t>
  </x:si>
  <x:si>
    <x:t xml:space="preserve">AUROC（Area Under the Receiver Operating Characteristic Curve）：衡量OOD检测的整体性能，COOD+在综合场景中达到98.64%（Python）和96.75%（Java）。
FPR95（False Positive Rate at 95% recall）：在95%的ID样本召回率下，COOD+的FPR95低至4.09%（Python）和8.48%（Java）。
在代码搜索任务中，COOD+成功恢复了因OOD数据导致的5%性能下降，甚至在某些情况下表现优于原始模型。</x:t>
  </x:si>
  <x:si>
    <x:t xml:space="preserve">FairSense: Long-Term Fairness Analysis of ML-Enabled SystemsSecuritySE for AI</x:t>
  </x:si>
  <x:si>
    <x:t xml:space="preserve">该论文提出了一种名为FairSense的仿真框架，用于分析和检测机器学习系统在动态环境中的长期公平性问题。传统的公平性分析方法主要关注静态场景，而FairSense通过模拟系统与环境之间的反馈循环，识别可能导致长期不公平的设计选项和环境因素。论文通过三个真实案例（贷款审批、阿片类药物风险评分和预测性警务）验证了框架的实用性，并展示了如何通过敏感性分析帮助开发者聚焦关键参数。</x:t>
  </x:si>
  <x:si>
    <x:t xml:space="preserve">The paper introduces FairSense, a simulation-based framework designed to analyze long-term fairness issues in ML-enabled systems operating in dynamic environments. Unlike traditional static fairness methods, FairSense models feedback loops between the system and its environment to uncover potential unfairness over time. It employs Monte-Carlo simulation and sensitivity analysis to identify influential parameters and trade-offs between fairness and utility. The framework is validated through case studies in loan lending, opioid risk scoring, and predictive policing.</x:t>
  </x:si>
  <x:si>
    <x:t xml:space="preserve">机器学习系统的长期公平性分析，重点关注系统与环境交互中产生的反馈循环对公平性的影响。</x:t>
  </x:si>
  <x:si>
    <x:t xml:space="preserve">论文使用了以下真实数据集和模型作为benchmark：
贷款审批：FICO数据集和基于信用评分的动态阈值模型。
阿片类药物风险评分：Mimic-IV v2.2数据集和NarxCare模型。
预测性警务：奥克兰犯罪数据及自激励点过程（SEPP）模型。</x:t>
  </x:si>
  <x:si>
    <x:t xml:space="preserve">量化指标：
长期公平性指标：如人口统计均等（demographic parity）的均值/最大增长（Eq. 1-2）。
敏感性分析指标：回归模型的效应大小（η²）和统计显著性（p值）。
效用指标：如银行利润（贷款案例）、模型准确率（阿片案例）、犯罪发现率（警务案例）。
效果：
识别出少数关键参数（如贷款案例中的“Agent类型”贡献76.52%方差）。
在部分案例中实现了公平性与效用的Pareto最优平衡（如贷款案例的配置a1）。</x:t>
  </x:si>
  <x:si>
    <x:t xml:space="preserve">论文提及了三个产业界案例：
贷款审批：基于FICO数据的银行决策系统。
阿片类药物风险评分：医疗系统中的NarxCare应用。
预测性警务：警察部门的犯罪热点预测系统。</x:t>
  </x:si>
  <x:si>
    <x:t xml:space="preserve">A Little Goes a Long Way: Tuning Configuration Selection for Continuous Kernel Fuzzing</x:t>
  </x:si>
  <x:si>
    <x:t xml:space="preserve">该论文研究了Linux内核持续模糊测试中的配置选择问题。当前的内核模糊测试工具（如syzkaller）使用预定义的配置，导致大部分新提交的代码补丁未被编译到内核中，从而降低了持续测试的效果。论文提出了通过配置修复（configuration repair）技术优化配置选择，显著提高了补丁覆盖率和漏洞发现能力。实验表明，改进后的方法在相同测试时间内发现的漏洞数量是原方法的2倍（35 vs. 13），且性能开销可忽略。</x:t>
  </x:si>
  <x:si>
    <x:t xml:space="preserve">The paper addresses the issue of configuration selection in continuous kernel fuzzing. Current tools like syzkaller use predefined configurations that exclude most new patches, undermining the benefits of continuous testing. By applying configuration repair techniques, the study demonstrates a significant improvement in patch coverage and bug detection. Experiments show that the modified approach doubles the number of bugs found (35 vs. 13) without sacrificing performance.</x:t>
  </x:si>
  <x:si>
    <x:t xml:space="preserve">持续内核模糊测试中的配置选择优化，重点关注如何通过配置修复技术提高补丁覆盖率和漏洞发现能力。</x:t>
  </x:si>
  <x:si>
    <x:t xml:space="preserve">论文使用了以下benchmark：
Linux内核补丁集：507个随机选择的补丁（2021/09/19–2022/09/18）。
模糊测试工具：syzkaller和kAFL。
配置修复工具：krepair。</x:t>
  </x:si>
  <x:si>
    <x:t xml:space="preserve">量化指标：
补丁覆盖率：修复后配置的补丁覆盖率从43.2%提升至98.6%。
漏洞发现数量：修复后配置发现35个新漏洞，原配置发现13个。
性能指标：测试吞吐量和代码覆盖率基本保持不变（吞吐量平均提升28.75%，代码覆盖率提升9.04%）。
效果：
漏洞发现能力显著提升，独特漏洞发现数量增加12倍（24 vs. 2）。
发现一个中危安全漏洞（CVE-2023-3161）。</x:t>
  </x:si>
  <x:si>
    <x:t xml:space="preserve">Google的syzkaller：通过配置修复优化其持续测试流程。
Linux内核开发：修复的漏洞已提交给Linux内核开发者，部分被确认和修复。</x:t>
  </x:si>
  <x:si>
    <x:t xml:space="preserve">Exploring the Robustness of the Effect of EVO on Intention Valuation through ReplicationAward Winner</x:t>
  </x:si>
  <x:si>
    <x:t xml:space="preserve">本研究通过复制实验验证了EVO（Evaluation Visualization Overlay）在目标建模中的效果。EVO是一种通过颜色可视化目标模型中意图估值的工具，旨在帮助用户更快地理解模型并做出决策。研究团队在原有实验的基础上，扩大了样本规模并更换了实验地点和人群，以验证EVO的鲁棒性和普适性。结果表明，使用EVO能显著提高决策速度，且不影响准确性。此外，研究发现用户普遍认为绿色代表积极结果，而EVO默认的蓝色不够直观，建议调整颜色方案以提升用户体验。</x:t>
  </x:si>
  <x:si>
    <x:t xml:space="preserve">This study replicates an experiment to evaluate the effectiveness of EVO (Evaluation Visualization Overlay), a color-based visualization tool for goal modeling in requirements engineering. By expanding the sample size and varying the experimental site and population, the research confirms that EVO significantly speeds up decision-making without compromising accuracy. However, the study also reveals that the default blue-red color scheme in EVO is less intuitive for users, who typically associate green with positive outcomes. The findings support the adoption of EVO while recommending adjustments to its color palette for better usability.</x:t>
  </x:si>
  <x:si>
    <x:t xml:space="preserve">验证EVO（一种目标模型可视化工具）在需求工程中的效果及其颜色方案的直观性，并通过复制实验增强其结果的可靠性和普适性。</x:t>
  </x:si>
  <x:si>
    <x:t xml:space="preserve">论文使用了Bike模型和Summer模型作为实验对象，这些模型是目标建模的典型示例，用于评估EVO的效果。</x:t>
  </x:si>
  <x:si>
    <x:t xml:space="preserve">量化指标：
完成时间（秒）：衡量用户回答目标建模问题的速度。
正确率（得分/14分）：衡量用户回答的准确性。
效果：
使用EVO后，用户完成问题的平均时间减少了约3.78分钟（36%），且正确率未受影响（中位数均为13/14分）。
用户普遍认为EVO降低了任务难度（评分显著改善）。</x:t>
  </x:si>
  <x:si>
    <x:t xml:space="preserve">Unavoidable Boundary Conditions: A Control Perspective on Goal Conflicts</x:t>
  </x:si>
  <x:si>
    <x:t xml:space="preserve">本研究提出了一种新的边界条件定义——不可避免边界条件（Unavoidable Boundary Conditions, UBCs），通过引入反应式合成（Reactive Synthesis）中的可实现性（Realizability）概念，解决了传统边界条件定义过于宽松的问题。UBCs不仅要求边界条件会导致目标冲突，还要求系统无法通过控制环境避免该条件。实验表明，UBCs能显著减少现有边界条件生成方法产生的冗余条件，并为不可实现规范（Unrealizable Specifications）提供更精准的反馈和修复建议。研究还探讨了UBCs与反策略（Counter-strategies）、不可实现核心（Unrealizable Cores）的关系，并展示了其在需求工程冲突管理中的实际应用价值。</x:t>
  </x:si>
  <x:si>
    <x:t xml:space="preserve">This paper introduces Unavoidable Boundary Conditions (UBCs), a refined definition of boundary conditions that incorporates the notion of realizability from reactive synthesis. Unlike traditional boundary conditions, UBCs require that the system cannot avoid the condition through environmental control, thus providing more targeted feedback for conflict analysis in requirements engineering. The study demonstrates empirically that UBCs significantly reduce the number of conditions generated by existing methods, focusing validation efforts on truly critical conflicts. Additionally, the paper explores the relationship between UBCs and unrealizability, counter-strategies, and unrealizable cores, showing how UBCs can guide the repair of unrealizable specifications. The results highlight the practical utility of UBCs in improving the precision and efficiency of requirements conflict resolution.</x:t>
  </x:si>
  <x:si>
    <x:t xml:space="preserve">不可避免边界条件（UBCs），包括其定义、生成方法、与可实现性的关系，以及在需求冲突分析和规范修复中的应用。</x:t>
  </x:si>
  <x:si>
    <x:t xml:space="preserve">论文使用了多个案例研究和现有工具生成的边界条件作为基准，包括：
ACORE：包含25个LTL规范（如Rail Road Crossing System、Mine Pump Controller等）。
GENCON：基于遗传算法的边界条件生成工具，包含16个案例研究（如ATM、Load Balancer等）。
SemanticBC/SyntaxBC：基于语法和语义的边界条件生成工具。
MCCOUNT：基于模型计数的边界条件优先级排序方法。</x:t>
  </x:si>
  <x:si>
    <x:t xml:space="preserve">量化指标：
边界条件数量（#BCs）：生成的总边界条件数。
不可避免边界条件数量（#UBCs）：满足UBC定义的边界条件数。
减少比例（%Reduction）：通过UBC过滤后减少的边界条件比例。
效果：
在ACORE基准中，UBCs平均减少了65%的冗余边界条件。
在GENCON基准中，部分案例的边界条件中UBCs占比极低（如retractionpattern1为0%），表明现有方法生成的条件多为可避免的。
通过UBCs修复不可实现规范的成功率为76%（16/21案例）。</x:t>
  </x:si>
  <x:si>
    <x:t xml:space="preserve">User Personas Improve Social Sustainability by Encouraging Software Developers to Deprioritize Antisocial Features</x:t>
  </x:si>
  <x:si>
    <x:t xml:space="preserve">本研究探讨了如何通过用户画像（persona models）和利益相关者地图（stakeholder maps）来提升软件开发的社交可持续性。通过一项随机对照实验，研究发现用户画像能显著降低开发人员对反社交功能（antisocial features）的优先级排序，但对促进亲社交功能（prosocial features）的效果不显著。利益相关者地图的影响则未达到统计显著性。研究为软件工程中社交可持续性的实践提供了初步证据，并提出了一种评估社交可持续性干预措施的新方法。</x:t>
  </x:si>
  <x:si>
    <x:t xml:space="preserve">This study evaluates the effectiveness of persona models and stakeholder maps in promoting social sustainability in software development. Through a randomized controlled experiment with 79 computer science students, it found that personas significantly reduced the prioritization of antisocial features but did not significantly increase the prioritization of prosocial features. Stakeholder maps showed no significant effects. The research provides empirical support for using personas to enhance social sustainability and introduces a novel methodological approach for assessing such interventions.</x:t>
  </x:si>
  <x:si>
    <x:t xml:space="preserve">社交可持续性在软件工程中的应用，具体探讨用户画像和利益相关者地图对开发人员功能优先级排序的影响。</x:t>
  </x:si>
  <x:si>
    <x:t xml:space="preserve">论文未使用传统意义上的benchmark，而是通过随机对照实验，比较不同干预组（用户画像、利益相关者地图、两者结合、无干预）在用户故事优先级排序上的差异。</x:t>
  </x:si>
  <x:si>
    <x:t xml:space="preserve">量化指标：用户故事的优先级评分（1-4分，1为最低优先级）。
效果：
用户画像显著降低了反社交功能的优先级（系数-0.8672，p=0.009），优先级降低58%。
用户画像和利益相关者地图对亲社交功能的优先级提升无显著影响。</x:t>
  </x:si>
  <x:si>
    <x:t xml:space="preserve">Neurosymbolic Modular Refinement Type Inference</x:t>
  </x:si>
  <x:si>
    <x:t xml:space="preserve">本研究提出了一种名为LHC的神经符号代理，利用大型语言模型（LLM）自动为Haskell代码生成精化类型（refinement type）注释，以支持模块化的程序验证。通过结合神经生成和符号验证（使用LIQUIDHASKELL作为验证工具），LHC能够在几小时内自动为整个代码库生成精化类型注释，显著减少了人工标注的工作量。实验表明，即使使用较小的LLM（如3B参数的StarCoder），LHC也能为94%的函数生成正确的精化类型。</x:t>
  </x:si>
  <x:si>
    <x:t xml:space="preserve">This paper introduces LHC, a neurosymbolic agent that leverages large language models (LLMs) to automatically generate refinement type annotations for Haskell code, facilitating modular program verification. By combining neural generation with symbolic verification (using LIQUIDHASKELL as an oracle), LHC can annotate entire codebases with refinement types in just a few hours, drastically reducing manual effort. Experiments show that even smaller LLMs (e.g., StarCoder-3B) enable LHC to generate correct refinement types for up to 94% of functions.</x:t>
  </x:si>
  <x:si>
    <x:t xml:space="preserve">利用神经符号方法自动生成精化类型注释，以支持模块化的程序验证，提升代码的正确性和安全性。</x:t>
  </x:si>
  <x:si>
    <x:t xml:space="preserve">论文使用了三个Haskell代码库作为benchmark：
LHTutorial：包含68个精化类型练习的教程代码。
HSalsa20：一个实现Salsa20密码的Haskell库，包含96个函数。
ByteString：一个广泛使用的Haskell库，包含45个函数，用于低级别内存安全操作。</x:t>
  </x:si>
  <x:si>
    <x:t xml:space="preserve">量化指标：
pass@k：生成k个候选类型中至少一个正确的概率。
自动验证的函数比例：无需人工干预即可正确验证的函数占比。
LHC迭代次数：验证整个代码库所需的迭代次数。
总时间：完成验证的总时间（分钟）。
效果：
pass@50达到91%（LHTutorial）。
自动验证的函数比例高达94%（HSalsa20）。
验证时间从几小时到数小时不等，远低于人工标注的几天或数周。</x:t>
  </x:si>
  <x:si>
    <x:t xml:space="preserve">An Empirical Study on Automatically Detecting AI-Generated Source Code: How Far Are We?</x:t>
  </x:si>
  <x:si>
    <x:t xml:space="preserve">该论文探讨了如何自动检测由AI生成的源代码，评估了现有AI生成内容（AIGC）检测工具在检测AI生成代码时的效果，并提出了一种基于机器学习和代码嵌入的方法来提高检测性能。研究使用了多种大型语言模型（如ChatGPT、Gemini Pro等）生成的代码，并在多个基准数据集上进行了实验。结果表明，现有工具在检测AI生成代码时表现不佳，而论文提出的方法在F1分数上达到了82.55，显著优于现有技术。</x:t>
  </x:si>
  <x:si>
    <x:t xml:space="preserve">This paper investigates the automatic detection of AI-generated source code, evaluating the effectiveness of existing AI-generated content (AIGC) detectors and proposing a machine learning-based approach with code embeddings to improve detection performance. The study utilizes code generated by various large language models (e.g., ChatGPT, Gemini Pro) and tests on multiple benchmark datasets. Results show that current tools perform poorly, while the proposed method achieves an F1-score of 82.55, outperforming state-of-the-art detectors.</x:t>
  </x:si>
  <x:si>
    <x:t xml:space="preserve">自动检测AI生成的源代码，评估现有工具的局限性，并提出改进方法。</x:t>
  </x:si>
  <x:si>
    <x:t xml:space="preserve">论文使用了以下基准数据集：
MBPP
HumanEval-X
CodeSearchNet</x:t>
  </x:si>
  <x:si>
    <x:t xml:space="preserve">论文使用了以下量化指标：
Accuracy（准确率）
True Positive Rate (TPR)（真正例率）
True Negative Rate (TNR)（真负例率）
F1-score（F1分数）
最佳模型在F1分数上达到了82.55，显著优于现有工具。</x:t>
  </x:si>
  <x:si>
    <x:t xml:space="preserve">Planning a Large Language Model for Static Detection of Runtime Errors in Code Snippets</x:t>
  </x:si>
  <x:si>
    <x:t xml:space="preserve">该论文提出了一种名为ORCA的新方法，通过指导大型语言模型（LLM）在控制流图（CFG）上自主制定执行计划，实现对代码片段的预测执行和运行时错误的静态检测。ORCA通过让LLM在分支点暂停并关注符号表中的变量状态，减少了错误传播，从而提高了预测执行的准确性。实验结果表明，ORCA在完整和不完整代码中均能有效检测运行时错误，并在执行轨迹预测和变量值传播方面优于现有方法。</x:t>
  </x:si>
  <x:si>
    <x:t xml:space="preserve">This paper introduces ORCA, a novel approach that guides large language models (LLMs) to autonomously formulate execution plans on control flow graphs (CFGs) for predictive execution and static detection of runtime errors in code snippets. By pausing at branching points and focusing on variable states in the symbol table, ORCA minimizes error propagation. Empirical results demonstrate ORCA's effectiveness in detecting runtime errors in both complete and incomplete code, outperforming state-of-the-art methods in execution trace prediction and value propagation.</x:t>
  </x:si>
  <x:si>
    <x:t xml:space="preserve">利用大型语言模型进行代码运行时错误的静态检测，通过预测执行和CFG规划提高检测准确性。</x:t>
  </x:si>
  <x:si>
    <x:t xml:space="preserve">论文使用了以下基准数据集：
FixEval（基于Project CodeNet数据集）
包含完整和不完整的Python代码片段。</x:t>
  </x:si>
  <x:si>
    <x:t xml:space="preserve">准确率（Accuracy）：ORCA在完整代码中达到60.00%的语句级错误定位准确率，在不完整代码中为47.85%。
执行轨迹预测准确率：ORCA的预测轨迹与真实轨迹完全匹配的比例为38.90%。
变量值传播准确率：ORCA在符号表中更新变量值的准确率为73.26%。
假阳性率（False Positive Rate）：ORCA在完整代码中为15.5%，在不完整代码中为25.1%。</x:t>
  </x:si>
  <x:si>
    <x:t xml:space="preserve">LLMs Meet Library Evolution: Evaluating Deprecated API Usage in LLM-based Code Completion</x:t>
  </x:si>
  <x:si>
    <x:t xml:space="preserve">本研究调查了基于大语言模型（LLM）的代码补全中已弃用API的使用情况。作者评估了七种先进的大语言模型，分析了弃用API使用的普遍性及其根本成因。他们提出了两种轻量级缓解方案——ReplaceAPI与InsertPrompt，并探究了模型架构、提示策略和程序库特性对该问题的影响。这项研究为如何将程序库演进与LLM驱动的软件开发相融合提供了重要见解。</x:t>
  </x:si>
  <x:si>
    <x:t xml:space="preserve">This paper investigates the usage of deprecated APIs in LLM-based code completion. The authors evaluate seven advanced LLMs, analyzing the prevalence and root causes of deprecated API usage. They propose two lightweight mitigation approaches, ReplaceAPI and InsertPrompt, and explore the impact of models, prompts, and libraries on this issue. The study provides insights into integrating library evolution with LLM-driven software development.</x:t>
  </x:si>
  <x:si>
    <x:t xml:space="preserve">研究主题是评估基于大型语言模型的代码补全中弃用API的使用情况，并提出修复方法。</x:t>
  </x:si>
  <x:si>
    <x:t xml:space="preserve">论文使用了145个API映射（来自8个流行的Python库）和28,125个补全提示作为实验数据。</x:t>
  </x:si>
  <x:si>
    <x:t xml:space="preserve">API Usage Plausibility (AUP)：衡量模型预测合理API的比例，LLMs的AUP范围为9%到23%。
Deprecated Usage Rate (DUR)：衡量合理补全中使用弃用API的比例，LLMs的DUR范围为25%到38%。
Fix Rate (FR)：修复方法ReplaceAPI的FR超过85%，InsertPrompt的FR在25.7%到97.2%之间。
Edit Similarity (ES) 和 Exact Match (EM)：ReplaceAPI的ES超过80%，EM在30%到50%之间。</x:t>
  </x:si>
  <x:si>
    <x:t xml:space="preserve">Knowledge-Enhanced Program Repair for Data Science Code</x:t>
  </x:si>
  <x:si>
    <x:t xml:space="preserve">这篇论文提出了一种名为DSrepair的知识增强型程序修复方法，专门用于修复由大型语言模型（LLMs）生成的数据科学代码中的错误。DSrepair通过构建数据科学知识图谱（DS-KG）和利用抽象语法树（AST）定位错误，结合检索增强生成（RAG）技术，显著提升了修复效果。实验结果表明，DSrepair在修复率（Fix Rate）和效率上均优于现有基线方法，能够修复更多错误代码片段，同时减少令牌使用量。</x:t>
  </x:si>
  <x:si>
    <x:t xml:space="preserve">This paper introduces DSrepair, a knowledge-enhanced program repair approach for fixing buggy data science code generated by LLMs. DSrepair leverages a constructed Data Science Knowledge Graph (DS-KG) and AST-based bug localization to enhance repair prompts. Experimental results show that DSrepair outperforms state-of-the-art baselines, achieving higher fix rates (e.g., 44.4% improvement over the second-best baseline) while reducing token usage by up to 34.24%.</x:t>
  </x:si>
  <x:si>
    <x:t xml:space="preserve">研究主题是基于知识图谱和检索增强生成（RAG）的数据科学代码自动化修复。</x:t>
  </x:si>
  <x:si>
    <x:t xml:space="preserve">论文使用了DS-1000数据集，这是一个包含1000个多样化数据科学问题的基准测试集，涵盖NumPy、Pandas、SciPy等七个流行的Python库。</x:t>
  </x:si>
  <x:si>
    <x:t xml:space="preserve">Fix Rate (FR)：修复率，DSrepair在四个LLM上的FR分别为18.51%、25.80%、29.18%和24.91%，相比基线提升显著（最高提升44.4%）。
Token Usage (TU)：令牌使用量，DSrepair比基线节省了17.49%至34.24%的令牌。
Money Spent (MS)：修复成本，DSrepair在保证高效修复的同时，降低了经济开销。</x:t>
  </x:si>
  <x:si>
    <x:t xml:space="preserve">ADAMAS: Adaptive Domain-Aware Performance Anomaly Detection in Cloud Service Systems</x:t>
  </x:si>
  <x:si>
    <x:t xml:space="preserve">论文提出了ADAMAS框架，用于解决云服务系统中性能异常检测的两个主要挑战：跨服务的多样化异常模式，以及技术异常与实际业务影响之间的差距。ADAMAS通过无标签的AutoML配置搜索和轻量级的人类反馈机制，实现了高效的异常检测。实验表明，ADAMAS在公开和工业数据集上均优于基线方法，F1分数达到0.891，并在实际工业系统中成功部署。</x:t>
  </x:si>
  <x:si>
    <x:t xml:space="preserve">The paper proposes ADAMAS, a framework designed to address two key challenges in performance anomaly detection for cloud service systems: diverse anomaly patterns across services and the gap between technical anomalies and actual business impacts. ADAMAS combines label-free AutoML configuration search with lightweight human-in-the-loop feedback to achieve efficient anomaly detection. Experiments show that ADAMAS outperforms baseline methods on both public and industrial datasets, achieving an F1-score of 0.891, and has been successfully deployed in real-world industrial systems.</x:t>
  </x:si>
  <x:si>
    <x:t xml:space="preserve">云服务系统中的自适应、领域感知的性能异常检测。</x:t>
  </x:si>
  <x:si>
    <x:t xml:space="preserve">公开数据集：AIOps18
工业数据集：来自公司X的两个云服务系统数据集（Industry A和Industry B）。</x:t>
  </x:si>
  <x:si>
    <x:t xml:space="preserve">指标：精确率（Precision）、召回率（Recall）、F1分数（F1-score）。
效果：ADAMAS在三个数据集上的平均F1分数为0.891，显著优于基线方法。</x:t>
  </x:si>
  <x:si>
    <x:t xml:space="preserve">论文中提到了ADAMAS在华为云计算技术有限公司（Huawei Cloud Computing Technology Co., Ltd）的云服务系统中的实际部署，并通过案例研究展示了其在对象存储服务（OBS）中的应用效果，例如减少误报和工程师的工作负担。</x:t>
  </x:si>
  <x:si>
    <x:t xml:space="preserve">LibreLog: Accurate and Efficient Unsupervised Log Parsing Using Open-Source Large Language Models</x:t>
  </x:si>
  <x:si>
    <x:t xml:space="preserve">论文提出了LibreLog，一种基于开源大语言模型（LLM）的无监督日志解析方法，旨在解决现有日志解析技术在准确性、效率和隐私方面的不足。LibreLog通过分组策略、检索增强生成（RAG）和自反思机制，实现了高效的日志模板提取，无需人工标注。实验表明，LibreLog在公开数据集LogHub-2.0上解析准确率比现有方法高25%，且处理速度提升2.7倍。此外，LibreLog使用开源模型（如Llama3-8B），避免了商业LLM的隐私风险和高成本问题。</x:t>
  </x:si>
  <x:si>
    <x:t xml:space="preserve">The paper introduces LibreLog, an unsupervised log parsing technique that leverages open-source large language models (LLMs) to address the limitations of existing log parsers in accuracy, efficiency, and privacy. LibreLog groups logs with similar static text, uses retrieval-augmented generation (RAG) to select diverse logs for LLM prompting, and employs self-reflection to refine templates. Evaluations on LogHub-2.0 show that LibreLog achieves 25% higher parsing accuracy and is 2.7 times faster than state-of-the-art methods. By using open-source LLMs like Llama3-8B, LibreLog eliminates privacy risks and reduces costs associated with commercial models.</x:t>
  </x:si>
  <x:si>
    <x:t xml:space="preserve">基于开源大语言模型的无监督日志解析技术，旨在提升日志解析的准确性、效率和隐私保护能力。</x:t>
  </x:si>
  <x:si>
    <x:t xml:space="preserve">公开数据集：LogHub-2.0（包含14个开源系统的5000万条日志和3488个日志模板）。</x:t>
  </x:si>
  <x:si>
    <x:t xml:space="preserve">指标：分组准确率（Group Accuracy, GA）、解析准确率（Parsing Accuracy, PA）、解析时间（Parsing Time）。
效果：
GA：0.8720（比基线方法高5%）。
PA：0.8538（比基线方法高25%）。
解析速度：5.94小时处理5000万条日志，比最快的LLM基线快2.7倍。</x:t>
  </x:si>
  <x:si>
    <x:t xml:space="preserve">Model Editing for LLMs4Code: How Far are We?</x:t>
  </x:si>
  <x:si>
    <x:t xml:space="preserve">该论文研究了如何通过模型编辑技术修正大型语言模型（LLMs4Code）中的错误或过时代码知识，而无需重新训练模型。作者构建了一个名为CLMEEval的基准测试，包含两个数据集（CoNaLa-Edit和CodeSearchNet-Edit），用于评估六种先进的模型编辑技术在三种LLMs4Code上的表现。研究发现，基于外部记忆的GRACE方法在编辑效果和特异性上表现最佳，但泛化能力普遍不足。为此，作者提出了一种改进方法A-GRACE，通过对比学习提升泛化能力，实验表明其性能显著优于原始GRACE。</x:t>
  </x:si>
  <x:si>
    <x:t xml:space="preserve">The paper investigates model editing techniques to correct incorrect or outdated code knowledge in Large Language Models for Code (LLMs4Code) without retraining. The authors introduce CLMEEval, a benchmark with two datasets (CoNaLa-Edit and CodeSearchNet-Edit), to evaluate six state-of-the-art model editing approaches on three LLMs4Code. Results show that GRACE, an external memorization-based method, achieves the best effectiveness and specificity, but generalization remains a challenge. To address this, the authors propose A-GRACE, which enhances GRACE with contrastive learning, significantly improving generalization while maintaining performance in other aspects.</x:t>
  </x:si>
  <x:si>
    <x:t xml:space="preserve">模型编辑技术在大型语言模型（LLMs4Code）中的应用，旨在高效修正模型中的错误或过时代码知识。</x:t>
  </x:si>
  <x:si>
    <x:t xml:space="preserve">论文使用的benchmark是CLMEEval，包含两个数据集：
CoNaLa-Edit (CNLE)：用于自然语言到编程语言（NL2PL）的代码生成任务，包含21K+样本。
CodeSearchNet-Edit (CSNE)：用于编程语言到自然语言（PL2NL）的代码摘要任务，包含16K+样本。</x:t>
  </x:si>
  <x:si>
    <x:t xml:space="preserve">Effectiveness（有效性）：衡量编辑实例的成功率，GRACE在CNLE上达到93.67%的EM（Exact Match）。
Generalization（泛化能力）：衡量语义相同输入的成功率，A-GRACE将GRACE的泛化能力从0.03%提升到64.54%（CNLE）。
Specificity（特异性）：衡量非目标实例的成功率，GRACE在CNLE上达到92.89%的EM。
Fluency（流畅性）：衡量生成内容的流畅性，GRACE在CNLE上得分为476.43。</x:t>
  </x:si>
  <x:si>
    <x:t xml:space="preserve">Software Model Evolution with Large Language Models: Experiments on Simulated, Public, and Industrial Datasets</x:t>
  </x:si>
  <x:si>
    <x:t xml:space="preserve">该论文探讨了如何利用大型语言模型（LLMs）支持软件模型的演化与自动补全。作者提出了一种名为RAMC的方法，结合检索增强生成（Retrieval-Augmented Generation）技术，通过分析模型历史数据生成上下文相关的补全建议。实验基于三个数据集（模拟数据、公开数据集和工业数据），结果显示RAMC在工业场景中实现了62.30%的语义正确补全率，最高可达86.19%的类型正确补全率。研究还发现，LLMs在处理噪声数据和未知概念时表现出色，但需进一步研究以提升结构正确性和领域适应性。</x:t>
  </x:si>
  <x:si>
    <x:t xml:space="preserve">The paper investigates the use of Large Language Models (LLMs) for software model evolution and completion. The authors propose RAMC, a retrieval-augmented generation approach that leverages model histories to generate context-aware completions. Experiments on simulated, public, and industrial datasets demonstrate that RAMC achieves 62.30% semantically correct completions in real-world industrial settings and up to 86.19% type-correct completions. The study highlights LLMs' capability to handle noisy data and novel concepts while identifying challenges in structural correctness and domain adaptation.</x:t>
  </x:si>
  <x:si>
    <x:t xml:space="preserve">基于大型语言模型（LLMs）的软件模型演化与自动补全技术，重点解决模型编辑中的上下文依赖补全问题。</x:t>
  </x:si>
  <x:si>
    <x:t xml:space="preserve">论文使用了三个数据集：
工业数据集（Industry）：来自工业界的SysML模型数据，包含8个模型的159个版本。
公开数据集（RepairVision）：基于Ecore的公开模型数据，包含42个模型的3,139个版本。
模拟数据集（Synthetic）：通过模拟生成的模型数据，包含24个模型的360个版本。</x:t>
  </x:si>
  <x:si>
    <x:t xml:space="preserve">结构正确性（Structural Correctness）：补全建议的图结构是否正确。工业数据集中达到86.89%。
类型正确性（Type Correctness）：补全建议的节点和边类型是否正确。工业数据集中达到76.23%。
语义正确性（Semantic Correctness）：补全建议的语义是否符合预期。工业数据集中达到62.30%。
模拟数据集中的最高正确率：86.19%（类型正确性）。</x:t>
  </x:si>
  <x:si>
    <x:t xml:space="preserve">论文中提及了与工业合作伙伴（西门子）的实际应用案例，展示了RAMC在工业场景（如列车控制软件产品线）中的有效性，语义正确补全率达到62.30%。</x:t>
  </x:si>
  <x:si>
    <x:t xml:space="preserve">SpecRover: Code Intent Extraction via LLMs</x:t>
  </x:si>
  <x:si>
    <x:t xml:space="preserve">这篇论文提出了SpecRover，一种基于大型语言模型（LLM）的自主程序改进工具，旨在通过迭代式规范推断从GitHub问题中提取代码意图并生成高质量的补丁。SpecRover在AutoCodeRover的基础上，通过提取函数级行为规范和引入审查代理来验证补丁的正确性，显著提高了问题解决的效率和准确性。实验表明，SpecRover在SWE-Bench基准测试中实现了超过50%的性能提升，同时保持了较低的成本（每个问题约0.65美元）。</x:t>
  </x:si>
  <x:si>
    <x:t xml:space="preserve">This paper introduces SpecRover, an LLM-based autonomous program improvement tool designed to extract code intent from GitHub issues through iterative specification inference and generate high-quality patches. Building on AutoCodeRover, SpecRover enhances patch generation by inferring function-level behavioral specifications and employing a reviewer agent to validate patches. Experiments demonstrate that SpecRover achieves over 50% improvement in efficacy on the SWE-Bench benchmark while maintaining low cost ($0.65 per issue).</x:t>
  </x:si>
  <x:si>
    <x:t xml:space="preserve">通过规范推断和LLM代理实现自主程序改进，重点解决GitHub问题中的代码修复和功能添加任务。</x:t>
  </x:si>
  <x:si>
    <x:t xml:space="preserve">论文使用了SWE-Bench（包含2294个GitHub问题）和其子集SWE-Bench Lite（包含300个问题）作为基准测试。</x:t>
  </x:si>
  <x:si>
    <x:t xml:space="preserve">量化指标：问题解决率（pass@1 efficacy）、平均时间和成本（每个问题的解决时间和费用）。
效果：
在SWE-Bench Lite上，SpecRover解决了31%的问题，优于其他开源工具（如AutoCodeRover的19%）。
在完整SWE-Bench上，解决率为19.31%，比基线工具提高了50%以上。
平均成本为每个问题0.65美元，时间约为309秒（5.15分钟）。</x:t>
  </x:si>
  <x:si>
    <x:t xml:space="preserve">论文中提到了一个产业界相关的案例研究：DARPA AI Cyber Challenge（AIxCC）中的Linux内核漏洞修复。SpecRover成功修复了一个缓冲区溢出漏洞，并通过审查代理生成了验证反馈（见第VI节）。</x:t>
  </x:si>
  <x:si>
    <x:t xml:space="preserve">3000</x:t>
  </x:si>
  <x:si>
    <x:t xml:space="preserve">Unleashing the True Potential of Semantic-based Log Parsing with Pre-trained Language Models</x:t>
  </x:si>
  <x:si>
    <x:t xml:space="preserve">这篇论文提出了UnLeash，一种基于小型预训练语言模型（PLM）的语义日志解析方法，旨在通过熵排序、对比学习和推理优化提升日志解析的效率和准确性。实验表明，UnLeash在14个大规模公开日志数据集上表现优异，性能与基于大型语言模型（LLM）的解析器相当，同时更高效且成本更低。</x:t>
  </x:si>
  <x:si>
    <x:t xml:space="preserve">This paper introduces UnLeash, a semantic-based log parsing approach using small pre-trained language models (PLMs). It incorporates three enhancements—entropy-based sampling, contrastive learning, and inference optimization—to improve parsing performance. Experiments on 14 large-scale log datasets show that UnLeash achieves comparable accuracy to LLM-based parsers while being more efficient and cost-effective.</x:t>
  </x:si>
  <x:si>
    <x:t xml:space="preserve">基于小型预训练语言模型的语义日志解析，重点解决传统方法和LLM方法在效率、成本和隐私方面的局限性。</x:t>
  </x:si>
  <x:si>
    <x:t xml:space="preserve">论文使用了Loghub-2.0基准测试，包含14个大规模公开日志数据集，覆盖分布式系统、操作系统、微服务等多种场景。</x:t>
  </x:si>
  <x:si>
    <x:t xml:space="preserve">量化指标：分组准确率（GA）、解析准确率（PA）、分组F1分数（FGA）、模板F1分数（FTA）。
效果：
UnLeash在12/14数据集上GA最高（平均0.955），比最佳LLM解析器（LILAC）高2.8%。
PA平均0.909，比第二名高6.7%。
解析效率比LILAC快2.2倍，模型调用时间减少100倍。</x:t>
  </x:si>
  <x:si>
    <x:t xml:space="preserve">Faster Configuration Performance Bug Testing with Neural Dual-level Prioritization</x:t>
  </x:si>
  <x:si>
    <x:t xml:space="preserve">本文提出了一种名为NDP（Neural Dual-level Prioritization）的框架，用于加速配置性能缺陷（CPBug）的检测。CPBug是软件配置设计中因开发者错误导致的性能问题，传统测试方法因配置组合爆炸和性能测量成本高昂而效率低下。NDP通过两个神经语言模型实现双重优先级优化：
高级优先级：预测哪些配置选项更可能引发CPBug，优先测试高概率选项。
低级优先级：针对数值型选项，根据其触发CPBug的常见值范围（极值或中间值）动态调整搜索空间。
实验表明，NDP在多个系统中比现有工具（如CP-Detector）更准确地预测CPBug类型（87%的指标更优），并以最高88.88倍的效率提升发现更多缺陷。</x:t>
  </x:si>
  <x:si>
    <x:t xml:space="preserve">This paper introduces NDP (Neural Dual-level Prioritization), a framework for faster Configuration Performance Bug (CPBug) testing. CPBugs arise from design flaws in software configurations, causing unexpected performance degradation. Traditional methods suffer from inefficiency due to the vast configuration space and expensive performance measurements. NDP leverages two neural language models:
High-level prioritization: Predicts CPBug-prone options to prioritize testing.
Low-level prioritization: Guides value sampling for numeric options based on their likelihood to trigger CPBugs at extreme/middle ranges.
Evaluated on systems like MySQL and Apache, NDP outperforms state-of-the-art tools (e.g., CP-Detector) with 87% better CPBug-type prediction and up to 88.88× testing speedup.</x:t>
  </x:si>
  <x:si>
    <x:t xml:space="preserve">配置性能缺陷（CPBug）的高效测试方法，核心是通过神经语言模型驱动的双重优先级优化（选项级别和数值搜索级别）加速缺陷检测。</x:t>
  </x:si>
  <x:si>
    <x:t xml:space="preserve">实验基于以下系统和工具：
系统：MySQL、MariaDB、Apache、GCC、Clang（含多版本）。
负载生成工具：SYSBENCH（数据库）、ApacheBench（Web服务器）、标准程序（编译器）。
对比工具：CP-Detector (CPD)、Uniform Sampling (US)、Keyword Searching (KS)。</x:t>
  </x:si>
  <x:si>
    <x:t xml:space="preserve">CPBug类型预测：F1分数（NDP平均0.79-0.96，优于CPD的0.66-0.93）。
测试效率：
选项优先级：速度提升1.11–1.73倍。
数值搜索优先级：速度提升3.13–88.88倍。
缺陷发现：NDP发现更多CPBugs（如MySQL中10个 vs CPD的7个），并检测出12个未知缺陷（如GCC/Clang）。</x:t>
  </x:si>
  <x:si>
    <x:t xml:space="preserve">Metamorphic-Based Many-Objective Distillation of LLMs for Code-related Tasks</x:t>
  </x:si>
  <x:si>
    <x:t xml:space="preserve">本文提出了一种名为Morph的新方法，通过结合蜕变测试（metamorphic testing）和多目标优化（many-objective optimization），对大型语言模型（LLMs）进行知识蒸馏，以生成更鲁棒、高效且准确的压缩模型。研究发现，现有蒸馏方法（如Avatar）生成的模型在面对语义等效但形式不同的代码片段时，预测错误率显著增加（高达440%）。Morph通过将鲁棒性作为优化目标之一，利用AGE-MOEA算法生成Pareto最优模型，实验表明其在代码克隆检测和漏洞检测任务中，比Avatar生成的模型鲁棒性提高47%，效率提升25%，同时保持或提高准确率（最高+6%）。</x:t>
  </x:si>
  <x:si>
    <x:t xml:space="preserve">This paper introduces Morph, a novel method that integrates metamorphic testing with many-objective optimization to distill robust and efficient compressed models from large language models (LLMs) for code-related tasks. The study reveals that existing distillation methods (e.g., Avatar) produce models with significantly higher prediction errors (up to 440%) when tested on semantically equivalent but syntactically varied code snippets. Morph addresses this by optimizing robustness as a key objective alongside accuracy, model size, and efficiency. Experiments on code clone and vulnerability detection tasks show that Morph generates models with 47% higher robustness, 25% better efficiency, and equal or improved accuracy (up to +6%) compared to Avatar.</x:t>
  </x:si>
  <x:si>
    <x:t xml:space="preserve">面向代码任务的大型语言模型鲁棒性蒸馏，核心是通过蜕变测试和多目标优化（如AGE-MOEA算法）生成兼顾鲁棒性、准确性、效率和模型大小的压缩模型。</x:t>
  </x:si>
  <x:si>
    <x:t xml:space="preserve">实验基于以下数据集和模型：
数据集：
漏洞检测：Devign（C语言代码）。
代码克隆检测：BigCloneBench（Java代码）。
预训练模型：CodeBERT、GraphCodeBERT。
对比方法：Avatar（当前最先进的蒸馏方法）和原始未蒸馏模型。</x:t>
  </x:si>
  <x:si>
    <x:t xml:space="preserve">鲁棒性：预测翻转次数（Prediction Flips, PFs），Morph比Avatar减少47%。
效率：浮点运算量（FLOPs），Morph降低25%。
准确性：在克隆检测任务中，Morph准确率提升6%（96.43% vs. 89.55%）。
模型大小：保持3MB，与Avatar相同。</x:t>
  </x:si>
  <x:si>
    <x:t xml:space="preserve">论文提及以下产业界相关案例：
IDE集成：压缩模型（3MB）适合嵌入开发工具（如JetBrains插件），提供实时代码分析。
实际漏洞检测：在Devign数据集上，Morph生成的模型比原始LLMs推理速度更快（0.21s vs. 44.5s）。</x:t>
  </x:si>
  <x:si>
    <x:t xml:space="preserve">NIODebugger: A Novel Approach to Repair Non-Idempotent-Outcome Tests with LLM-Based Agent</x:t>
  </x:si>
  <x:si>
    <x:t xml:space="preserve">flakey 测试（重复执行结果不一致的测试）给软件测试带来重大挑战，其中非幂等结果（NIO）测试表现为首次运行通过但后续重复运行失败，其根源是状态污染。现有方法未专门针对 NIO 测试，且大语言模型（LLMs）受限于上下文窗口，难以整合测试方法外的关键源码信息。本文提出 NIODebugger，首个基于 LLM 代理的 NIO 测试修复框架，包含检测、探索和修复三个阶段。检测阶段通过动态分析收集堆栈跟踪和执行日志以识别状态污染；探索阶段由 LLM 代理指导提取与测试 flakey 相关的源码；修复阶段利用前两阶段信息生成补丁。NIODebugger 支持多种 LLM，最佳变体 NIODebugger-GPT-4 在 20 个开源项目的 172 个未知 NIO 测试中成功修复 101 个，提交的 58 个拉取请求已合并。其 Java 实现作为 Maven 插件开源。</x:t>
  </x:si>
  <x:si>
    <x:t xml:space="preserve">Flaky tests, which produce inconsistent results across repeated executions, pose significant challenges in software testing, especially non-idempotent-outcome (NIO) flaky tests that pass initially but fail in subsequent runs due to state pollution. Existing methods, including LLM-based approaches, have not addressed NIO tests effectively, as LLMs are limited by context windows and overlook crucial source code beyond test methods. This paper introduces NIODebugger, the first LLM-based agent framework for repairing NIO tests, featuring three phases: detection, exploration, and fixing. The detection phase uses dynamic analysis to collect stack traces and execution logs for identifying state pollution. The exploration phase leverages an LLM agent to guide extraction of relevant source code. The fixing phase generates patches using gathered information. NIODebugger integrates with multiple LLMs, achieving patch success rates from 11.63% to 58.72%. Its best variant, NIODebugger-GPT-4, fixed 101 out of 172 unknown NIO tests across 20 open-source projects, with 58 pull requests merged. The Java implementation is available as a Maven plugin.</x:t>
  </x:si>
  <x:si>
    <x:t xml:space="preserve">研究如何利用基于大语言模型（LLM）的代理框架检测和修复非幂等结果（NIO）flakey 测试，解决 NIO 测试中状态污染导致的重复执行结果不一致问题，通过动态分析、源码探索和补丁生成三个阶段实现自动化修复。</x:t>
  </x:si>
  <x:si>
    <x:t xml:space="preserve">从 GitHub 精选的 20 个大型开源 Java 项目，包括 apache/dubbo、apache/hadoop、kiegroup/jbpm 等，从中检测出 172 个未知的 NIO flakey 测试作为评估基准。同时对比了非 LLM 基线方法 iFixFlakies 和 ODRepair。</x:t>
  </x:si>
  <x:si>
    <x:t xml:space="preserve">补丁成功率：正确修复的 NIO 测试数量占总测试数的比例，NIODebugger-GPT-4 达 58.72%（101/172），GPT-3.5-Turbo 为 39.53%（68/172），开源模型最高 15.69%。 
拉取请求接受率：合并的拉取请求数量占提交总数的比例，101 个补丁中 58 个已合并，1 个被拒，42 个待处理，合并率 57.43%。 
消融实验效果：移除关键组件（相关源码提取 RSCE、动态分析 DA）后的补丁成功率 ，完整框架成功率 58.72%，无 RSCE 和 DA 时 15.12%，无 RSCE 时 24.42%，无 DA 时 31.98%，验证组件必要性。 
工作流有效性：不同源码提取工作流的调用次数及成功修复数 ，“Find Class Code” 调用 75 次修复 48 个，“Find Method Code” 调用 46 次修复 23 个，均为主要有效工作流。 </x:t>
  </x:si>
  <x:si>
    <x:t xml:space="preserve">论文在 20 个大型开源项目（如 apache/dubbo、apache/hadoop）中应用 NIODebugger 进行 NIO 测试修复，提交的 101 个补丁中 58 个被项目开发者合并，验证了其在实际软件开发中的实用性。例如在 apache/rocketmq 和 apache/hadoop 项目中，生成的补丁成功解决了状态污染问题并被接受。</x:t>
  </x:si>
  <x:si>
    <x:t xml:space="preserve">Test Intention Guided LLM-based Unit Test Generation</x:t>
  </x:si>
  <x:si>
    <x:t xml:space="preserve">论文提出了一种名为IntUT的新方法，通过显式的测试意图（如测试输入、模拟行为和预期结果）来指导大语言模型生成高质量的单元测试。传统方法生成的测试用例存在覆盖率低和模拟能力不足的问题，而IntUT通过程序分析提取测试意图，显著提升了分支覆盖率和代码行覆盖率。实验表明，IntUT在三个工业级Java项目中的分支覆盖率提升了94%，代码行覆盖率提升了49%，并获得了开发者的积极反馈。</x:t>
  </x:si>
  <x:si>
    <x:t xml:space="preserve">The paper proposes IntUT, a novel approach that leverages explicit test intentions (e.g., test inputs, mock behaviors, and expected results) to guide large language models (LLMs) in generating high-quality unit tests. Traditional methods often produce tests with low coverage and inadequate mocking capabilities. IntUT addresses these issues by using program analysis to extract test intentions, significantly improving branch and line coverage. Experiments on three industrial Java projects show that IntUT achieves a 94% improvement in branch coverage and a 49% improvement in line coverage, with positive feedback from developers.</x:t>
  </x:si>
  <x:si>
    <x:t xml:space="preserve">基于大语言模型的单元测试生成，通过测试意图（Test Intention）提升测试覆盖率和模拟准确性。</x:t>
  </x:si>
  <x:si>
    <x:t xml:space="preserve">论文在三个工业级Java项目上进行了实验，但未明确提及公开的基准数据集。实验数据来自实际开发项目中的237个测试用例和57个焦点方法。</x:t>
  </x:si>
  <x:si>
    <x:t xml:space="preserve">分支覆盖率（Branch Coverage）：提升94%（从33%到64%）。
代码行覆盖率（Line Coverage）：提升49%（从51%到75%）。
可执行率（Executable Rate）：65%的生成测试可直接编译和执行。
开发者接受率（Acceptance Rate）：84.4%的生成测试被开发者接受，其中40%无需修改直接合并到代码库。</x:t>
  </x:si>
  <x:si>
    <x:t xml:space="preserve">论文提到IntUT已在华为技术有限公司的工业项目中应用，并在三个新开发的Java项目中实现了超过80%的代码行覆盖率和30%的开发效率提升。</x:t>
  </x:si>
  <x:si>
    <x:t xml:space="preserve">What You See Is What You Get: Attention-based Self-guided Automatic Unit Test Generation</x:t>
  </x:si>
  <x:si>
    <x:t xml:space="preserve">论文提出了一种名为AUGER的新方法，通过结合缺陷检测和注意力引导的单元测试生成，显著提升了单元测试触发错误的效率。传统方法生成的测试用例虽然覆盖率高，但触发错误的能力有限。AUGER通过静态分析定位代码缺陷，并利用注意力机制引导大语言模型生成针对性强的测试用例。实验表明，AUGER在Defects4J等数据集上，缺陷检测的F1-score提升了11.3%至35.3%，并能够触发比基线方法多23至84个错误。此外，AUGER在实际项目中也表现出色，验证了其泛化能力。</x:t>
  </x:si>
  <x:si>
    <x:t xml:space="preserve">The paper proposes AUGER, a novel approach that combines defect detection with attention-guided unit test generation to improve the efficiency of triggering errors in software. Traditional methods often generate tests with high coverage but limited error-triggering capability. AUGER addresses this by statically analyzing code to locate defects and using attention mechanisms to guide large language models (LLMs) in generating targeted test cases. Experiments on datasets like Defects4J show that AUGER improves defect detection F1-score by 11.3% to 35.3% and triggers 23 to 84 more errors than baseline methods. AUGER also demonstrates strong generalization in real-world projects.</x:t>
  </x:si>
  <x:si>
    <x:t xml:space="preserve">基于注意力机制和大语言模型的单元测试生成，通过缺陷检测和针对性测试生成提升错误触发效率。</x:t>
  </x:si>
  <x:si>
    <x:t xml:space="preserve">论文在Bears、Bugs.jar和Defects4J三个广泛使用的Java缺陷数据集上进行了实验。此外，还从实际项目中收集了新的数据集以验证泛化能力。</x:t>
  </x:si>
  <x:si>
    <x:t xml:space="preserve">缺陷检测：F1-score提升11.3%至35.3%，Precision提升20.0%至40.4%，PR-AUC提升24.6%至69.1%。
错误触发：在Defects4J数据集中，AUGER触发了84个错误，比基线方法多23至84个。
实际项目：在2023年3月后的真实项目中，AUGER成功触发了6个错误。</x:t>
  </x:si>
  <x:si>
    <x:t xml:space="preserve">An Extensive Empirical Study of Nondeterministic Behavior in Static Analysis Tools</x:t>
  </x:si>
  <x:si>
    <x:t xml:space="preserve">该论文首次对静态分析工具中的非确定性行为进行了系统性实证研究。作者通过定性分析工具仓库中的历史问题和修复记录，以及定量实验在多种输入程序和配置下运行工具，发现12个流行的开源静态分析工具中有8个存在非确定性行为。研究揭示了导致非确定性的常见原因（如并发问题、数据结构顺序假设等），并提出了修复模式。研究结果为提高静态分析工具的可靠性提供了重要依据。</x:t>
  </x:si>
  <x:si>
    <x:t xml:space="preserve">This paper presents the first extensive empirical study on nondeterministic behavior in static analysis tools. Through qualitative analysis of historical issues and fixes in tool repositories, and quantitative experiments running tools on diverse input programs and configurations, the authors found nondeterminism in 8 out of 12 popular open-source static analysis tools. The study identifies common root causes (e.g., concurrency issues, incorrect assumptions about data structure ordering) and patterns for fixes. The results provide critical insights for improving the reliability of static analysis tools.</x:t>
  </x:si>
  <x:si>
    <x:t xml:space="preserve">静态分析工具中的非确定性行为（Nondeterministic Behavior in Static Analysis Tools）。</x:t>
  </x:si>
  <x:si>
    <x:t xml:space="preserve">Java: CATS, DaCapo-2006
Android: DroidBench, FossDroid
Python: PyCG-Micro, PyCG-Macro
JavaScript: Sunspider, jQuery
C: ITC, Toybox, SQLite, OpenSSL</x:t>
  </x:si>
  <x:si>
    <x:t xml:space="preserve">定性分析：从工具仓库中提取了85个与非确定性相关的真实问题（True Positives），并分类为6种根本原因（如并发问题占38个）。
定量分析：在12个工具中检测到75个非确定性配置和150个受影响的程序。其中，Soot和DOOP的非确定性影响了数百个调用图边，而FlowDroid的漏洞检测结果一致性仅为33%。</x:t>
  </x:si>
  <x:si>
    <x:t xml:space="preserve">论文提及了与工具开发者的沟通案例（如FlowDroid、Soot、Infer等），开发者确认了部分问题并提供了修复。例如，FlowDroid开发者针对报告的漏洞提供了三个修复，但非确定性行为仍未完全消除。</x:t>
  </x:si>
  <x:si>
    <x:t xml:space="preserve">Interactive Cross-Language Pointer Analysis for Resolving Native Code in Java ProgramsAward Winner</x:t>
  </x:si>
  <x:si>
    <x:t xml:space="preserve">该论文提出了JNIFER，首个交互式跨语言指针分析工具，用于解决Java程序中通过JNI（Java Native Interface）调用的本地代码（如C代码）的静态分析问题。传统方法因语言差异和跨语言交互复杂性难以准确分析，而JNIFER通过整合Java与C的指针分析，动态解析Java→C的本地方法调用和C→Java的JNI函数调用，显著提升了分析的完整性和精确性。实验表明，JNIFER在OpenJDK和真实Java应用上的召回率（91.6%）和精确度（99.1%）均优于现有工具（如JN-Sum和Native-Scanner），且效率更高（速度提升2.4倍）。</x:t>
  </x:si>
  <x:si>
    <x:t xml:space="preserve">This paper introduces JNIFER, the first interactive cross-language pointer analysis tool designed to resolve native code (e.g., C) in Java programs via JNI (Java Native Interface). Traditional approaches struggle with language differences and cross-language interactions, but JNIFER integrates Java and C pointer analyses to dynamically resolve Java→C native calls and C→Java JNI function calls, significantly improving soundness and precision. Evaluations on OpenJDK and real-world Java applications show JNIFER achieves superior recall (91.6%) and precision (99.1%) compared to state-of-the-art tools (e.g., JN-Sum and Native-Scanner), with higher efficiency (2.4x speedup).</x:t>
  </x:si>
  <x:si>
    <x:t xml:space="preserve">Java与本地代码（如C）的跨语言指针分析，重点解决JNI调用的静态分析问题。</x:t>
  </x:si>
  <x:si>
    <x:t xml:space="preserve">OpenJDK 8（包含28个核心包，如java.awt、java.io等）。
真实应用：aspectj-1.6.9、lucene-4.3.0、tomcat-native-1.2.23、log4j-1.2.16。</x:t>
  </x:si>
  <x:si>
    <x:t xml:space="preserve">Soundness（召回率）：平均91.6%（JN-Sum为34.6%，Native-Scanner为62.9%）。
Precision（精确度）：99.1%（Native-Scanner仅25.0%）。
Efficiency（效率）：分析速度比JN-Sum快2.4倍，比Native-Scanner快1.2倍。</x:t>
  </x:si>
  <x:si>
    <x:t xml:space="preserve">案例：OpenJDK中跨语言交互的解析（如java.awt包的本地方法调用）。
应用场景：提升静态分析工具在安全漏洞检测（如JNI误用）和程序优化中的可靠性。</x:t>
  </x:si>
  <x:si>
    <x:t xml:space="preserve">Execution Trace Reconstruction Using Diffusion-Based Generative Models</x:t>
  </x:si>
  <x:si>
    <x:t xml:space="preserve">该论文提出了一种基于扩散生成模型（Diffusion-Based Generative Models）的新方法，用于重建执行追踪中缺失的事件序列。传统追踪工具因缓冲区溢出等问题可能导致事件丢失，影响数据分析的可靠性。作者通过将问题转化为数据插补任务，评估了四种扩散模型在九个不同数据集上的表现。实验结果表明，SSSD⁵⁴模型在准确性、完美重建率和ROUGE-L分数上表现最优，能够有效恢复缺失事件，提升系统监控和分析的完整性。</x:t>
  </x:si>
  <x:si>
    <x:t xml:space="preserve">This paper introduces a novel approach using diffusion-based generative models to reconstruct missing events in execution traces. Traditional tracing tools often lose events due to buffer overflows, compromising data integrity. The authors frame the problem as a data imputation task and evaluate four diffusion models on nine datasets generated from the Phoronix Test Suite. Results show that the SSSD⁵⁴ model achieves superior performance, with up to 81.71% accuracy and 90.90% ROUGE-L score, demonstrating its potential to enhance trace reliability and system analysis.</x:t>
  </x:si>
  <x:si>
    <x:t xml:space="preserve">执行追踪事件的重建，重点解决因缓冲区溢出导致的追踪事件丢失问题，利用扩散生成模型预测并填补缺失的事件序列。</x:t>
  </x:si>
  <x:si>
    <x:t xml:space="preserve">论文使用Phoronix Test Suite (PTS) version 6.2.2生成的九个数据集，涵盖不同领域的基准测试应用（如compress-gzip、ffmpeg、phpbench等）。</x:t>
  </x:si>
  <x:si>
    <x:t xml:space="preserve">指标：
Accuracy（准确性）：正确预测事件的比例。
Perfect Rate（完美重建率）：完整序列完全匹配的比例。
ROUGE-L：基于最长公共子序列（LCS）的相似性评分。
效果：
SSSD⁵⁴模型在重建10个连续事件时，平均达到81.62%准确率、74.27%完美重建率和90.84% ROUGE-L分数。</x:t>
  </x:si>
  <x:si>
    <x:t xml:space="preserve">Static Analysis of Remote Procedure Call in Java Programs</x:t>
  </x:si>
  <x:si>
    <x:t xml:space="preserve">该论文提出了一种名为RPCBridge的新方法，用于对Java程序中的远程过程调用（RPC）进行静态分析。RPC是一种常见的网络通信机制，但由于其涉及跨地址空间的调用和数据序列化/反序列化，传统的静态分析工具难以准确建模RPC行为。RPCBridge通过适配器统一不同RPC框架的基本操作，利用逻辑规则建模RPC语义，并进行指针分析（points-to analysis）和调用图（call graph）构建，从而在静态分析中连接客户端和服务器的调用关系。实验表明，RPCBridge能够有效识别RPC操作并构建调用关系，提升了静态分析的完整性和准确性。</x:t>
  </x:si>
  <x:si>
    <x:t xml:space="preserve">This paper introduces RPCBridge, a novel static analysis approach for Java programs utilizing Remote Procedure Call (RPC). RPC enables inter-process communication across networks but poses challenges for static analysis due to serialization and deserialization. RPCBridge addresses this by unifying RPC operations across frameworks, modeling their semantics with formal logic rules, and performing points-to analysis to construct RPC edges in the call graph. Evaluated on real-world large-scale Java programs, RPCBridge successfully identifies RPC protocols and connects client-server interactions, significantly enhancing static analysis accuracy and completeness.</x:t>
  </x:si>
  <x:si>
    <x:t xml:space="preserve">Java程序中远程过程调用（RPC）的静态分析，重点解决RPC在静态分析中的建模和调用关系构建问题。</x:t>
  </x:si>
  <x:si>
    <x:t xml:space="preserve">论文使用了基于Hadoop、gRPC、Dubbo、RMI和Thrift等五种常见RPC框架的真实大规模开源程序作为Benchmark，包括Hadoop、HBase、Ozone、Phoenix、Pravega、Tez等。</x:t>
  </x:si>
  <x:si>
    <x:t xml:space="preserve">指标：
#Pro：客户端代理实例数量。
#CP：客户端协议数量。
#H：注册的RPC处理器数量。
#RPC：客户端发起的RPC调用数量。
#+E：构建的增量RPC边数量。
覆盖率：执行测试覆盖的协议和RPC调用比例。
效果：
RPCBridge在实验中识别了263个匹配的RPC协议，构建了2,578条RPC边，平均覆盖率约为60%。此外，RPCBridge为污点分析工具（如FlowDroid）新增了24.3%的泄漏路径检测能力。</x:t>
  </x:si>
  <x:si>
    <x:t xml:space="preserve">论文中提及了Hadoop和HBase的案例研究，展示了RPCBridge如何连接分布式系统中的模块（如MapReduce、HDFS、Yarn等），并通过调用图可视化RPC交互关系。此外，论文提到RPCBridge可应用于漏洞检测和安全分析（如污点分析）。</x:t>
  </x:si>
  <x:si>
    <x:t xml:space="preserve">Large Language Models for Safe Minimization</x:t>
  </x:si>
  <x:si>
    <x:t xml:space="preserve">该论文提出了一种名为SafeMin的框架，结合大型语言模型（LLMs）和SMT求解器，用于安全地最小化不可满足的约束系统。通过利用LLMs的宏推理能力，SafeMin能够识别约束之间的依赖关系，减少约束系统的规模，同时保留导致不一致性的关键约束。实验表明，SafeMin在字符串约束基准测试中成功最小化了94.3%的约束系统，平均最小化比例达到98%，并且能够部分枚举非唯一的极小不可满足子集（MUSes）。此外，该框架还被应用于检测程序中的不可行路径。</x:t>
  </x:si>
  <x:si>
    <x:t xml:space="preserve">The paper introduces SafeMin, a framework that leverages large language models (LLMs) and SMT solvers to safely minimize unsatisfiable constraint systems. By exploiting LLMs' macro-reasoning capabilities, SafeMin identifies inter-constraint dependencies and reduces the size of constraint systems while preserving the core inconsistencies. Experiments on string constraint benchmarks demonstrate that SafeMin successfully minimizes 94.3% of the systems with an average reduction ratio of 98% relative to the minimal unsatisfiable subsets (MUSes). The framework also enables partial enumeration of non-unique MUSes and is applied to detecting infeasible paths in programs.</x:t>
  </x:si>
  <x:si>
    <x:t xml:space="preserve">论文的研究主题是利用大型语言模型（LLMs）和SMT求解器相结合的方法，安全地最小化不可满足的约束系统，并探索其在程序分析和测试中的应用。</x:t>
  </x:si>
  <x:si>
    <x:t xml:space="preserve">论文使用了SMT-COMP'23中的字符串基准测试集（QF_SLIA），特别是从LeetCode面试问题中提取的2,666个字符串公式。</x:t>
  </x:si>
  <x:si>
    <x:t xml:space="preserve">Minimization Accuracy (A_m)：衡量成功最小化的约束系统比例，SafeMin达到94.3%。
Minimization Ratio (m_SUS)：衡量约束系统规模的减少比例，平均为98%。
MUS Enumeration：SafeMin能够捕获42.9%更多的非唯一MUSes，相比传统SMT求解器。</x:t>
  </x:si>
  <x:si>
    <x:t xml:space="preserve">Intention is All You Need: Refining Your Code from Your Intention</x:t>
  </x:si>
  <x:si>
    <x:t xml:space="preserve">该论文提出了一种基于意图的代码优化框架，通过将代码审查过程分解为意图提取和意图引导的代码修改生成两个阶段，显著提升了代码优化的准确性和效率。实验表明，该方法在意图提取上达到79%的准确率，在代码优化生成上最高达到66%的准确率，优于传统方法和端到端的LLM方法。</x:t>
  </x:si>
  <x:si>
    <x:t xml:space="preserve">The paper introduces an intention-based code refinement framework that enhances the accuracy and efficiency of code optimization by decomposing the process into two phases: Intention Extraction and Intention-Guided Revision Generation. Experiments show that the method achieves 79% accuracy in intention extraction and up to 66% in code refinement generation, outperforming traditional and end-to-end LLM-based approaches.</x:t>
  </x:si>
  <x:si>
    <x:t xml:space="preserve">基于意图的代码优化，通过大型语言模型（LLMs）提取和利用代码审查中的意图信息，以改进代码优化过程。</x:t>
  </x:si>
  <x:si>
    <x:t xml:space="preserve">CodeReview数据集，并补充了ReviewLine和LastCodeDiffHunk字段以支持实验。</x:t>
  </x:si>
  <x:si>
    <x:t xml:space="preserve">意图提取准确率：79%
代码优化生成准确率：最高66%
与传统方法比较：显著优于CodeReviewer（52.14%）和TSCR（18.84%）。</x:t>
  </x:si>
  <x:si>
    <x:t xml:space="preserve">RLCoder: Reinforcement Learning for Repository-Level Code Completion</x:t>
  </x:si>
  <x:si>
    <x:t xml:space="preserve">论文《RLCoder: Reinforcement Learning for Repository-Level Code Completion》提出了一种基于强化学习的框架RLCoder，用于解决仓库级代码补全任务。传统方法依赖检索增强生成（RAG），但存在语义捕捉不足、依赖标注数据等问题。RLCoder通过强化学习训练检索器（RLRetriever），利用目标代码的加权困惑度（PPL）作为反馈，无需标注数据即可优化检索结果。此外，论文还提出了Split-Aggregate候选构造策略和停止信号机制，进一步提升补全效果。实验表明，RLCoder在CrossCodeEval和RepoEval基准上显著优于现有方法，EM指标提升12.2%。</x:t>
  </x:si>
  <x:si>
    <x:t xml:space="preserve">The paper RLCoder: Reinforcement Learning for Repository-Level Code Completion introduces a reinforcement learning framework, RLCoder, for repository-level code completion. Traditional approaches rely on retrieval-augmented generation (RAG) but face challenges such as poor semantic capture and labeled data dependency. RLCoder trains a retriever (RLRetriever) using weighted perplexity (PPL) of target code as feedback, eliminating the need for labeled data. It also proposes a Split-Aggregate candidate construction strategy and a stop signal mechanism to enhance performance. Experiments show that RLCoder outperforms state-of-the-art methods on CrossCodeEval and RepoEval benchmarks, achieving a 12.2% improvement in Exact Match (EM).</x:t>
  </x:si>
  <x:si>
    <x:t xml:space="preserve">仓库级代码补全（Repository-Level Code Completion），结合强化学习与检索增强生成技术。</x:t>
  </x:si>
  <x:si>
    <x:t xml:space="preserve">CrossCodeEval（Python和Java部分）
RepoEval（行级和API级任务）</x:t>
  </x:si>
  <x:si>
    <x:t xml:space="preserve">指标：Exact Match (EM)、Edit Similarity (ES)
效果：
在CrossCodeEval上，EM提升12.2%（DeepSeekCoder-7B模型）。
在RepoEval上，EM提升5.1%（行级任务）。</x:t>
  </x:si>
  <x:si>
    <x:t xml:space="preserve">InterTrans: Leveraging Transitive Intermediate Translations to Enhance LLM-based Code Translation</x:t>
  </x:si>
  <x:si>
    <x:t xml:space="preserve">论文《InterTrans: Leveraging Transitive Intermediate Translations to Enhance LLM-based Code Translation》提出了一种基于大型语言模型（LLM）的代码翻译方法InterTrans，通过利用中间语言的传递翻译来提升代码翻译的准确性。传统方法直接翻译源代码到目标语言，但受限于语言间的语法和语义差异，效果有限。InterTrans采用两阶段方法：首先通过“代码翻译树”（ToCT）算法规划中间翻译路径，然后依次验证这些路径以生成正确的目标代码。实验表明，InterTrans在三个基准数据集（CodeNet、HumanEval-X和TransCoder）上显著优于直接翻译方法，计算准确率（CA）提升18.3%至43.3%，最高达到95.4%。</x:t>
  </x:si>
  <x:si>
    <x:t xml:space="preserve">The paper InterTrans: Leveraging Transitive Intermediate Translations to Enhance LLM-based Code Translation introduces a novel approach to code translation using large language models (LLMs). InterTrans improves translation accuracy by leveraging intermediate programming languages (PLs) as bridges between source and target languages. The method consists of two stages: (1) generating potential translation paths via the Tree of Code Translations (ToCT) algorithm, and (2) sequentially validating these paths using an LLM. Experiments on three benchmarks (CodeNet, HumanEval-X, and TransCoder) show that InterTrans outperforms direct translation, achieving an absolute improvement of 18.3% to 43.3% in Computational Accuracy (CA), with the best variant reaching 95.4% CA.</x:t>
  </x:si>
  <x:si>
    <x:t xml:space="preserve">基于大型语言模型（LLM）的代码翻译，利用中间语言的传递翻译提升翻译准确性。</x:t>
  </x:si>
  <x:si>
    <x:t xml:space="preserve">CodeNet
HumanEval-X
TransCoder</x:t>
  </x:si>
  <x:si>
    <x:t xml:space="preserve">指标：Computational Accuracy (CA)
效果：
在CodeNet上，CA提升18.3%至43.3%（具体数值因模型和语言对而异）。
最佳性能模型（Magicoder）在三个基准上的平均CA为87.3%-95.4%。</x:t>
  </x:si>
  <x:si>
    <x:t xml:space="preserve">论文《Pattern-based Generation and Adaptation of Quantum Workflows》提出了一种基于模式的量子工作流生成和适配方法。该方法利用量子计算模式语言（Quantum Computing Patterns）作为抽象层，简化了非专家用户开发量子应用的复杂性。通过选择算法模式、行为模式和增强模式，系统能够自动生成量子工作流，并对其进行优化和适配。实验表明，该方法显著减少了开发时间，非专家用户的开发速度提升了6倍，专家用户提升了4.5倍。此外，论文还展示了系统架构、原型实现以及三个典型用例的验证结果。</x:t>
  </x:si>
  <x:si>
    <x:t xml:space="preserve">The paper Pattern-based Generation and Adaptation of Quantum Workflows introduces a method for automating the creation and optimization of quantum workflows using a pattern-based approach. By leveraging the Quantum Computing Patterns language, the method abstracts technical complexities, allowing non-experts to develop hybrid quantum applications. The system automatically generates workflows based on selected algorithm, behavioral, and enhancement patterns, and adapts them for specific use cases. Evaluations demonstrate significant time savings, with a 6x speed-up for non-experts and 4.5x for experts compared to manual modeling. The paper also presents the system architecture, a prototype, and validation through three use cases.</x:t>
  </x:si>
  <x:si>
    <x:t xml:space="preserve">基于模式的量子工作流生成与适配，旨在简化量子应用的开发流程。</x:t>
  </x:si>
  <x:si>
    <x:t xml:space="preserve">论文未明确提及外部基准测试，但通过三个典型用例（QAOA、量子k-means算法、VQE算法）进行了验证。</x:t>
  </x:si>
  <x:si>
    <x:t xml:space="preserve">指标：开发时间（Time to Develop）
效果：
非专家用户的开发时间减少了6倍（从27分钟降至4.24分钟）。
专家用户的开发时间减少了4.5倍（从16分钟降至3.5分钟）。</x:t>
  </x:si>
  <x:si>
    <x:t xml:space="preserve">Your Fix Is My Exploit: Enabling Comprehensive DL Library API Fuzzing with Large Language Models</x:t>
  </x:si>
  <x:si>
    <x:t xml:space="preserve">这篇论文提出了一种名为DFUZZ的新型模糊测试方法，专注于深度学习（DL）库API的全面测试。传统模糊测试技术在测试DL库时面临挑战，主要由于DL库的复杂性和API的多样性。DFUZZ利用大型语言模型（LLM）的推理和生成能力，通过“白盒视角”提取API的边界条件（edge cases），并生成测试程序。实验表明，DFUZZ在TensorFlow和PyTorch上覆盖了更多API，并发现了37个未被现有工具检测到的漏洞，其中8个已被修复，19个正在调查中。</x:t>
  </x:si>
  <x:si>
    <x:t xml:space="preserve">This paper introduces DFUZZ, a novel fuzzing approach for comprehensively testing deep learning (DL) library APIs. Traditional fuzzing techniques struggle with DL libraries due to their complexity and API diversity. DFUZZ leverages large language models (LLMs) to reason about edge cases from API checks and generate test programs. By adopting a "white-box view," DFUZZ achieves higher API coverage and detects 37 bugs in TensorFlow and PyTorch, with 8 fixed and 19 under investigation, outperforming state-of-the-art tools.</x:t>
  </x:si>
  <x:si>
    <x:t xml:space="preserve">深度学习库API的模糊测试（Fuzzing），结合大型语言模型（LLM）实现高效漏洞检测。</x:t>
  </x:si>
  <x:si>
    <x:t xml:space="preserve">TensorFlow (v1.12, v2.10, v2.15)
PyTorch (v1.12, v2.2.1)</x:t>
  </x:si>
  <x:si>
    <x:t xml:space="preserve">API覆盖率：DFUZZ在PyTorch和TensorFlow上分别比TitanFuzz多覆盖126和125个API。
漏洞检测：发现37个漏洞（PyTorch 10个，TensorFlow 27个），其中8个已修复，19个被开发者确认但仍在调查。
效率：DFUZZ的LLM调用次数仅为TitanFuzz的7.12%（PyTorch）和16.81%（TensorFlow）。</x:t>
  </x:si>
  <x:si>
    <x:t xml:space="preserve">案例1：在PyTorch的torch.all API中，通过边界条件“复数张量”发现GPU/CPU输出不一致的漏洞，被标记为高优先级修复。
案例2：将PyTorch提取的边界条件应用于TensorFlow的tf.raw_ops.ResourceApplyProximalAdagrad，发现核心转储问题。</x:t>
  </x:si>
  <x:si>
    <x:t xml:space="preserve">A Large-Scale Study of Model Integration in ML-Enabled Software SystemsSE for AI</x:t>
  </x:si>
  <x:si>
    <x:t xml:space="preserve">这篇论文对开源机器学习（ML）系统中的模型集成进行了大规模实证研究。作者分析了2,928个GitHub上的ML系统，探讨了系统特性、模型和代码复用实践，以及ML模型在架构中的集成模式。研究发现，ML系统仍以传统代码为主，预训练模型和代码克隆是常见的复用方式。此外，论文还总结了ML模型的集成模式，并提供了26个应用案例的深入分析。研究结果为ML系统的开发实践提供了重要参考，并指出了当前集成方法中的不足。</x:t>
  </x:si>
  <x:si>
    <x:t xml:space="preserve">This paper presents a large-scale empirical study on model integration in machine learning (ML)-enabled software systems. The authors analyzed 2,928 open-source ML systems on GitHub, focusing on system characteristics, model and code reuse practices, and architectural patterns of ML model integration. The study reveals that traditional code still dominates ML systems, while pre-trained models and code cloning are common reuse practices. Additionally, the paper catalogs ML integration patterns and provides an in-depth analysis of 26 applications. The findings offer valuable insights for improving ML system development practices and highlight current integration challenges.</x:t>
  </x:si>
  <x:si>
    <x:t xml:space="preserve">机器学习（ML）系统开发中的模型集成实践，包括系统特性、模型复用和架构模式。</x:t>
  </x:si>
  <x:si>
    <x:t xml:space="preserve">2,928个开源ML系统（来自GitHub）
主要依赖的ML库：PyTorch、TensorFlow、Scikit-Learn</x:t>
  </x:si>
  <x:si>
    <x:t xml:space="preserve">ML代码占比：平均34%的函数和42%的源文件与ML相关。
模型复用：41%的系统使用预训练模型，58%的系统存在ML代码克隆。
测试覆盖率：仅33%的系统包含单元测试，ML和非ML代码的测试覆盖率中位数分别为5.6%和6%。</x:t>
  </x:si>
  <x:si>
    <x:t xml:space="preserve">案例1：自动驾驶感知系统（如Apollo）中集成了多达28个ML模型，模型间交互复杂。
案例2：聊天机器人Gentopia通过Hugging Face加载预训练模型，支持用户自定义配置。</x:t>
  </x:si>
  <x:si>
    <x:t xml:space="preserve">Are LLMs Correctly Integrated into Software Systems?SE for AI</x:t>
  </x:si>
  <x:si>
    <x:t xml:space="preserve">该论文研究了将大型语言模型（LLM）和检索增强生成（RAG）技术集成到软件系统时面临的挑战和缺陷。通过对100个开源项目的分析，作者总结了18种常见的集成缺陷模式，并提出了系统化的修复指南。研究揭示了77%的项目存在多种缺陷，影响了软件的功能性、效率和安全性。此外，作者还构建了一个开源缺陷库Hydrangea，为开发者提供参考。</x:t>
  </x:si>
  <x:si>
    <x:t xml:space="preserve">This paper investigates the challenges and defects in integrating Large Language Models (LLMs) and Retrieval-Augmented Generation (RAG) techniques into software systems. By analyzing 100 open-source projects, the authors identify 18 common defect patterns and propose systematic guidelines for resolution. The study reveals that 77% of the projects contain multiple defects, impacting functionality, efficiency, and security. An open-source defect library, Hydrangea, is also introduced to assist developers.</x:t>
  </x:si>
  <x:si>
    <x:t xml:space="preserve">大型语言模型（LLM）与检索增强生成（RAG）在软件系统中的集成缺陷及其解决方案。</x:t>
  </x:si>
  <x:si>
    <x:t xml:space="preserve">论文使用的benchmark为100个开源GitHub项目，涵盖Python（74%）、TypeScript（17%）等编程语言，涉及上下文问答、任务管理、聊天机器人等功能。</x:t>
  </x:si>
  <x:si>
    <x:t xml:space="preserve">量化指标：缺陷数量（546个）、缺陷模式（18种）、项目缺陷比例（77%的项目包含3种以上缺陷）。
效果：揭示了集成缺陷的普遍性和严重性，并提供了修复指南和开源工具（Hydrangea）以改善软件质量。</x:t>
  </x:si>
  <x:si>
    <x:t xml:space="preserve">Patch Synthesis for Property Repair of Deep Neural NetworksSE for AI</x:t>
  </x:si>
  <x:si>
    <x:t xml:space="preserve">该论文提出了一种名为PatchPro的新方法，用于修复深度神经网络的局部鲁棒性缺陷。通过构建独立的补丁模块并将其集成到原始网络中，PatchPro能够在保持网络原有性能的同时，修复对抗性攻击引起的错误。实验表明，该方法在多个数据集上实现了100%的修复成功率，且显著提升了网络的鲁棒性和泛化能力。</x:t>
  </x:si>
  <x:si>
    <x:t xml:space="preserve">This paper introduces PatchPro, a novel approach for repairing local robustness defects in deep neural networks (DNNs). By constructing independent patch modules and integrating them into the original network, PatchPro effectively fixes errors caused by adversarial attacks while preserving the network's performance. Experimental results demonstrate that the method achieves a 100% repair success rate across multiple datasets and significantly enhances the robustness and generalization capabilities of the networks.</x:t>
  </x:si>
  <x:si>
    <x:t xml:space="preserve">深度神经网络的属性修复，特别是针对局部鲁棒性缺陷的修复方法。</x:t>
  </x:si>
  <x:si>
    <x:t xml:space="preserve">论文使用的benchmark包括MNIST、CIFAR-10、Tiny ImageNet和ACAS Xu数据集，涵盖了多种网络架构（如VGG19、ResNet18等）。</x:t>
  </x:si>
  <x:si>
    <x:t xml:space="preserve">量化指标：修复成功率（RSR）、修复泛化率（RGR）、性能下降（DD）、防御成功率（DSR）、防御泛化成功率（DGSR）。
效果：PatchPro在多个数据集上实现了100%的修复成功率（RSR），性能下降（DD）为0%，并在泛化性和防御能力上显著优于基线方法。</x:t>
  </x:si>
  <x:si>
    <x:t xml:space="preserve">Code Today, Deadline Tomorrow: Procrastination Among Software Developers</x:t>
  </x:si>
  <x:si>
    <x:t xml:space="preserve">该论文首次研究了软件开发者的拖延行为，通过访谈15名来自不同行业的开发者，探讨了拖延对开发者工作的影响、触发因素及应对策略。研究发现拖延既有负面影响（如降低代码质量、增加压力）也有正面效果（如提升创造力和短期效率）。触发因素分为任务相关、个人和外部三类，并提出了19种缓解策略，为开发者和工具设计提供了实用建议。</x:t>
  </x:si>
  <x:si>
    <x:t xml:space="preserve">This paper presents the first investigation of procrastination among software developers through interviews with 15 professionals. It identifies 14 negative effects (e.g., reduced code quality, missed deadlines) and 8 positive effects (e.g., enhanced creativity) of procrastination, categorizes triggers into task-related, personal, and external factors, and proposes 19 mitigation strategies. The findings offer insights for developers and tool builders to manage procrastination effectively.</x:t>
  </x:si>
  <x:si>
    <x:t xml:space="preserve">软件开发者的拖延行为，包括其影响、触发因素及管理方法。</x:t>
  </x:si>
  <x:si>
    <x:t xml:space="preserve">未提及具体benchmark。研究基于访谈数据，未与其他量化基准对比。</x:t>
  </x:si>
  <x:si>
    <x:t xml:space="preserve">论文未使用量化指标，而是通过定性分析归纳出：
负面影响：15类（如62%的代码指向负面效应）。
正面影响：8类（如38%的代码指向正面效应）。
触发因素：22个，分为3类（任务、个人、外部）。
缓解策略：19种（如任务分解、虚假截止日期）。</x:t>
  </x:si>
  <x:si>
    <x:t xml:space="preserve">"Get Me In The Groove": A Mixed Methods Study on Supporting ADHD Professional Programmers</x:t>
  </x:si>
  <x:si>
    <x:t xml:space="preserve">该论文通过混合方法研究探讨了ADHD程序员在工作中面临的挑战及其应对策略。研究分为两个阶段：首先定性分析了Reddit论坛r/ADHD_Programmers上的99个帖子（共1,658条评论），揭示了ADHD程序员在软件开发任务中的具体挑战和个人策略；随后通过大规模调查（493名程序员，其中239名患有ADHD）验证了定性结果的普适性。研究发现，ADHD程序员在时间管理、任务抽象和注意力集中等方面面临更高频率的挑战，但也表现出创造力、危机处理等优势。研究提出了针对性的支持策略，如调整工作环境、灵活任务分配等，并指出这些策略可能对所有程序员都有益。</x:t>
  </x:si>
  <x:si>
    <x:t xml:space="preserve">This paper investigates the challenges and support strategies for professional programmers with ADHD through a mixed-methods study. Phase 1 involved qualitative analysis of 99 threads (1,658 posts) from the r/ADHD_Programmers subreddit, identifying task-specific challenges and coping mechanisms. Phase 2 validated these findings via a survey of 493 programmers (239 with ADHD). Results show ADHD programmers face significantly higher challenges in time management, focus, and task abstraction, but also exhibit strengths like creativity and hyperfocus. The study proposes workplace interventions (e.g., flexible schedules, assistive tools) that may benefit both ADHD and neurotypical developers, promoting inclusive software engineering practices.</x:t>
  </x:si>
  <x:si>
    <x:t xml:space="preserve">ADHD程序员的工作挑战、应对策略及支持措施，旨在为软件开发环境提供包容性改进建议。</x:t>
  </x:si>
  <x:si>
    <x:t xml:space="preserve">未提及具体benchmark。研究通过问卷调查验证定性结果的普适性，未与其他量化基准对比。</x:t>
  </x:si>
  <x:si>
    <x:t xml:space="preserve">量化指标：
挑战频率（Likert量表）：ADHD程序员在时间管理（OR=4.4）、分心（OR=3.7）等任务中显著高于神经典型程序员（p&lt;0.05）。
策略使用率：如任务分解（72% ADHD vs. 80% NT）、调整工作环境（54% ADHD）。
支持措施需求：41% ADHD程序员希望调整工作时间，29%偏好书面沟通。
效果：验证了ADHD程序员在特定任务中的挑战普遍性，并提出了通用支持策略。</x:t>
  </x:si>
  <x:si>
    <x:t xml:space="preserve">Hints Help Finding and Fixing Bugs Differently in Python and Text-based Program Representations</x:t>
  </x:si>
  <x:si>
    <x:t xml:space="preserve">这篇论文研究了在Python和文本两种程序表示形式下，不同类型的提示（如测试用例、概念提示和详细修复提示）对用户查找和修复错误的影响。通过一项涉及753名参与者的大规模众包研究，作者发现文本表示形式在用户对算法任务有清晰理解时能显著提高准确性，而提示（尤其是详细修复提示）在Python表示中尤为有效。研究结果为下一代编程工具的设计提供了个性化支持的建议。</x:t>
  </x:si>
  <x:si>
    <x:t xml:space="preserve">This paper investigates how different types of hints (e.g., test cases, conceptual hints, and detailed fixes) affect users' ability to find and fix bugs in Python versus text-based program representations. Through a large-scale crowdsourced study with 753 participants, the authors found that text-based representations significantly improve accuracy for users with clear task understanding, while hints (particularly detailed fixes) are especially effective for Python representations. The findings offer insights for designing next-generation programming tools with personalized support.</x:t>
  </x:si>
  <x:si>
    <x:t xml:space="preserve">程序表示形式（Python代码 vs. 自然语言文本）对调试效果的影响。
不同类型提示（测试用例、概念提示、详细修复）的效用。
用户对算法任务的理解程度如何调节上述效果。</x:t>
  </x:si>
  <x:si>
    <x:t xml:space="preserve">5个基础算法任务（如“回文字符串检查”“斐波那契数列生成”），源自CS1教育、编程网站（如geeksforgeeks.com）和文献。
每个任务包含多个错误程序实例，共25个程序实例。</x:t>
  </x:si>
  <x:si>
    <x:t xml:space="preserve">主要指标：
准确性（Accuracy）：用户回答调试问题的平均正确率（Q2-Q4）。
文本表示对清晰理解任务的用户显著优于Python（p=0.004，效应量d=0.52）。
详细修复提示在Python中提升显著（p=0.006，d=0.527）。
时间（Time Taken）：正确回答问题的平均耗时。
文本表示耗时更长（p=0.047），但测试用例提示可减少时间（p=0.002）。
次要指标：用户对算法任务的理解（Q1正确率）。</x:t>
  </x:si>
  <x:si>
    <x:t xml:space="preserve">How Scientists Use Jupyter Notebooks: Goals, Quality Attributes, and Opportunities</x:t>
  </x:si>
  <x:si>
    <x:t xml:space="preserve">这篇论文通过观察20名科学家在日常任务中使用Jupyter Notebook的行为，分析了科学家在使用Notebook时的目标、重视的质量属性以及采取的策略。研究发现，科学家在使用Notebook时主要追求三种目标：一次性探索、发现结果和构建可复用的文档。他们特别关注八种质量属性，包括清晰性、可复用性、可重现性、可探索性、正确性、性能、可调试性和协作性。此外，论文还探讨了科学家如何利用AI工具辅助编程，并提出了改进Notebook设计的建议，例如增强模块化和依赖管理。</x:t>
  </x:si>
  <x:si>
    <x:t xml:space="preserve">This paper investigates how scientists use Jupyter Notebooks for their daily tasks through an observational study of 20 participants. The study identifies three primary goals scientists pursue with Notebooks: disposable exploration, findings documentation, and artifact creation. It highlights eight quality attributes they value, such as clarity, reusability, and reproducibility, and describes tactics scientists employ to achieve these attributes. The paper also explores the integration of AI tools in Notebook workflows and suggests design improvements for future Notebook systems, including better modularity and dependency management.</x:t>
  </x:si>
  <x:si>
    <x:t xml:space="preserve">科学家使用Jupyter Notebook的目标（一次性探索、发现结果、构建文档）。
Notebook的八种质量属性（如清晰性、可复用性、可重现性）。
科学家为提升质量属性采取的策略（如“一个任务一个单元格”）。
AI工具在Notebook中的使用及其影响。
未来Notebook系统的设计改进方向（如模块化、依赖管理）。</x:t>
  </x:si>
  <x:si>
    <x:t xml:space="preserve">研究基于20名科学家的实际任务观察，未使用传统Benchmark，但通过定性分析归纳出目标和质量属性框架。</x:t>
  </x:si>
  <x:si>
    <x:t xml:space="preserve">主要指标：
目标分类（4个一次性探索、9个发现结果、8个构建文档）。
质量属性优先级（如17/20参与者重视清晰性）。
AI工具使用（11/20参与者使用AI生成代码，成功率较高）。
效果：
揭示了Notebook在探索性任务中的优势（如非线性执行）和不足（如可重现性差）。
提出了改进方向（如模块化设计、依赖管理）。</x:t>
  </x:si>
  <x:si>
    <x:t xml:space="preserve">Accounting for Missing Events in Statistical Information Leakage AnalysisSecurity</x:t>
  </x:si>
  <x:si>
    <x:t xml:space="preserve">这篇论文提出了一种改进的统计方法来量化软件系统中的信息泄漏问题。传统方法在样本覆盖率较低时会严重低估信息泄漏，导致对系统安全性的过度自信。作者通过将问题转化为多项式分布估计问题，并结合生物统计学中的方法，提出两种重建联合分布的方法（Flatten和By-Secret），以及改进的启发式算法。实验表明，该方法在小样本情况下能更准确地估计互信息（Mutual Information, MI），并避免低估泄漏风险，从而提升评估的安全性。</x:t>
  </x:si>
  <x:si>
    <x:t xml:space="preserve">This paper introduces an improved statistical method to quantify information leakage in software systems. Traditional approaches severely underestimate leakage when sample coverage is low, leading to overconfidence in system security. By framing the problem as a multinomial distribution estimation and leveraging biostatistical techniques, the authors propose two approaches (Flatten and By-Secret) to reconstruct joint distributions, along with refinement heuristics. Experiments demonstrate that the method provides more accurate mutual information (MI) estimates in small-sample regimes and avoids unsafe underestimation of leakage risks.</x:t>
  </x:si>
  <x:si>
    <x:t xml:space="preserve">统计信息泄漏分析中的缺失事件估计方法，旨在通过改进互信息（MI）的估计提升软件隐私漏洞评估的准确性和安全性。</x:t>
  </x:si>
  <x:si>
    <x:t xml:space="preserve">基准程序：来自HyLeak的5类程序（如ProbTerm、RandomWalk、Reservoir等），共22个变体。
实际应用案例：
位置隐私保护机制（LPPMs），基于Gowalla数据集；
电子护照（e-passport）RFID芯片的时序侧信道攻击分析。</x:t>
  </x:si>
  <x:si>
    <x:t xml:space="preserve">指标：
准确性：均方误差（MSE）；
安全性：低估MI的频率（越低越好）。
效果：
ChaoSRM方法（By-Secret+启发式）在样本量较小时MSE最低（如样本比×1时MSE=1.44e−3），且仅7/88配置低估MI；
相比基线方法（如Miller），ChaoSRM在低样本覆盖率（&lt;75%未观测事件）下更安全。</x:t>
  </x:si>
  <x:si>
    <x:t xml:space="preserve">位置隐私保护机制（如Tor网络和第三方服务）；
电子护照协议的安全漏洞分析（响应时间侧信道）。</x:t>
  </x:si>
  <x:si>
    <x:t xml:space="preserve">AssetHarvester: A Static Analysis Tool for Detecting Secret-Asset Pairs in Software ArtifactsSecurity</x:t>
  </x:si>
  <x:si>
    <x:t xml:space="preserve">这篇论文介绍了一个名为AssetHarvester的静态分析工具，用于检测软件工件中的秘密-资产对（如数据库凭证及其保护的资产）。当前许多秘密检测工具存在高误报率（25%-99%），导致开发者忽视警告。AssetHarvester通过模式匹配、数据流分析和启发式方法，识别秘密与资产的共现模式，并构建了一个包含1,791对秘密-资产对的基准数据集AssetBench。实验表明，AssetHarvester在检测秘密-资产对时达到了97%的精确率、90%的召回率和94%的F1分数，显著优于现有工具。该工具帮助开发者优先处理高价值资产的秘密泄露问题，减少误报和开发负担。</x:t>
  </x:si>
  <x:si>
    <x:t xml:space="preserve">This paper presents AssetHarvester, a static analysis tool designed to detect secret-asset pairs (e.g., database credentials and their protected assets) in software artifacts. Existing secret detection tools suffer from high false-positive rates (25%-99%), leading developers to ignore warnings. AssetHarvester employs pattern matching, data flow analysis, and heuristics to identify secret-asset co-location patterns and evaluates its performance on AssetBench, a benchmark dataset of 1,791 secret-asset pairs. Results show that AssetHarvester achieves 97% precision, 90% recall, and 94% F1-score, outperforming existing tools. The tool aids developers in prioritizing high-value asset leaks while reducing false positives and manual effort.</x:t>
  </x:si>
  <x:si>
    <x:t xml:space="preserve">静态分析工具在检测软件秘密及其关联资产中的应用，旨在提高秘密泄露检测的精确性和实用性。</x:t>
  </x:si>
  <x:si>
    <x:t xml:space="preserve">AssetBench：包含1,791对秘密-资产对，涵盖四种数据库类型（MySQL、PostgreSQL、MongoDB、SQL Server），从188个公开GitHub仓库中提取。
对比基线工具：包括TruffleHog、Gitleaks等9种开源和商业秘密检测工具。</x:t>
  </x:si>
  <x:si>
    <x:t xml:space="preserve">指标：
精确率（Precision）：97%
召回率（Recall）：90%
F1分数：94%
效果：
数据流分析实现0误报，启发式方法提升召回率但引入少量误报（34/1791）。
相比基线工具，AssetHarvester在数据库秘密检测中精确率提升43%，召回率提升50%。</x:t>
  </x:si>
  <x:si>
    <x:t xml:space="preserve">GitGuardian报告：分析了GitHub上1200万次秘密泄露，显示数据库凭证是最常见的泄露类型。
实际漏洞案例：如Uber因硬编码凭证导致内部工具被入侵的事件（2022年）。</x:t>
  </x:si>
  <x:si>
    <x:t xml:space="preserve">Enhancing The Open Network: Definition and Automated Detection of Smart Contract DefectsBlockchainSecurityAward Winner</x:t>
  </x:si>
  <x:si>
    <x:t xml:space="preserve">本文针对TON区块链上的智能合约，定义了八种常见缺陷（包括五种TON特有的缺陷），并提出了一种名为TONScanner的静态分析框架来自动检测这些缺陷。TONScanner通过将源代码转换为中间表示（IR）并构建控制流图（CFG）和静态单赋值形式（SSA-form IR），结合数据依赖、调用图、污点分析和自定义的Cell分析，实现了高效的缺陷检测。实验表明，TONScanner在1,640个智能合约中检测到14,995个缺陷，整体精确率达到97.49%。</x:t>
  </x:si>
  <x:si>
    <x:t xml:space="preserve">This paper focuses on smart contract defects in the TON blockchain, defining eight types of defects (including five unique to TON) and proposing TONScanner, a static analysis framework for automated detection. TONScanner converts source code into an intermediate representation (IR), constructs control flow graphs (CFG) and SSA-form IR, and integrates data dependency, call graphs, taint analysis, and cell analysis to identify defects. Evaluated on 1,640 contracts, TONScanner detected 14,995 defects with an overall precision of 97.49%.</x:t>
  </x:si>
  <x:si>
    <x:t xml:space="preserve">TON区块链上智能合约的缺陷定义与自动化检测，特别是针对FunC语言的静态分析工具开发。</x:t>
  </x:si>
  <x:si>
    <x:t xml:space="preserve">论文使用了两个数据集：
922个FunC智能合约（来自TON Verifier和GitHub）
718个Tact智能合约（编译为FunC后去重）</x:t>
  </x:si>
  <x:si>
    <x:t xml:space="preserve">量化指标：精确率（Precision）
效果：
FunC数据集：95.09%精确率
Tact数据集：100%精确率
整体：97.49%精确率</x:t>
  </x:si>
  <x:si>
    <x:t xml:space="preserve">论文提到TONScanner已应用于TON区块链上的实际智能合约检测，并分析了来自Certik和Quantstamp的审计报告中的案例（如Listing 9和Listing 10中的缺陷实例）。</x:t>
  </x:si>
  <x:si>
    <x:t xml:space="preserve">$ZTD_{JAVA}$: Mitigating Software Supply Chain Vulnerabilities via Zero-Trust DependenciesSecurity</x:t>
  </x:si>
  <x:si>
    <x:t xml:space="preserve">本文提出了一种名为零信任依赖（Zero-Trust Dependencies, ZTD）的安全架构，旨在缓解第三方库引入的软件供应链漏洞问题。通过应用美国国家标准与技术研究院（NIST）的零信任架构（ZTA）原则，ZTD对应用程序的依赖库实施最小权限策略，确保依赖库仅能访问必要的系统资源。论文设计了ZTD系统（ZTDsys）及其Java实现（ZTDJava），并通过实验验证了其在防御漏洞攻击、低运行时开销和易配置性方面的有效性。实验结果表明，ZTDJava能够阻止所有测试漏洞的攻击，运行时开销可忽略不计，且仅需为少量依赖库显式配置策略。</x:t>
  </x:si>
  <x:si>
    <x:t xml:space="preserve">This paper introduces Zero-Trust Dependencies (ZTD), a security architecture designed to mitigate vulnerabilities in third-party libraries by applying NIST's Zero-Trust Architecture (ZTA) principles. ZTD enforces least-privilege policies on dependencies to prevent unauthorized access to system resources. The authors present ZTDsys, a system design for implementing ZTD, and ZTDJava, a prototype for Java applications. Evaluations demonstrate that ZTDJava effectively blocks exploits of software supply chain vulnerabilities, introduces negligible runtime overhead, and requires minimal configuration effort. The results highlight ZTD's potential to enhance application security with low operational cost.</x:t>
  </x:si>
  <x:si>
    <x:t xml:space="preserve">软件供应链安全，具体聚焦于通过零信任架构（ZTA）保护应用程序免受第三方依赖库漏洞的影响，包括最小权限策略的设计、实现与评估。</x:t>
  </x:si>
  <x:si>
    <x:t xml:space="preserve">漏洞数据集：从Open-Source Vulnerabilities (OSV) 数据库筛选的539个高严重性Java漏洞。
依赖库分析：来自Maven Central的23,569个流行库。
应用测试：2023年DaCapo基准套件中的22个Java应用（如Tomcat、Spring、Eclipse等）。</x:t>
  </x:si>
  <x:si>
    <x:t xml:space="preserve">量化指标：
防御有效性：是否成功阻止漏洞攻击（100%阻止测试漏洞）。
性能开销：运行时开销（平均&lt;1%，最高7.8%）。
配置成本：需显式配置策略的依赖库数量（平均每个应用5个依赖库）。
效果：
防御效果：ZTDJava阻止了所有15个测试漏洞的攻击。
性能：与Java Security Manager (JSM) 相比，ZTDJava的运行时开销显著更低（JSM最高200%，ZTDJava最高7.8%）。
易用性：仅需为少量依赖库配置策略（平均每个应用5个）。</x:t>
  </x:si>
  <x:si>
    <x:t xml:space="preserve">论文提到ZTDJava可应用于以下实际场景：
主动安全模式：阻止类似Log4j漏洞（CVE-2021-44228）的攻击。
应急响应：快速修复新披露的漏洞（如Equifax数据泄露事件）。
具体案例包括对Log4j和Equifax漏洞的防御分析。</x:t>
  </x:si>
  <x:si>
    <x:t xml:space="preserve">FairChecker: Detecting Fund-stealing Bugs in DeFi Protocols via Fairness ValidationBlockchainSecurity</x:t>
  </x:si>
  <x:si>
    <x:t xml:space="preserve">本文提出了一种名为FairChecker的工具，用于检测DeFi协议中的“公平性漏洞”。这些漏洞允许攻击者在不付出任何代价的情况下窃取资金。FairChecker通过静态分析和符号执行技术，结合SMT求解器，自动验证智能合约是否符合两种公平性原则。实验表明，该工具在真实世界的DeFi协议中能够高效检测出94.1%的公平性漏洞，尽管精确度为46.4%，但其在保障资金安全方面具有显著潜力。</x:t>
  </x:si>
  <x:si>
    <x:t xml:space="preserve">This paper introduces FairChecker, a tool designed to detect "fairness bugs" in DeFi protocols, where attackers can steal funds without cost. FairChecker employs static analysis and symbolic execution, combined with an SMT solver, to automatically verify whether smart contracts adhere to two fairness properties. Experiments demonstrate that the tool achieves a recall of 94.1% in detecting fairness bugs in real-world DeFi protocols, with a precision of 46.4%, highlighting its effectiveness in enhancing fund security.</x:t>
  </x:si>
  <x:si>
    <x:t xml:space="preserve">DeFi智能合约中的公平性漏洞检测，重点关注通过静态分析和符号执行技术自动识别违反公平性原则的代码逻辑。</x:t>
  </x:si>
  <x:si>
    <x:t xml:space="preserve">论文使用了两个benchmark：
Web3Bugs：包含113个智能合约项目和462个高风险漏洞。
DefiLlamaBugs：包含155个真实世界的DeFi协议漏洞（2022年5月至2024年5月）。</x:t>
  </x:si>
  <x:si>
    <x:t xml:space="preserve">召回率（Recall）：94.1%（检测出32/34个公平性漏洞）。
精确度（Precision）：46.4%（32个真实漏洞，37个误报）。
时间开销：每个函数分析时间控制在2分钟内。</x:t>
  </x:si>
  <x:si>
    <x:t xml:space="preserve">论文提及了多个真实案例，例如Swivel Finance和InsureDAO的漏洞，并展示了FairChecker如何检测这些漏洞。此外，论文还引用了DeFi协议因公平性漏洞导致的经济损失（如1.23亿美元的总损失）。</x:t>
  </x:si>
  <x:si>
    <x:t xml:space="preserve">An LLM-Based Agent-Oriented Approach for Automated Code Design Issue Localization</x:t>
  </x:si>
  <x:si>
    <x:t xml:space="preserve">本文提出了一种名为LocalizeAgent的多智能体框架，用于自动化定位代码中的设计问题（如模块化不足、信息隐藏缺陷和复杂性过高）。该框架结合静态分析工具和大语言模型（LLM），通过生成自然语言友好的代码摘要和上下文感知的提示，显著提升了设计问题的定位准确性。实验表明，LocalizeAgent在真实代码库中相比基线方法，对模块化、信息隐藏和复杂性问题的定位准确率分别提升了206%、166%和138%。</x:t>
  </x:si>
  <x:si>
    <x:t xml:space="preserve">This paper introduces LocalizeAgent, a multi-agent framework that automates the localization of code design issues (e.g., poor modularity, information hiding violations, and excessive complexity). By integrating static analysis tools and LLMs, LocalizeAgent generates natural language-friendly code summaries and context-aware prompts, significantly improving localization accuracy. Experiments show that LocalizeAgent achieves relative improvements of 206%, 166%, and 138% in detecting modularity, information hiding, and complexity issues, respectively, compared to baseline approaches.</x:t>
  </x:si>
  <x:si>
    <x:t xml:space="preserve">基于LLM和静态分析的代码设计问题自动化定位，重点关注模块化、信息隐藏和复杂性三类设计问题，并通过多智能体协作框架提升定位效果。</x:t>
  </x:si>
  <x:si>
    <x:t xml:space="preserve">论文使用了Aniche等人发布的重构数据集，包含来自Fdroid、Apache和GitHub的11,000个多样化项目，经过筛选后保留6,000个项目作为实验数据。</x:t>
  </x:si>
  <x:si>
    <x:t xml:space="preserve">指标：Exact-Match@K（EM@K），即前K个建议中是否包含真实设计问题的准确率。
效果：
模块化问题：EM@1提升206%。
信息隐藏问题：EM@1提升138%。
复杂性问题：EM@1提升166%。
具体重构类型（如内联变量）：EM@1提升60%-75%。</x:t>
  </x:si>
  <x:si>
    <x:t xml:space="preserve">Distilled Lifelong Self-Adaptation for Configurable Systems</x:t>
  </x:si>
  <x:si>
    <x:t xml:space="preserve">本文提出了一种名为DLiSA的框架，用于解决可配置系统在动态工作负载下的自适应性配置优化问题。DLiSA通过终身规划和动态知识蒸馏技术，能够有效利用历史配置知识，同时避免误导信息，从而显著提升系统性能。实验结果表明，DLiSA在多个真实系统上表现优异，性能提升最高达229%，资源加速比达2.22倍。</x:t>
  </x:si>
  <x:si>
    <x:t xml:space="preserve">The paper proposes DLiSA, a framework for self-adaptation in configurable systems under time-varying workloads. DLiSA features lifelong planning and distilled knowledge seeding, dynamically extracting useful configurations from past workloads while filtering out noise. Extensive experiments show that DLiSA outperforms state-of-the-art approaches, achieving up to 2.29× performance improvement and 2.22× resource acceleration.</x:t>
  </x:si>
  <x:si>
    <x:t xml:space="preserve">可配置系统的自适应性优化，特别是在动态工作负载下如何通过终身规划和知识蒸馏技术提升系统性能。</x:t>
  </x:si>
  <x:si>
    <x:t xml:space="preserve">论文使用了9个真实世界的可配置系统作为实验对象，包括JUMP3R（音频编码器）、KANZI（文件压缩器）、H2（数据库系统）等，涵盖了不同领域和性能目标。</x:t>
  </x:si>
  <x:si>
    <x:t xml:space="preserve">量化指标：性能（如运行时间、吞吐量）、资源效率（测量次数）。
效果：DLiSA在性能上最高提升229%（2.29倍），在资源效率上最高加速2.22倍。</x:t>
  </x:si>
  <x:si>
    <x:t xml:space="preserve">COCA: Generative Root Cause Analysis for Distributed Systems with Code Knowledge</x:t>
  </x:si>
  <x:si>
    <x:t xml:space="preserve">本文提出了COCA框架，通过结合代码知识和大型语言模型（LLM）来增强分布式系统故障报告中的根因分析能力。COCA通过静态分析提取日志相关的代码片段，重建执行路径，并结合历史故障报告生成详细的根因总结和定位。实验结果表明，COCA在五个真实分布式系统上显著优于现有方法，根因定位准确率提升28.3%，总结质量提升22.0%。</x:t>
  </x:si>
  <x:si>
    <x:t xml:space="preserve">The paper introduces COCA, a framework that enhances root cause analysis (RCA) in distributed systems by integrating code knowledge with large language models (LLMs). COCA extracts code snippets from logs, reconstructs execution paths, and leverages historical issue reports to generate comprehensive root cause summaries and localization. Experiments on five real-world systems show that COCA outperforms state-of-the-art methods, achieving a 28.3% improvement in root cause localization and a 22.0% improvement in summarization quality.</x:t>
  </x:si>
  <x:si>
    <x:t xml:space="preserve">分布式系统的自动化根因分析，特别是如何通过代码知识和LLM提升故障诊断的准确性和效率。</x:t>
  </x:si>
  <x:si>
    <x:t xml:space="preserve">论文使用了五个真实分布式系统的数据集，包括MapReduce、HDFS、HBase、Cassandra和ZooKeeper，涵盖106个实际故障报告。</x:t>
  </x:si>
  <x:si>
    <x:t xml:space="preserve">量化指标：
根因总结：BLEU-4、ROUGE-1、METEOR、语义相似度（Semantics）、人工评价（Usefulness）。
根因定位：精确匹配（Exact Match）、Top-3和Top-5准确率。
效果：
COCA在根因定位上比最佳基线提升28.3%（Exact Match），在总结质量上提升22.0%（BLEU-4）。</x:t>
  </x:si>
  <x:si>
    <x:t xml:space="preserve">Enhancing Code Generation via Bidirectional Comment-Level Mutual Grounding</x:t>
  </x:si>
  <x:si>
    <x:t xml:space="preserve">该论文提出了一种名为PING（Programming with Interactive Grounding）的交互式代码生成方法，通过双向注释级交互（开发者编辑代码注释，模型根据注释反馈生成更准确的代码）来提升大型语言模型（LLM）生成代码的准确性。实验表明，PING在HumanEval和MBPP等基准测试中显著提升了代码生成模型的性能（如code-davinci-002的pass@1提升17.1%），并通过用户研究验证了其在提升开发者效率和信心方面的有效性。</x:t>
  </x:si>
  <x:si>
    <x:t xml:space="preserve">The paper proposes PING, an interactive code generation approach that leverages bidirectional comment-level grounding between developers and LLMs. By allowing developers to edit inline comments to clarify intent, PING enables precise code refinement. Evaluations on benchmarks (e.g., HumanEval, MBPP) show significant improvements (e.g., +17.1% pass@1 for code-davinci-002), and user studies confirm faster task completion (+10.5%) and higher developer confidence compared to baselines like GitHub Copilot.</x:t>
  </x:si>
  <x:si>
    <x:t xml:space="preserve">通过双向注释交互（开发者与模型协作）提升代码生成的准确性和开发者体验。
具体技术：基于代码注释的交互式代码生成与优化。</x:t>
  </x:si>
  <x:si>
    <x:t xml:space="preserve">HumanEval 和 MBPP（包括其增强版本HumanEval+和MBPP+），共包含306个Python编程任务。</x:t>
  </x:si>
  <x:si>
    <x:t xml:space="preserve">指标：pass@1（模型生成代码通过测试用例的比例）。
效果：
code-davinci-002在HumanEval上pass@1从46.3%提升至63.4%（+17.1%）。
用户研究中任务完成速度提升10.5%，成功率提升16.7%。</x:t>
  </x:si>
  <x:si>
    <x:t xml:space="preserve">提及：与GitHub Copilot的对比实验（用户研究），表明PING在任务成功率和效率上优于Copilot。
实际应用：论文未提及具体产业部署案例，但开源了VSCode扩展（潜在产业应用场景）。</x:t>
  </x:si>
  <x:si>
    <x:t xml:space="preserve">HumanEvo: An Evolution-aware Benchmark for More Realistic Evaluation of Repository-level Code Generation</x:t>
  </x:si>
  <x:si>
    <x:t xml:space="preserve">The paper introduces HumanEvo, an evolution-aware benchmark for repository-level code generation, addressing the limitation of existing methods that ignore project evolution. By rolling back repositories to pre-commit states, HumanEvo avoids "future context leakage" and "useful context missing," providing a realistic evaluation of LLMs. Experiments reveal that evolution-ignored settings inflate LLM performance by 10.0%-61.1%. HumanEvo includes 400 task instances (200 Python/Java) with rigorous filtering. Key findings show performance drops are more severe for functions with complex dependencies (e.g., -30.9% for inter-class functions).</x:t>
  </x:si>
  <x:si>
    <x:t xml:space="preserve">仓库级代码生成的进化感知评估方法。
通过时间维度还原真实开发场景，量化忽略项目演化对LLM性能评估的影响。</x:t>
  </x:si>
  <x:si>
    <x:t xml:space="preserve">HumanEvo（自建基准）：包含400个任务实例（Python和Java各200个），覆盖50多个开发领域。
对比基准：CoderEval、RepoBench、EvoCodeBench等。</x:t>
  </x:si>
  <x:si>
    <x:t xml:space="preserve">指标：Pass@1（生成代码通过测试用例的比例）。
效果：
忽略项目演化会导致性能高估10.0%-61.1%。
跨类依赖函数的生成准确率下降30.9%（进化感知 vs. 进化忽略）。</x:t>
  </x:si>
  <x:si>
    <x:t xml:space="preserve">From Bugs to Benefits: Improving User Stories by Leveraging Crowd Knowledge with CrUISE-AC</x:t>
  </x:si>
  <x:si>
    <x:t xml:space="preserve">该论文提出了一种名为CrUISE-AC的自动化方法，通过分析公共问题追踪器（如GitHub Issues）中的用户反馈和开发者讨论，生成非显而易见的验收标准以补充用户故事。研究基于自然语言处理（NLP）技术和大型语言模型（LLM），在电子商务和内容管理系统（CMS）两个领域进行了验证。实验表明，80-82%的自动生成验收标准被专家评为有效，显著提升了需求的完整性和可行性。论文还开源了工具链和数据集，支持进一步研究。</x:t>
  </x:si>
  <x:si>
    <x:t xml:space="preserve">The paper introduces CrUISE-AC, an automated method that leverages crowd knowledge from public issue trackers (e.g., GitHub Issues) to generate non-trivial acceptance criteria for user stories. Combining NLP techniques and LLM ensembles, the approach was evaluated in e-commerce and CMS domains, with 80-82% of generated criteria deemed useful by experts. Results demonstrate improved requirement completeness and feasibility. The toolchain and datasets are open-sourced for reproducibility.</x:t>
  </x:si>
  <x:si>
    <x:t xml:space="preserve">利用公共问题追踪器中的知识增强用户故事的验收标准。
通过自动化方法（NLP+LLM）提升需求工程的效率和覆盖率。</x:t>
  </x:si>
  <x:si>
    <x:t xml:space="preserve">自建数据集：
电子商务领域：307个用户故事（来自3个项目）和165,000条问题追踪数据（来自7个开源项目）。
CMS领域：34个用户故事和145,000条问题追踪数据（来自2个开源项目）。
对比基准：无直接对比，因首次提出此类方法。</x:t>
  </x:si>
  <x:si>
    <x:t xml:space="preserve">指标：专家评估的验收标准有用性（通过率）。
效果：
电子商务领域：82%的生成标准被专家认可。
CMS领域：80%的生成标准被专家认可。</x:t>
  </x:si>
  <x:si>
    <x:t xml:space="preserve">电子商务案例：3个德国图书行业的B2C/B2B项目（匿名化处理）。
CMS案例：荷兰某公司的内容管理系统项目。
潜在应用：适用于需要从用户反馈中挖掘隐性需求的敏捷开发团队。</x:t>
  </x:si>
  <x:si>
    <x:t xml:space="preserve">LiSSA: Toward Generic Traceability Link Recovery through Retrieval-Augmented Generation</x:t>
  </x:si>
  <x:si>
    <x:t xml:space="preserve">本文提出了一种名为LiSSA的框架，利用检索增强生成（RAG）技术结合大型语言模型（LLM）来自动恢复软件系统中不同工件之间的追踪链接。LiSSA通过预处理工件、检索相似元素和使用LLM进行分类，显著提升了追踪链接恢复的准确性和通用性。实验表明，LiSSA在需求到代码、文档到代码以及架构文档到架构模型的追踪任务中表现优异，尤其在代码相关任务上超越了现有方法。</x:t>
  </x:si>
  <x:si>
    <x:t xml:space="preserve">This paper introduces LiSSA, a framework that leverages Retrieval-Augmented Generation (RAG) with Large Language Models (LLMs) to automate Traceability Link Recovery (TLR) between various software artifacts. LiSSA preprocesses artifacts, retrieves similar elements, and uses LLMs for classification, significantly improving accuracy and generality. Evaluations show that LiSSA outperforms state-of-the-art methods in tasks like requirements-to-code, documentation-to-code, and architecture documentation-to-model tracing, particularly excelling in code-related tasks.</x:t>
  </x:si>
  <x:si>
    <x:t xml:space="preserve">基于检索增强生成（RAG）和大型语言模型（LLM）的通用追踪链接恢复（TLR）方法，旨在提高软件系统中不同工件之间追踪链接的自动化恢复能力。</x:t>
  </x:si>
  <x:si>
    <x:t xml:space="preserve">需求到代码追踪：SMOS、eTour、iTrust、Dronology（RE和DD）。
文档到代码追踪：TransArC数据集中的BigBlueButton、MediaStore、TeaStore。
架构文档到架构模型追踪：ArDoCo数据集中的MediaStore、TeaStore、TEAMMATES、BigBlueButton、JabRef。</x:t>
  </x:si>
  <x:si>
    <x:t xml:space="preserve">量化指标：精确度（Precision）、召回率（Recall）、F₁-score和F₂-score。
效果：
在需求到代码任务中，LiSSA的F₁-score显著优于现有方法（如FTLR和COMET）。
在文档到代码任务中，LiSSA在小型项目上表现优异，但在大型项目上召回率较低。
在架构文档到架构模型任务中，LiSSA未超越现有方法ArDoCo。</x:t>
  </x:si>
  <x:si>
    <x:t xml:space="preserve">A Multi-Agent Approach for REST API Testing with Semantic Graphs and LLM-Driven Inputs</x:t>
  </x:si>
  <x:si>
    <x:t xml:space="preserve">本文提出了一种名为AutoRestTest的新型REST API测试工具，采用多智能体强化学习（MARL）、语义属性依赖图（SPDG）和大型语言模型（LLM）相结合的方法。通过四个智能体（API、依赖、参数和值智能体）协同优化测试过程，AutoRestTest显著提升了代码覆盖率、操作覆盖率和错误检测能力。实验表明，该工具在12个真实REST服务上的表现优于现有工具，并能触发其他工具无法检测的服务器错误（如Spotify的内部服务器错误）。</x:t>
  </x:si>
  <x:si>
    <x:t xml:space="preserve">This paper introduces AutoRestTest, a novel REST API testing tool that integrates multi-agent reinforcement learning (MARL), a semantic property dependency graph (SPDG), and large language models (LLMs). By coordinating four specialized agents (API, dependency, parameter, and value agents), AutoRestTest optimizes test generation, achieving superior code coverage, operation coverage, and fault detection. Evaluations on 12 real-world REST services demonstrate its outperformance over state-of-the-art tools, including unique capabilities like triggering internal server errors in Spotify.</x:t>
  </x:si>
  <x:si>
    <x:t xml:space="preserve">基于多智能体强化学习和大型语言模型的REST API自动化测试，重点解决现有工具在依赖关系处理、参数组合优化和输入值生成方面的局限性。</x:t>
  </x:si>
  <x:si>
    <x:t xml:space="preserve">论文使用了12个真实REST服务作为基准，包括：
开源服务：Features Service、Language Tool、Rest Countries、Genome Nexus等。
在线服务：Spotify、OhSome API等。
对比工具包括RESTler、EvoMaster、MoRest和ARAT-RL。</x:t>
  </x:si>
  <x:si>
    <x:t xml:space="preserve">量化指标：
代码覆盖率（方法、分支、行覆盖率）。
操作覆盖率（成功处理的API操作数量）。
错误检测（触发的500状态码数量）。
效果：
平均方法覆盖率达58.3%，比现有工具高12-27%。
在Spotify等复杂服务中检测到其他工具未发现的内部服务器错误。
操作覆盖率显著提升（如在线服务中处理25个操作，其他工具仅处理9-11个）。</x:t>
  </x:si>
  <x:si>
    <x:t xml:space="preserve">论文提及在Spotify和OhSome API等实际服务中检测到内部服务器错误，并已向开发团队提交错误报告（OhSome的错误已被确认并修复）。</x:t>
  </x:si>
  <x:si>
    <x:t xml:space="preserve">ClozeMaster: Fuzzing Rust Compiler by Harnessing LLMs for Infilling Masked Real Programs</x:t>
  </x:si>
  <x:si>
    <x:t xml:space="preserve">本文提出了一种名为ClozeMaster的新方法，用于测试Rust编译器的可靠性。Rust因其内存安全和线程安全的特性在关键系统开发中越来越受欢迎，但其复杂的语法和严格的要求使得生成有效的测试程序具有挑战性。ClozeMaster通过结合大型语言模型（LLM）和历史触发错误的代码片段，采用一种称为“clozeMask”的策略，即屏蔽括号内的代码段并用LLM填充，生成新的测试程序。实验表明，ClozeMaster在Rust编译器（如rustc和mrustc）中发现了27个已确认的错误，其中10个已被开发者修复，并且在代码覆盖率和错误检测能力上优于现有工具。</x:t>
  </x:si>
  <x:si>
    <x:t xml:space="preserve">This paper introduces ClozeMaster, a novel approach for fuzzing the Rust compiler to ensure its reliability. Rust's emphasis on memory and thread safety has led to its increasing adoption in critical systems, but its complex syntax makes generating valid test programs challenging. ClozeMaster leverages large language models (LLMs) and historical bug-triggering code snippets through a "clozeMask" strategy, which masks code segments within parentheses and uses LLMs to infill them, generating new test cases. Experiments show that ClozeMaster identified 27 confirmed bugs in Rust compilers (rustc and mrustc), with 10 fixed by developers, and outperformed existing fuzzers in code coverage and bug detection.</x:t>
  </x:si>
  <x:si>
    <x:t xml:space="preserve">利用大型语言模型（LLM）和历史触发错误的代码片段，通过clozeMask策略生成测试程序，以提升Rust编译器的测试效果。</x:t>
  </x:si>
  <x:si>
    <x:t xml:space="preserve">论文使用了两个Rust编译器作为测试对象：
rustc：官方Rust编译器。
mrustc：一个由个人开发者开发的简化版Rust编译器。
此外，论文还对比了以下基线工具：
RustSmith
Rustlantis
SPE（Skeletal Program Enumeration）</x:t>
  </x:si>
  <x:si>
    <x:t xml:space="preserve">代码覆盖率（Code Coverage）：ClozeMaster达到了64.34%的代码覆盖率，优于RustSmith（32.84%）、Rustlantis（29.55%）和SPE（62.02%）。
错误检测数量（Bug Count）：ClozeMaster发现了27个已确认的错误（其中10个已修复），而基线工具发现的错误数量较少。
编译通过率（Pass Rate）：在代码填充任务中，使用的Incoder模型的编译通过率为11%，优于StarCoder（2%）和CodeShell（3%）。</x:t>
  </x:si>
  <x:si>
    <x:t xml:space="preserve">LLM Based Input Space Partitioning Testing for Library APIs</x:t>
  </x:si>
  <x:si>
    <x:t xml:space="preserve">本文提出了一种名为LISP的基于大型语言模型（LLM）的输入空间划分测试方法，用于自动化生成高质量的库API测试用例。传统方法（如基于搜索或符号执行的测试生成工具）在处理复杂数据类型和对象状态时效率低下或难以扩展。LISP通过利用LLM的代码理解和常识推理能力，将API的输入空间划分为多个分区，并生成覆盖不同行为的测试输入。实验结果表明，LISP在10个流行的Java库（如Apache Commons-lang3和Google Guava）上显著优于现有工具EvoSuite，平均分支覆盖率达到67.82%，并发现了13个之前未知的漏洞（已分配CVE编号）。</x:t>
  </x:si>
  <x:si>
    <x:t xml:space="preserve">This paper presents LISP, an LLM-based input space partitioning testing approach for library APIs. Traditional methods (e.g., search-based or symbolic execution tools) struggle with complex data types and object states. LISP leverages LLMs to partition the input space of APIs and generate high-quality test inputs. Evaluated on 10 popular Java libraries, LISP achieves 67.82% branch coverage (1.21x higher than EvoSuite) and uncovers 13 previously unknown vulnerabilities (assigned CVE IDs). The approach demonstrates the potential of LLMs in enhancing automated API testing.</x:t>
  </x:si>
  <x:si>
    <x:t xml:space="preserve">利用大型语言模型（LLM）进行库API的输入空间划分测试，通过生成高质量的测试输入以提升代码覆盖率和漏洞发现能力。</x:t>
  </x:si>
  <x:si>
    <x:t xml:space="preserve">论文使用了以下基准工具和库：
基准工具：EvoSuite（搜索基测试工具）、SPF（符号执行工具）。
测试库：10个流行的Java库，包括Apache Commons-lang3、Google Guava、JFreeChart等，共2,205个API方法。</x:t>
  </x:si>
  <x:si>
    <x:t xml:space="preserve">分支覆盖率（Branch Coverage）：LISP平均达到67.82%，比EvoSuite高1.21倍。
异常触发数量：LISP触发了404个异常，其中13个被确认为新漏洞（分配了CVE编号）。
效率：LISP在生成有效输入的时间效率上优于EvoSuite，但LLM交互的token消耗较高（总成本约42.84美元）。</x:t>
  </x:si>
  <x:si>
    <x:t xml:space="preserve">Leveraging Large Language Models for Enhancing the Understandability of Generated Unit Tests</x:t>
  </x:si>
  <x:si>
    <x:t xml:space="preserve">论文《Leveraging Large Language Models for Enhancing the Understandability of Generated Unit Tests》提出了一种名为UTGen的方法，结合基于搜索的软件测试（SBST）和大型语言模型（LLM），以提升自动生成的单元测试的可理解性。UTGen通过改进测试数据、变量命名、注释和测试方法名称，使测试用例更易于理解。实验表明，使用UTGen生成的测试用例在缺陷修复任务中帮助开发者多修复33%的缺陷，并节省20%的时间。研究通过控制实验和问卷调查验证了UTGen的有效性。</x:t>
  </x:si>
  <x:si>
    <x:t xml:space="preserve">The paper Leveraging Large Language Models for Enhancing the Understandability of Generated Unit Tests introduces UTGen, a novel approach that integrates Large Language Models (LLMs) with Search-Based Software Testing (SBST) to improve the understandability of automatically generated unit tests. UTGen enhances test cases by refining test data, improving variable naming, adding descriptive comments, and generating meaningful test names. A controlled experiment with 32 participants demonstrated that UTGen-enabled test cases helped developers fix 33% more bugs and reduced task completion time by 20%. The study highlights the practical benefits of combining LLMs with traditional test generation techniques.</x:t>
  </x:si>
  <x:si>
    <x:t xml:space="preserve">提升自动生成的单元测试的可理解性，通过结合基于搜索的软件测试（SBST）和大型语言模型（LLM）来实现这一目标。</x:t>
  </x:si>
  <x:si>
    <x:t xml:space="preserve">论文使用了DynaMOSA数据集，包含346个非平凡的Java类，来自117个开源项目。此外，还从SF110数据集中选择了部分类用于实验。</x:t>
  </x:si>
  <x:si>
    <x:t xml:space="preserve">量化指标：
编译通过率：UTGen生成的测试用例编译通过率为72.48%，其余27.52%因改进停滞或回退到基线测试用例。
覆盖率：UTGen的指令覆盖率为24.43%，分支覆盖率为17.87%，略低于EvoSuite基线（25.03%和18.68%）。
缺陷修复效率：使用UTGen测试用例的开发者多修复33%的缺陷，节省20%的时间。
效果：UTGen显著提升了测试用例的可理解性，并在实际任务中表现出更高的效率。</x:t>
  </x:si>
  <x:si>
    <x:t xml:space="preserve">exLong: Generating Exceptional Behavior Tests with Large Language Models</x:t>
  </x:si>
  <x:si>
    <x:t xml:space="preserve">论文《exLong: Generating Exceptional Behavior Tests with Large Language Models》提出了一种名为exLong的框架，通过微调大型语言模型（如CodeLlama）来自动生成异常行为测试（EBT）。exLong通过分析目标抛出语句的调用路径、守卫条件以及相关的非异常行为测试（non-EBT），生成高质量的EBT。实验表明，exLong在开发者导向和机器导向两种用例中均优于现有测试生成工具（如Randoop和EvoSuite）和模型（如GPT-4o和CAT-LM），生成的EBT在覆盖率和可执行性上表现优异。此外，作者还向开源项目提交了部分生成的EBT，其中23个已被接受。</x:t>
  </x:si>
  <x:si>
    <x:t xml:space="preserve">The paper exLong: Generating Exceptional Behavior Tests with Large Language Models introduces exLong, a framework that leverages fine-tuned large language models (LLMs) to automatically generate exceptional behavior tests (EBTs). exLong enhances test generation by reasoning about traces leading to throw statements, guard expressions, and relevant non-EBTs. Evaluations show that exLong outperforms state-of-the-art models (e.g., GPT-4o and CAT-LM) and analysis-based tools (e.g., Randoop and EvoSuite) in both developer-oriented and machine-oriented use cases. Additionally, 23 EBTs generated by exLong were accepted by open-source projects, demonstrating its practical utility.</x:t>
  </x:si>
  <x:si>
    <x:t xml:space="preserve">利用大型语言模型自动生成异常行为测试（EBT），通过结合程序分析和上下文推理，提升测试生成的覆盖率和可理解性。</x:t>
  </x:si>
  <x:si>
    <x:t xml:space="preserve">论文使用了从CodeSearchNet中收集的Java项目数据集，包含562个项目，其中12,574个测试为EBT。此外，还从开源项目中选取了部分类用于实验。</x:t>
  </x:si>
  <x:si>
    <x:t xml:space="preserve">相似性指标：BLEU、CodeBLEU、编辑相似性（EditSim）和精确匹配（xMatch）。
功能性指标：编译通过率（Compilable%）、匹配异常类型（Matched-E%）、可执行性（Runnable%）和抛出语句覆盖率（ThrowCov%）。
效果：exLong在开发者导向用例中，生成的EBT可执行性（Runnable%）比GPT3.5高9.9%，比CAT-LM高83.8%；在机器导向用例中，exLong的抛出语句覆盖率（ThrowCov%）显著高于Randoop和EvoSuite。</x:t>
  </x:si>
  <x:si>
    <x:t xml:space="preserve">TOGLL: Correct and Strong Test Oracle Generation with LLMs</x:t>
  </x:si>
  <x:si>
    <x:t xml:space="preserve">本文提出了一种基于大型语言模型（LLM）的自动化测试预言生成方法TOGLL，旨在解决现有神经网络方法在生成测试预言时的高误报率和低检测能力问题。通过微调七种代码LLM并使用六种不同的提示模板，TOGLL能够生成正确、多样且强大的测试预言。实验表明，TOGLL生成的断言预言和异常预言分别比现有最优方法TOGA多3.8倍和4.9倍，并能检测到更多独特的缺陷。研究还验证了TOGLL在未见过的大型Java项目中的泛化能力，并通过突变测试和真实缺陷检测证明了其优越性。</x:t>
  </x:si>
  <x:si>
    <x:t xml:space="preserve">This paper introduces TOGLL, an LLM-based method for automated test oracle generation, addressing the limitations of current neural approaches such as high false positive rates and weak bug detection. By fine-tuning seven code LLMs with six distinct prompts, TOGLL generates correct, diverse, and strong test oracles. Experiments show that TOGLL produces 3.8 times more correct assertion oracles and 4.9 times more exception oracles than the state-of-the-art method TOGA, while detecting significantly more unique bugs. The study also demonstrates TOGLL's generalizability on unseen Java projects and its effectiveness in mutation testing and real bug detection.</x:t>
  </x:si>
  <x:si>
    <x:t xml:space="preserve">基于大型语言模型（LLM）的自动化测试预言生成，重点解决生成正确、多样且强大的测试预言的问题。</x:t>
  </x:si>
  <x:si>
    <x:t xml:space="preserve">论文使用了以下benchmark：
SF110数据集：包含110个开源Java项目，用于微调LLM。
OracleEval25数据集：包含25个大型工业级Java项目，用于评估模型的泛化能力。
Defects4J数据集：用于真实缺陷检测实验。</x:t>
  </x:si>
  <x:si>
    <x:t xml:space="preserve">正确性（Success Rate）：TOGLL生成的断言预言和异常预言分别比TOGA多3.8倍和4.9倍。
多样性（Diversity）：TOGLL生成的断言与训练数据中的断言仅有9.5%完全匹配。
缺陷检测能力：
TOGLL检测到1023个EvoSuite未能检测到的独特突变体，是TOGA的9.7倍。
在Defects4J数据集中，TOGLL检测到64个真实缺陷，比TOGA多106%。</x:t>
  </x:si>
  <x:si>
    <x:t xml:space="preserve">Answering User Questions about Machine Learning Models through Standardized Model CardsSE for AI</x:t>
  </x:si>
  <x:si>
    <x:t xml:space="preserve">本文研究了Hugging Face（HF）平台上用户关于机器学习模型的提问，分析了社区回答问题的努力程度、问题的高层主题以及如何通过标准化模型卡片（Model Card）模板来回答问题。研究发现，40.1%的问题未被回答，且42.5%的问题可通过标准化模型卡片模板解决。论文建议模型提供者在文档中添加更多开发相关细节和使用指南，以减少社区负担并提升用户体验。</x:t>
  </x:si>
  <x:si>
    <x:t xml:space="preserve">This paper investigates user questions about machine learning models on Hugging Face (HF), analyzing the effort involved in answering them, the high-level topics of discussions, and the potential of standardized model cards to address these questions. Findings reveal that 40.1% of questions remain unanswered, while 42.5% could be resolved using a standard model card template. The study recommends enhancing documentation with development details and usage instructions to reduce community workload and improve user experience.</x:t>
  </x:si>
  <x:si>
    <x:t xml:space="preserve">研究主题是通过标准化模型卡片模板优化机器学习模型文档，以减少用户提问并提升问答效率。</x:t>
  </x:si>
  <x:si>
    <x:t xml:space="preserve">论文使用了以下benchmark：
Hugging Face社区讨论数据：包含11,278条用户提问。
标准化模型卡片模板：基于Mitchell等人提出的模板。</x:t>
  </x:si>
  <x:si>
    <x:t xml:space="preserve">问题回答率：40.1%的问题未被回答。
模型卡片覆盖率：42.5%的问题可通过标准化模板解决。
主题分析：识别出5个高层主题（如模型设置、部署错误等）。
回答延迟：中位数为当天回答，但28.8%的问题超过24小时未获回复。</x:t>
  </x:si>
  <x:si>
    <x:t xml:space="preserve">Fairness Testing through Extreme Value TheorySE for AI</x:t>
  </x:si>
  <x:si>
    <x:t xml:space="preserve">该论文提出了一种基于极值理论（EVT）的公平性测试方法，用于评估机器学习模型在极端情况下的歧视行为。传统公平性研究主要关注“平均情况”，而本文通过极值理论量化“最坏情况”下的歧视，并提出了一种新的公平性标准——极端反事实歧视（ECD）。论文还开发了一种随机算法，利用生成式AI生成代表性样本，以验证模型的极端行为。实验表明，现有公平性缓解方法可能在极端情况下加剧歧视，而作者提出的ECD缓解方法在90%的案例中有效改善了尾部公平性。</x:t>
  </x:si>
  <x:si>
    <x:t xml:space="preserve">The paper introduces a fairness testing framework based on Extreme Value Theory (EVT) to evaluate discrimination in the tail of machine learning (ML) outcome distributions. Traditional fairness research focuses on "average-case" discrimination, while this work quantifies "worst-case" discrimination through a novel metric called Extreme Counterfactual Discrimination (ECD). The authors propose a randomized algorithm that leverages generative AI to sample realistic test cases from the tail of distributions. Experiments show that existing bias mitigators may increase worst-case discrimination, whereas the proposed ECD-based mitigator improves fairness in 90% of cases without degrading average-case performance.</x:t>
  </x:si>
  <x:si>
    <x:t xml:space="preserve">机器学习模型的公平性测试，特别是针对极端情况下的歧视行为，提出了一种基于极值理论（EVT）的量化方法和缓解策略。</x:t>
  </x:si>
  <x:si>
    <x:t xml:space="preserve">论文使用了9个公平性相关的数据集，包括：
Adult Census Income
Compas
German Credit
Bank Marketing
Default of Credit Card Clients
Heart Disease
MEPS15/16
Student Performance</x:t>
  </x:si>
  <x:si>
    <x:t xml:space="preserve">量化指标：
平均反事实歧视（ACD）
极端反事实歧视（ECD）
条件风险价值（CVaR）
统计奇偶差异（SPD）
差异影响（DI）
模型准确性（Accuracy Loss）
效果：
EVT在95%的案例中有效建模尾部歧视。
在33%的案例中，ECD显示的歧视显著高于ACD。
提出的ECD缓解方法在90%的案例中改善了尾部公平性，且未降低平均公平性。</x:t>
  </x:si>
  <x:si>
    <x:t xml:space="preserve">Fixing Large Language Models' Specification Misunderstanding for Better Code GenerationSE for AI</x:t>
  </x:si>
  <x:si>
    <x:t xml:space="preserve">该论文提出了一种名为 μFix 的新型提示技术，旨在通过改进大型语言模型（LLM）对编程规范的理解，提升代码生成的准确性和性能。μFix 结合了两种现有的提示技术：
思维激发提示（Thought-Eliciting Prompting）：通过分析测试用例生成更准确的规范理解。
反馈驱动提示（Feedback-Based Prompting）：利用测试执行结果调整规范理解，减少与代码生成能力的差距。
实验表明，μFix 在多个基准测试中显著优于现有方法，平均提升 35.62% 的代码生成成功率（Pass@1）。</x:t>
  </x:si>
  <x:si>
    <x:t xml:space="preserve">The paper introduces μFix, a novel prompting technique designed to enhance the code generation performance of Large Language Models (LLMs) by improving their understanding of programming specifications. μFix synergizes two existing approaches:
Thought-Eliciting Prompting: Leverages test case analysis to refine specification understanding.
Feedback-Based Prompting: Adjusts understanding based on execution feedback to bridge the gap between reasoning and code generation.
Experiments on benchmarks like HumanEval and APPS show that μFix outperforms 15 baseline methods, achieving an average improvement of 35.62% in Pass@1.</x:t>
  </x:si>
  <x:si>
    <x:t xml:space="preserve">通过改进大型语言模型对编程规范的理解，提升代码生成的准确性和性能，核心方法是结合测试用例分析和反馈驱动的提示优化。</x:t>
  </x:si>
  <x:si>
    <x:t xml:space="preserve">实验使用了6个广泛使用的代码生成基准数据集：
HumanEval
HumanEval+（扩展版）
APPS
APPS-ET（扩展版）
MBPP
MBPP-ET（扩展版）</x:t>
  </x:si>
  <x:si>
    <x:t xml:space="preserve">主要指标：
Pass@1：生成的代码通过所有测试用例的比例，μFix 平均提升 35.62%。
AvgPassRatio (APR)：测试用例通过率的平均值，μFix 显著优于基线。
对比基线：15种现有提示技术（如CoT、Self-repair等），μFix 在全部基准和模型（ChatGPT、DeepSeek-Coder）上表现最优。</x:t>
  </x:si>
  <x:si>
    <x:t xml:space="preserve">SOEN-101: Code Generation by Emulating Software Process Models Using Large Language Model AgentsSE for AI</x:t>
  </x:si>
  <x:si>
    <x:t xml:space="preserve">该论文提出了一种名为FlowGen的框架，通过模拟软件过程模型（如瀑布模型、测试驱动开发（TDD）和Scrum）来生成代码。FlowGen利用多个大型语言模型（LLM）代理分别扮演需求工程师、架构师、开发者和测试者等角色，协作完成代码生成任务。实验结果表明，FlowGen在多个基准测试（如HumanEval和MBPP）中显著提高了代码生成的准确性和质量，尤其是在Scrum模型下表现最佳。此外，论文还分析了不同开发活动对代码质量的影响，并探讨了模型版本和温度参数对生成结果的稳定性影响。</x:t>
  </x:si>
  <x:si>
    <x:t xml:space="preserve">The paper introduces FlowGen, a framework that emulates software process models (e.g., Waterfall, TDD, and Scrum) for code generation using multiple Large Language Model (LLM) agents. These agents, representing roles like requirement engineers, architects, developers, and testers, collaborate to generate code. Evaluated on benchmarks such as HumanEval and MBPP, FlowGen demonstrates significant improvements in code generation accuracy and quality, with the Scrum model achieving the highest Pass@1 scores. The study also examines the impact of development activities on code quality and the stability of results across different LLM versions and temperature settings.</x:t>
  </x:si>
  <x:si>
    <x:t xml:space="preserve">通过模拟软件过程模型（如瀑布模型、TDD和Scrum）利用大型语言模型（LLM）代理协作生成高质量代码。</x:t>
  </x:si>
  <x:si>
    <x:t xml:space="preserve">论文使用了以下四个基准测试：
HumanEval
HumanEval-ET
MBPP (Mostly Basic Python Programming)
MBPP-ET</x:t>
  </x:si>
  <x:si>
    <x:t xml:space="preserve">量化指标：Pass@1（首次生成代码通过测试的比例）、代码异味密度（如错误、警告、惯例和重构）、异常处理密度。
效果：
FlowGenScrum在HumanEval、HumanEval-ET、MBPP和MBPP-ET上的Pass@1分别为75.2、65.5、82.5和56.7，平均比RawGPT提高了15%。
FlowGen显著减少了代码异味（如错误密度降低81.8%至96.0%），并增加了异常处理代码。</x:t>
  </x:si>
  <x:si>
    <x:t xml:space="preserve">The Product Beyond the Model -- An Empirical Study of Repositories of Open-Source ML ProductsSE for AI</x:t>
  </x:si>
  <x:si>
    <x:t xml:space="preserve">该论文通过分析262个开源机器学习（ML）产品，研究了ML产品开发中的实践和挑战。研究发现，开源ML产品通常由小型团队开发，数据科学家的参与有限，ML与非ML代码的模块化程度较低，且行业最佳实践（如模型测试、流水线自动化和监控）的采用较少。论文还探讨了ML产品的架构选择、开发流程以及责任AI实践的缺失，并提出了对研究、开发和教育的启示。</x:t>
  </x:si>
  <x:si>
    <x:t xml:space="preserve">The paper analyzes 262 open-source machine learning (ML) products to study development practices and challenges. It finds that open-source ML products are typically developed by small teams with limited involvement of data scientists, exhibit low modularity between ML and non-ML code, and rarely adopt industry best practices such as model testing, pipeline automation, and monitoring. The study also explores architectural choices, development processes, and the lack of responsible AI practices, offering implications for research, development, and education.</x:t>
  </x:si>
  <x:si>
    <x:t xml:space="preserve">开源机器学习（ML）产品的开发实践、架构设计及其挑战。</x:t>
  </x:si>
  <x:si>
    <x:t xml:space="preserve">论文未使用传统的基准测试，而是通过分析262个开源ML产品的实际代码库和开发历史来展开研究。</x:t>
  </x:si>
  <x:si>
    <x:t xml:space="preserve">量化指标：团队构成（如数据科学家与软件工程师的比例）、代码模块化程度、模型测试覆盖率、流水线自动化程度、监控机制的存在与否。
效果：研究发现，开源ML产品中数据科学家参与较少（仅8/30项目有ML背景的核心贡献者），ML与非ML代码的模块化程度低（12/30项目频繁共同修改），模型测试（8/30）和监控（1/30）的采用率极低。</x:t>
  </x:si>
  <x:si>
    <x:t xml:space="preserve">BDefects4NN: A Backdoor Defect Database for Controlled Localization Studies in Neural Networks</x:t>
  </x:si>
  <x:si>
    <x:t xml:space="preserve">该论文提出了首个针对神经网络后门缺陷的数据库_BDefects4NN_，包含1,654个带有神经元级标注的受感染模型，支持后门缺陷的定位研究。论文定义了三种缺陷注入规则，采用四种代表性后门攻击方法，在四种流行网络架构和三个数据集上构建了全面的数据库。通过实验评估了六种缺陷定位标准和两种修复技术，揭示了现有方法的局限性，并展示了后门缺陷在自动驾驶车道检测和大语言模型中的实际威胁。</x:t>
  </x:si>
  <x:si>
    <x:t xml:space="preserve">The paper introduces BDefects4NN, the first backdoor defect database for neural networks, featuring 1,654 labeled backdoor-infected models at neuron granularity. It proposes three defect injection rules and employs four backdoor attacks across four architectures and three datasets. Extensive experiments evaluate six localization criteria and two repair techniques, revealing limited effectiveness in current methods. Case studies highlight threats in autonomous driving and large language models, emphasizing the need for improved localization approaches.</x:t>
  </x:si>
  <x:si>
    <x:t xml:space="preserve">神经网络后门缺陷的定位与修复，重点构建标准化的后门缺陷数据库并评估现有方法的性能。</x:t>
  </x:si>
  <x:si>
    <x:t xml:space="preserve">论文使用自建的_BDefects4NN_数据库，包含CIFAR-10、CIFAR-100、GTSRB数据集和VGG-13/16、ResNet-18/34等模型架构。</x:t>
  </x:si>
  <x:si>
    <x:t xml:space="preserve">定位效果：加权Jaccard指数（WJI），最佳方法CLP平均41.80%。
修复效果：攻击成功率下降（ASRD）和干净准确率下降（CAD），修剪平均ASRD 39.54%，微调平均41.45%。
效率：时间开销（Time），CLP最快（平均6秒），deepmufl最慢（22,830秒）。</x:t>
  </x:si>
  <x:si>
    <x:t xml:space="preserve">自动驾驶车道检测（LaneATT模型）：后门缺陷导致车辆偏离车道。
大语言模型（ChatGLM）：触发词导致情感分析错误。</x:t>
  </x:si>
  <x:si>
    <x:t xml:space="preserve">该论文提出了RustAssistant，一个基于大语言模型（LLM）的工具，用于自动修复Rust代码中的编译错误。Rust以其内存安全特性著称，但其复杂的所有权和借用规则对开发者提出了较高要求。RustAssistant通过结合LLM的代码理解能力和与Rust编译器的迭代交互，生成高质量的修复补丁。实验表明，该工具在真实世界的Rust代码库中实现了74%的修复准确率，显著优于现有的模式匹配工具（如cargo fix）。此外，RustAssistant还能处理静态分析工具Clippy报告的错误，修复率达75%。论文还贡献了一个Rust编译错误数据集，支持后续研究。</x:t>
  </x:si>
  <x:si>
    <x:t xml:space="preserve">This paper introduces RustAssistant, an LLM-based tool designed to automatically fix Rust compilation errors. Rust's ownership and borrowing rules, while ensuring memory safety, pose a steep learning curve for developers. RustAssistant leverages prompt engineering and iterative compiler feedback to generate accurate fixes, achieving 74% accuracy on real-world Rust code. It outperforms pattern-based tools like cargo fix and generalizes to fix Clippy linting errors with 75% accuracy. The work includes a curated dataset of Rust errors to facilitate future research. Key innovations include a structured changelog format for LLM outputs and error-grouping strategies to handle complex fixes.</x:t>
  </x:si>
  <x:si>
    <x:t xml:space="preserve">自动化修复Rust编译错误，重点研究如何利用大语言模型（如GPT-4）与编译器迭代交互，生成语义正确且符合开发者意图的代码补丁。</x:t>
  </x:si>
  <x:si>
    <x:t xml:space="preserve">Micro-benchmarks：270个自编程序，覆盖270/506种Rust官方错误代码。
Stack Overflow（SO）代码片段：50个从SO提取的Rust问题。
Top-100 Rust crates：182个来自GitHub的真实提交（含204个错误）。
Clippy静态分析错误：346个来自Top-10 Rust库的lint错误。</x:t>
  </x:si>
  <x:si>
    <x:t xml:space="preserve">修复准确率（Fix Rate）：
Micro-benchmarks：GPT-4达93%（GPT-3.5为53%）。
SO代码：GPT-4达74%（cargo fix仅2%）。
Top-100 crates：73.63%的提交完全修复。
Clippy错误：75%（比Clippy自修复高2.4倍）。
效率指标：
平均每提交耗时249.9秒（GPT-4），成本约1.2美元/提交。
定性分析：
88%的Clippy修复保持运行时行为不变。</x:t>
  </x:si>
  <x:si>
    <x:t xml:space="preserve">案例1：修复parking_lot库中的内存安全错误（E0713），通过ManuallyDrop抑制析构函数调用，与开发者实际修复方案一致。
案例2：解决Stack Overflow中关于Vec迭代与修改的冲突问题（E0499），将for循环改为while循环以避免多次可变借用。
案例3：修复Clippy报告的无效类型转换问题，如将offset替换为add以符合指针算术规范。</x:t>
  </x:si>
  <x:si>
    <x:t xml:space="preserve">Increasing the Effectiveness of Automatically Generated Tests by Improving Class ObservabilityAward Winner</x:t>
  </x:si>
  <x:si>
    <x:t xml:space="preserve">本文研究了自动生成单元测试中的可观察性问题，即测试工具难以访问和验证类的内部状态，导致生成的测试覆盖率虽高但故障检测能力不足。作者提出了两种扩展方法：一是通过注入公共访问器暴露私有属性；二是改进复杂对象状态的递归断言生成。实验基于SF-110数据集中的100个Java类，结果表明这些方法显著提高了突变分数（mutation score），验证了可观察性对测试生成工具的重要性。</x:t>
  </x:si>
  <x:si>
    <x:t xml:space="preserve">This paper addresses the observability challenges in automated unit test generation, where test tools struggle to access and validate internal class states, resulting in tests with high coverage but limited fault detection. The authors propose two extensions to the EvoSuite tool: injecting public accessors for private attributes and enabling recursive assertions for complex object states. Experiments on 100 Java classes from the SF-110 dataset show significant improvements in mutation scores, highlighting the impact of observability on test effectiveness.</x:t>
  </x:si>
  <x:si>
    <x:t xml:space="preserve">研究主题是通过提高类的可观察性来增强自动生成测试的有效性，具体包括：
暴露封装属性以改善测试生成工具对内部状态的访问。
扩展断言生成技术以支持复杂对象状态的递归验证。</x:t>
  </x:si>
  <x:si>
    <x:t xml:space="preserve">使用SF-110数据集中的100个Java类，这些类来自32个开源项目，筛选标准为圈复杂度≥3以确保非 trivial 的测试场景。</x:t>
  </x:si>
  <x:si>
    <x:t xml:space="preserve">量化指标：
突变分数（mutation score）：衡量测试检测人工注入故障的能力。
代码覆盖率（statement/branch coverage）：验证测试的代码执行范围。
效果：
注入公共访问器后，26个类的突变分数显著提升（最高提升49%）。
递归断言扩展对4个类有轻微改进（提升0.96%-2.63%）。
组合两种扩展后，26个类的突变分数进一步提高（最高仍为49%）。</x:t>
  </x:si>
  <x:si>
    <x:t xml:space="preserve">Invivo Fuzzing by Amplifying Actual Executions</x:t>
  </x:si>
  <x:si>
    <x:t xml:space="preserve">本文提出了一种名为“体内模糊测试”（In-Vivo Fuzzing）的新方法，用于解决传统模糊测试中需要手动编写“模糊驱动”（Fuzz Driver）的问题。该方法通过利用宿主程序（Host Program）的实际执行上下文，在运行时对目标函数进行覆盖引导的模糊测试，从而避免了人工编写驱动代码的繁琐过程。实验表明，该方法能够显著提高代码覆盖率，并在多个开源库中发现了新的漏洞，包括OpenSSL中的高危漏洞（CVE-2022-3602）。</x:t>
  </x:si>
  <x:si>
    <x:t xml:space="preserve">This paper introduces In-Vivo Fuzzing, a novel approach to automate library fuzzing by leveraging actual execution contexts from host programs. Traditional fuzzing requires manually crafted fuzz drivers, which limits scalability and effectiveness. In-Vivo Fuzzing dynamically intercepts and amplifies function calls within a host’s execution, enabling coverage-guided fuzzing without manual driver development. Experiments on libraries like OpenSSL demonstrate significant coverage improvements and the discovery of critical vulnerabilities, including CVE-2022-3602.</x:t>
  </x:si>
  <x:si>
    <x:t xml:space="preserve">通过利用宿主程序的执行上下文实现自动化模糊测试，具体包括：
自动识别“放大器点”（Amplifier Points）以定位目标函数。
运行时注入模糊测试逻辑，覆盖引导生成测试输入。
验证该方法在提高代码覆盖率和漏洞发现能力上的有效性。</x:t>
  </x:si>
  <x:si>
    <x:t xml:space="preserve">OpenSSL（密码学库）
libxml2（XML解析库）
htslib（高通量测序数据处理库）
leptonica（图像处理库）
实验数据来源于实际宿主程序的执行和测试套件。</x:t>
  </x:si>
  <x:si>
    <x:t xml:space="preserve">量化指标：
代码覆盖率（行覆盖率、分支覆盖率）。
漏洞发现数量（如内存安全漏洞、断言违规）。
效果：
在OpenSSL中发现了高危漏洞（CVE-2022-3602）和未公开漏洞（如CVE-2023-0215）。
在htslib中发现了7个新漏洞（5个内存安全漏洞和2个断言违规）。
代码覆盖率提升显著（如libass覆盖率增加38%，libexif增加92%）。</x:t>
  </x:si>
  <x:si>
    <x:t xml:space="preserve">论文提及了Google的OSS-Fuzz项目，该项目通过奖励机制（最高3万美元）鼓励开发者编写模糊驱动。此外，OpenSSL和libxml2等广泛使用的库被选为实验对象，验证了方法的实际应用潜力。</x:t>
  </x:si>
  <x:si>
    <x:t xml:space="preserve">Towards High-strength Combinatorial Interaction Testing for Highly Configurable Software Systems</x:t>
  </x:si>
  <x:si>
    <x:t xml:space="preserve">本文提出了一种名为HSCA的新型局部搜索算法，用于解决高强度的组合交互测试问题（如4-wise和5-wise测试）。通过引入多轮覆盖数组生成机制、动态优先级分配技术和变量分组策略，HSCA能够显著减少测试套件的规模，并在35个真实和合成实例上表现出色，成功生成了现有算法无法完成的高强度覆盖数组。实验结果表明，HSCA在解决高难度测试问题时具有显著优势。</x:t>
  </x:si>
  <x:si>
    <x:t xml:space="preserve">This paper introduces HSCA, a novel local search algorithm designed to address high-strength combinatorial interaction testing (e.g., 4-wise and 5-wise testing). By incorporating a multi-round covering array generation mechanism, dynamic priority assigning technique, and variable grouping strategy, HSCA effectively reduces the size of test suites and outperforms state-of-the-art methods on 35 real-world and synthetic instances. Experimental results demonstrate HSCA's superior capability in generating high-strength covering arrays where existing algorithms fail.</x:t>
  </x:si>
  <x:si>
    <x:t xml:space="preserve">高强度组合交互测试（High-strength Combinatorial Interaction Testing），特别是针对4-wise和5-wise覆盖数组的生成问题。</x:t>
  </x:si>
  <x:si>
    <x:t xml:space="preserve">论文使用了35个公开实例，包括5个真实世界的可配置系统（如Apache、Bugzilla、GCC等）和30个合成实例。这些实例来自学术界广泛使用的数据集，并在多个相关研究中被引用。</x:t>
  </x:si>
  <x:si>
    <x:t xml:space="preserve">量化指标：覆盖数组的最小尺寸（min.）、平均尺寸（avg.）和生成时间（time）。
效果：HSCA在35个实例中成功生成了所有4-wise覆盖数组和29个5-wise覆盖数组，其中11个4-wise和15个5-wise实例是现有算法无法完成的。HSCA生成的覆盖数组尺寸显著小于其他算法，且具有更高的效率。</x:t>
  </x:si>
  <x:si>
    <x:t xml:space="preserve">论文提到高强度的组合交互测试在LG电子的洗衣机与冰箱产品中用于检测关键故障（Section I）</x:t>
  </x:si>
  <x:si>
    <x:t xml:space="preserve">WDD: Weighted Delta Debugging</x:t>
  </x:si>
  <x:si>
    <x:t xml:space="preserve">本文提出了一种名为加权Delta Debugging（WDD）的新方法，用于改进现有的Delta Debugging算法（如ddmin和ProbDD）。传统方法假设输入列表中的元素大小相同，而实际中元素大小差异显著，导致效率低下。WDD通过为元素分配权重（如代码片段中的令牌数），优化分区策略，从而提升最小化效率和效果。实验表明，改进后的算法（Wddmin和WProbDD）在62个真实基准测试中，平均减少测试时间达51.31%（Wddmin）和11.98%（WProbDD），同时生成更小的测试输入。</x:t>
  </x:si>
  <x:si>
    <x:t xml:space="preserve">This paper introduces Weighted Delta Debugging (WDD), a novel approach to enhance traditional Delta Debugging algorithms (e.g., ddmin and ProbDD). Unlike prior methods that treat all input elements uniformly, WDD assigns weights (e.g., token counts) to elements and optimizes partitioning strategies accordingly. The proposed algorithms, Wddmin and WProbDD, significantly improve efficiency and effectiveness. Experiments on 62 real-world benchmarks show that Wddmin reduces minimization time by 51.31% and generates 9.12% smaller inputs, while WProbDD achieves 11.98% faster execution and 13.40% smaller results.</x:t>
  </x:si>
  <x:si>
    <x:t xml:space="preserve">加权Delta Debugging（WDD），旨在通过引入元素权重优化测试输入最小化过程，改进现有的Delta Debugging算法（如ddmin和ProbDD）。</x:t>
  </x:si>
  <x:si>
    <x:t xml:space="preserve">C语言程序：32个触发LLVM和GCC真实漏洞的大型复杂程序，平均包含77,723个令牌。
XML文件：30个触发Bases（XML数据库）漏洞的输入，平均包含20,197个令牌。</x:t>
  </x:si>
  <x:si>
    <x:t xml:space="preserve">量化指标：
S(#)：最小化结果中的令牌数（越小越好）。
T(s)：处理时间（秒，越短越好）。
Speed：每秒删除的令牌数（越高越好）。
效果：
Wddmin：在HDD中，平均减少时间51.31%，生成结果缩小9.12%；在Perses中，时间减少7.47%，结果缩小0.96%。
WProbDD：在HDD中，时间减少11.98%，结果缩小13.40%；在Perses中，时间减少9.72%，结果缩小2.20%。</x:t>
  </x:si>
  <x:si>
    <x:t xml:space="preserve">论文提到GCC和LLVM要求开发者提交最小化的漏洞触发程序（Section I），且WDD可应用于编译器测试（如GCC-71626漏洞的调试）。此外，XML基准测试基于Bases数据库的实际案例。</x:t>
  </x:si>
  <x:si>
    <x:t xml:space="preserve">TopSeed: Learning Seed Selection Strategies for Symbolic Execution from Scratch</x:t>
  </x:si>
  <x:si>
    <x:t xml:space="preserve">本文提出了一种名为TopSeed的新方法，用于自动选择最优种子（seed）以增强符号执行的性能。符号执行是一种软件测试技术，通过探索程序的不同路径生成高覆盖率的测试输入或触发程序错误。然而，现有技术通常未充分利用“种子”来初始化程序状态，导致高开销。TopSeed通过在线学习算法，从符号执行过程中生成的候选输入中动态选择最有潜力的种子，无需依赖预定义的种子库。实验表明，TopSeed显著提升了四种前沿符号执行技术的分支覆盖率和错误检测能力，在17个开源C程序上平均覆盖了35.5%更多的分支，并发现了更多错误。</x:t>
  </x:si>
  <x:si>
    <x:t xml:space="preserve">This paper presents TopSeed, a novel approach that automatically selects optimal seeds to enhance symbolic execution. Symbolic execution is a software testing technique that explores program paths to generate high-coverage inputs or trigger bugs. Existing techniques often overlook the benefits of seeding, which initializes program states efficiently. TopSeed introduces an online learning algorithm to dynamically select promising seeds from candidate inputs generated during symbolic execution, without requiring a predefined seed corpus. Experiments on 17 open-source C programs show that TopSeed improves branch coverage by 35.5% on average and enhances bug-finding capabilities across four state-of-the-art symbolic execution techniques.</x:t>
  </x:si>
  <x:si>
    <x:t xml:space="preserve">符号执行中的种子选择策略优化，旨在通过动态学习算法自动选择高效种子，提升符号执行的覆盖率和错误检测能力。</x:t>
  </x:si>
  <x:si>
    <x:t xml:space="preserve">论文使用了17个开源C程序作为基准测试，包括：
sqlite-3.33.0（251K LoC）
gawk-5.1.0（70K LoC）
grep-3.6（35K LoC）
diff-3.7（33K LoC）
patch-2.7.6（27K LoC）
其他12个程序（8K–22K LoC）。
具体列表见论文表IV。</x:t>
  </x:si>
  <x:si>
    <x:t xml:space="preserve">量化指标：
分支覆盖率（Branch Coverage）：通过工具gcov测量。
错误检测数量（Bug-Finding Capability）：统计触发可复现错误的输入数量。
效果：
分支覆盖率：TopSeed平均提升35.5%，在最大程序（如sqlite）上提升达50.5%。
错误检测：TopSeed共发现10个错误，而基线方法仅发现7个。
SMT求解调用减少：平均跳过12,973次SMT求解调用（如diff程序减少18,188次）。</x:t>
  </x:si>
  <x:si>
    <x:t xml:space="preserve">The Seeds of the FUTURE Sprout from History: Fuzzing for Unveiling Vulnerabilities in Prospective Deep-Learning LibrariesSecurityAward Winner</x:t>
  </x:si>
  <x:si>
    <x:t xml:space="preserve">本文提出了一种名为FUTURE的通用模糊测试框架，旨在检测新引入和未来开发的深度学习库中的漏洞。深度学习库（如PyTorch和TensorFlow）在人工智能领域广泛应用，但其复杂性和快速迭代导致潜在的安全风险。FUTURE通过利用现有库的历史漏洞信息，结合大型语言模型（LLM）的代码生成能力，自动生成测试用例并检测新库中的漏洞。实验表明，FUTURE在三个新引入的DL库（Apple MLX、Huawei MindSpore和OneFlow）中检测到148个漏洞，其中142个是此前未知的，10个被分配了CVE编号。此外，FUTURE还反向检测到PyTorch中的7个漏洞，展示了其双向安全增强能力。</x:t>
  </x:si>
  <x:si>
    <x:t xml:space="preserve">This paper presents FUTURE, a universal fuzzing framework designed for newly introduced and prospective deep learning (DL) libraries. FUTURE leverages historical bug information from existing libraries (e.g., PyTorch and TensorFlow) and fine-tunes large language models (LLMs) to generate test cases for detecting vulnerabilities in target libraries. The framework addresses challenges such as limited target flexibility and lack of bug-prone API sequences in existing fuzzing methods. Experimental results demonstrate that FUTURE detects 148 bugs across three DL libraries (Apple MLX, Huawei MindSpore, and OneFlow), including 142 previously unknown bugs and 10 CVEs. Additionally, FUTURE identifies 7 bugs in PyTorch, showcasing its ability to enhance security in both new and existing libraries.</x:t>
  </x:si>
  <x:si>
    <x:t xml:space="preserve">深度学习库的模糊测试优化，重点是通过历史漏洞信息和LLM生成测试用例，提升新库的漏洞检测能力。</x:t>
  </x:si>
  <x:si>
    <x:t xml:space="preserve">论文使用了以下三个新引入的深度学习库作为基准测试：
Apple MLX (v0.0.10)
Huawei MindSpore (v2.2.13)
OneFlow (v0.9.1)
此外，PyTorch和TensorFlow作为历史漏洞信息的来源库。</x:t>
  </x:si>
  <x:si>
    <x:t xml:space="preserve">量化指标：
漏洞数量：检测到的漏洞总数及CVE编号分配情况。
Bug复现成功率：历史漏洞代码在新库中成功触发相同行为的比例。
代码生成有效性：生成的测试代码中有效（无异常且调用目标API）的比例。
API覆盖率：测试覆盖的目标API比例。
效果：
漏洞检测：共检测到148个漏洞（142个未知，10个CVE）。
Bug复现成功率：平均10.2%（部分标签如“Nans and Infs”达20.9%）。
代码生成有效性：96.5%。
API覆盖率：98.0%（452个目标API中覆盖443个）。</x:t>
  </x:si>
  <x:si>
    <x:t xml:space="preserve">提及。论文提到FUTURE检测到的漏洞已提交给Apple MLX、Huawei MindSpore和OneFlow的开发团队，其中MLX开发者标记了5个“good first issue”标签。此外，反向检测到的PyTorch漏洞也被确认并修复。</x:t>
  </x:si>
  <x:si>
    <x:t xml:space="preserve">Between Lines of Code: Unraveling the Distinct Patterns of Machine and Human Programmers</x:t>
  </x:si>
  <x:si>
    <x:t xml:space="preserve">该论文研究了大型语言模型（LLMs）生成的代码与人类编写代码之间的差异，提出了DetectCodeGPT方法，通过分析代码的词汇多样性、简洁性和自然性等特征，有效区分机器生成代码和人类编写代码。实验表明，该方法在检测性能上显著优于现有技术，为解决软件开发的真实性和完整性问题提供了新思路。</x:t>
  </x:si>
  <x:si>
    <x:t xml:space="preserve">The paper investigates the distinctions between machine-generated and human-authored code, proposing DetectCodeGPT, a novel method for detecting machine-generated code by analyzing lexical diversity, conciseness, and naturalness. Experimental results demonstrate that the method outperforms state-of-the-art techniques, offering a robust solution for maintaining software integrity and authenticity.</x:t>
  </x:si>
  <x:si>
    <x:t xml:space="preserve">机器生成代码的检测，特别是通过分析代码的独特模式（如词汇多样性、简洁性和自然性）来区分机器生成代码和人类编写代码。</x:t>
  </x:si>
  <x:si>
    <x:t xml:space="preserve">CodeSearchNet
The Stack</x:t>
  </x:si>
  <x:si>
    <x:t xml:space="preserve">指标：AUROC（Area Under the Receiver Operating Characteristic curve）
效果：DetectCodeGPT在AUROC上平均比现有最佳方法提高了7.6%，在多个模型和数据集上表现优异。</x:t>
  </x:si>
  <x:si>
    <x:t xml:space="preserve">Deep Learning-based Code Reviews: A Paradigm Shift or a Double-Edged Sword?</x:t>
  </x:si>
  <x:si>
    <x:t xml:space="preserve">该论文探讨了基于深度学习的代码审查工具（如ChatGPT Plus）在代码审查过程中的实际影响。通过一项涉及29名专业开发者的对照实验，研究发现，虽然开发者普遍接受AI生成的审查意见（89%的AI建议被保留），但AI工具并未显著提高高严重性问题的发现率，也未节省审查时间。此外，AI工具的引入可能导致开发者过度关注AI指出的代码区域，而忽略其他潜在问题。论文建议将AI工具作为人工审查的辅助手段，而非替代方案。</x:t>
  </x:si>
  <x:si>
    <x:t xml:space="preserve">The paper investigates the impact of deep learning-based code review tools (e.g., ChatGPT Plus) on the code review process. A controlled experiment with 29 professional developers revealed that while most AI-generated review comments were accepted (89%), the tools did not significantly improve the detection of high-severity issues or reduce review time. Additionally, AI tools biased reviewers toward focusing on highlighted code areas, potentially overlooking other problems. The study recommends using AI tools as complements to manual reviews rather than replacements.</x:t>
  </x:si>
  <x:si>
    <x:t xml:space="preserve">深度学习在代码审查中的应用及其对审查质量、时间和开发者信心的影响。</x:t>
  </x:si>
  <x:si>
    <x:t xml:space="preserve">6个开源项目（如maze-generator、tic-tac-toe等），涵盖Java和Python语言。
人工注入的代码质量问题（如代码重复、文档不匹配等）。</x:t>
  </x:si>
  <x:si>
    <x:t xml:space="preserve">指标：审查质量（发现的问题数量）、审查时间、开发者信心评分（1-5分）。
效果：
AI工具帮助发现更多低严重性问题，但对高严重性问题的发现无显著提升。
审查时间未显著减少（MCR平均42分钟，ACR平均56分钟）。
开发者信心未因AI工具而提高。</x:t>
  </x:si>
  <x:si>
    <x:t xml:space="preserve">An Exploratory Study of ML Sketches and Visual Code Assistants</x:t>
  </x:si>
  <x:si>
    <x:t xml:space="preserve">本研究探讨了如何将视觉代码助手集成到集成开发环境（IDE）中，通过将开发者的白板草图转化为可执行的Python代码（特别是Jupyter Notebook）。研究通过用户实验（19名数据科学家参与）分析了开发者的草图模式，并评估了当前草图到代码技术的支持能力。研究发现，开发者常用图表和文本注释表达想法，草图生成代码的准确率在结构层面达70%-80%，但实现细节准确率较低（25%-40%）。此外，草图绘制时间与生成代码质量呈正相关。研究还通过访谈揭示了该工具在教育、原型设计和协作场景中的潜在应用价值。</x:t>
  </x:si>
  <x:si>
    <x:t xml:space="preserve">This study explores the integration of Visual Code Assistants in IDEs by converting whiteboard sketches into executable Python code (specifically Jupyter Notebooks). Through an experiment with 19 data scientists, the paper analyzes developers' sketching patterns and evaluates the capabilities of current sketch-to-code technologies. Results show that sketches often combine diagrams and textual annotations, with generated code achieving 70%-80% accuracy in high-level structure but only 25%-40% in implementation details. Sketching time positively correlates with code quality. Interviews highlight potential applications in education, prototyping, and collaborative settings.</x:t>
  </x:si>
  <x:si>
    <x:t xml:space="preserve">利用视觉代码助手将开发者绘制的机器学习工作流草图转化为可执行代码，并评估其效果和开发者需求。</x:t>
  </x:si>
  <x:si>
    <x:t xml:space="preserve">论文使用了一个自定义的benchmark，通过LLM-as-Judge方法（GPT-4作为评判模型）评估生成代码的质量，具体指标包括结构准确性（Outline Accuracy）和实现细节准确性（Instantiation Accuracy）。</x:t>
  </x:si>
  <x:si>
    <x:t xml:space="preserve">Outline Accuracy：衡量生成代码中正确识别的高层次步骤比例，平均为79%。
Instantiation Accuracy：衡量实现细节的正确性，平均为36%。
代码行数减少：草图生成代码平均减少了开发者需要编写的代码行数的49%。
时间相关性：每多绘制1分钟草图，结构准确性提升2.4个百分点。</x:t>
  </x:si>
  <x:si>
    <x:t xml:space="preserve">LiCoEval: Evaluating LLMs on License Compliance in Code Generation</x:t>
  </x:si>
  <x:si>
    <x:t xml:space="preserve">本研究提出了LiCoEval，首个用于评估大语言模型（LLM）在代码生成中许可证合规能力的基准。通过实证研究，论文确立了“显著相似性”（striking similarity）的标准，用于判断LLM生成的代码是否可能侵犯开源许可证。基于此标准，作者评估了14个主流LLM，发现即使性能最优的模型也会生成一定比例（0.88%-2.01%）与开源代码显著相似的代码，且多数模型无法提供准确的许可证信息，尤其是对Copyleft许可证。研究结果为提升LLM的合规性提供了重要依据，并呼吁开发者、开源社区和法律界共同关注AI生成代码的法律风险。</x:t>
  </x:si>
  <x:si>
    <x:t xml:space="preserve">This paper introduces LiCoEval, the first benchmark for evaluating the license compliance capabilities of Large Language Models (LLMs) in code generation. Through empirical studies, the authors establish a standard for "striking similarity" to determine whether LLM-generated code may infringe on open-source licenses. Using this benchmark, they evaluate 14 popular LLMs, revealing that even top-performing models produce a non-negligible proportion (0.88%-2.01%) of code strikingly similar to existing open-source implementations, with most failing to provide accurate license information, particularly for Copyleft licenses. The findings highlight the urgent need to enhance LLM compliance and mitigate legal risks in AI-assisted software development.</x:t>
  </x:si>
  <x:si>
    <x:t xml:space="preserve">评估大语言模型在代码生成中的开源许可证合规性，包括定义“显著相似性”标准、构建评估基准（LiCoEval），以及分析主流LLM的合规表现。</x:t>
  </x:si>
  <x:si>
    <x:t xml:space="preserve">论文构建了LiCoEval基准，包含4,187个Python函数级代码片段，覆盖Permissive、Weak Copyleft和Strong Copyleft三类许可证，并通过World of Code（WoC）数据集筛选高复用率的开源代码。</x:t>
  </x:si>
  <x:si>
    <x:t xml:space="preserve">显著相似性比例：LLM生成代码中与开源代码显著相似的比例（0.88%-2.01%）。
许可证信息准确率：模型为显著相似代码提供正确许可证的比例（如GPT-4o为74%，DeepSeek-Coder-V2为0%）。
LICO综合评分：结合相似性比例和许可证准确率的加权指标（Claude-3.5-Sonnet得分最高，WizardCoder-Python-13B最低）。</x:t>
  </x:si>
  <x:si>
    <x:t xml:space="preserve">Trust Dynamics in AI-Assisted Development: Definitions, Factors, and Implications</x:t>
  </x:si>
  <x:si>
    <x:t xml:space="preserve">本研究探讨了开发者在AI辅助编程中如何定义、评估和调整对代码建议的信任。通过混合方法（调查和观察研究），研究发现开发者主要依赖代码的可理解性和正确性来判断信任度，但实际评估中存在偏差。开发者最初接受的代码建议中48%最终被修改或删除，表明信任决策的动态性。基于研究结果，作者提出了四条改进开发者与AI交互的指南，并验证了其有效性。</x:t>
  </x:si>
  <x:si>
    <x:t xml:space="preserve">This study investigates how developers define, evaluate, and adjust trust in AI-generated code suggestions. Using a mixed-method approach (survey and observational study), the research reveals that developers prioritize comprehensibility and perceived correctness when assessing trustworthiness, but gaps exist between their definitions and actual evaluations. Notably, 48% of initially accepted suggestions were later modified or discarded, highlighting the dynamic nature of trust decisions. Based on the findings, the authors propose four guidelines to enhance developer-AI collaboration, validated through expert feedback.</x:t>
  </x:si>
  <x:si>
    <x:t xml:space="preserve">开发者对AI生成代码建议的信任动态（Trust Dynamics in AI-Assisted Development），包括定义、评估因素及信任演变。</x:t>
  </x:si>
  <x:si>
    <x:t xml:space="preserve">数据集：CodeXGlue（用于代码片段评估）
工具：GitHub Copilot、ChatGPT等AI代码生成工具</x:t>
  </x:si>
  <x:si>
    <x:t xml:space="preserve">量化指标：
开发者对代码建议的信任评分（1-10分）
代码建议的接受率（82%初始接受，52%最终保留）
代码特征与信任评分的相关性（如通用代码和安全实践得分最高）
效果：
开发者更信任通用代码（中位数9/10）和安全代码。
48%的初始接受建议因正确性或简洁性问题被修改或删除。</x:t>
  </x:si>
  <x:si>
    <x:t xml:space="preserve">What Guides Our Choices? Modeling Developers' Trust and Behavioral Intentions Towards GenAI</x:t>
  </x:si>
  <x:si>
    <x:t xml:space="preserve">本研究探讨了开发者对生成式AI工具的信任形成机制及其行为意图。通过调查来自GitHub和Microsoft的238名开发者，作者构建了一个理论模型，使用偏最小二乘结构方程模型（PLS-SEM）分析数据。研究发现，开发者对genAI工具的信任主要受系统/输出质量、功能价值和目标一致性影响，而信任与认知风格（如动机、计算机自我效能和风险态度）共同决定了使用意图。研究还提出了改进genAI工具设计的实践建议，以提升用户体验和包容性。</x:t>
  </x:si>
  <x:si>
    <x:t xml:space="preserve">This study investigates the factors influencing developers' trust and behavioral intentions toward generative AI (genAI) tools. Through a survey of 238 developers from GitHub and Microsoft, the authors developed a theoretical model analyzed using Partial Least Squares-Structural Equation Modeling (PLS-SEM). The findings reveal that trust in genAI tools is significantly influenced by system/output quality, functional value, and goal maintenance, while trust and cognitive styles (e.g., motivations, computer self-efficacy, and risk tolerance) jointly shape usage intentions. The study also offers practical design recommendations to enhance user experience and inclusivity.</x:t>
  </x:si>
  <x:si>
    <x:t xml:space="preserve">开发者对生成式AI工具的信任与行为意图（Modeling Developers’ Trust and Behavioral Intentions Towards GenAI），包括影响因素及其关系。</x:t>
  </x:si>
  <x:si>
    <x:t xml:space="preserve">数据集：调查数据来自GitHub和Microsoft的开发者（N=238）
模型方法：偏最小二乘结构方程模型（PLS-SEM）</x:t>
  </x:si>
  <x:si>
    <x:t xml:space="preserve">量化指标：
信任评分（基于TXAI量表）
行为意图评分（基于UTAUT模型）
路径系数（如系统质量对信任的影响系数为0.42，p&lt;0.01）
效果：
系统/输出质量、功能价值和目标一致性对信任有显著正向影响（R²=0.68）。
信任和认知风格对使用意图的解释力为66%（R²=0.66）。</x:t>
  </x:si>
  <x:si>
    <x:t xml:space="preserve">Large Language Models as Configuration ValidatorsSecurity</x:t>
  </x:si>
  <x:si>
    <x:t xml:space="preserve">该论文探讨了利用大型语言模型（LLMs）进行软件配置验证的可行性和有效性。作者提出了一个名为Ciri的框架，通过有效的提示工程和少样本学习，结合验证配置和错误配置数据，利用LLMs检测配置错误。实验评估了八种流行的LLMs在十个开源系统上的表现，结果显示LLMs在配置验证方面具有潜力，尤其在检测语法和范围违规方面表现优异，但在依赖关系和版本相关错误方面存在局限性。</x:t>
  </x:si>
  <x:si>
    <x:t xml:space="preserve">The paper investigates the feasibility and effectiveness of using Large Language Models (LLMs) for configuration validation. The authors propose Ciri, a framework that employs prompt engineering and few-shot learning with valid and misconfiguration data to detect configuration errors. The study evaluates eight popular LLMs on ten open-source systems, demonstrating their potential in detecting common misconfigurations like syntax and range violations, while highlighting challenges with dependency and version-specific errors.</x:t>
  </x:si>
  <x:si>
    <x:t xml:space="preserve">研究主题是利用大型语言模型（LLMs）进行软件配置验证，探索其设计空间、有效性及局限性。</x:t>
  </x:si>
  <x:si>
    <x:t xml:space="preserve">真实世界错误配置数据集：Ctest数据集（包含64个真实配置错误）。
合成错误配置数据集：基于十种广泛使用的开源系统（如Alluxio、Django、HBase等）生成的配置文件和错误配置。</x:t>
  </x:si>
  <x:si>
    <x:t xml:space="preserve">量化指标：
文件级别的精确度（Precision）、召回率（Recall）、F1分数。
参数级别的精确度、召回率、F1分数。
效果：
文件级别平均F1分数为0.72，参数级别平均F1分数为0.56。
Claude-3-Opus检测到51个真实错误中的45个（88.2%），优于传统方法（如ConfMiner和Ctest）。</x:t>
  </x:si>
  <x:si>
    <x:t xml:space="preserve">LLM Assistance for Memory Safety</x:t>
  </x:si>
  <x:si>
    <x:t xml:space="preserve">该论文探讨了利用大型语言模型（LLMs）辅助将C代码转换为安全的Checked C方言，以提高内存安全性。作者提出了一个名为MSA的工具，通过结合轻量级静态分析和LLMs的能力，将复杂的代码转换任务分解为多个小步骤，并利用LLMs进行代码推理和重写。实验表明，MSA能够显著提升Checked C注释的推断准确性，并在真实代码库中验证了其有效性。</x:t>
  </x:si>
  <x:si>
    <x:t xml:space="preserve">The paper explores the use of Large Language Models (LLMs) to assist in porting C code to the memory-safe Checked C dialect. The authors present MSA, a tool that integrates lightweight static analysis with LLMs to break down complex code transformations into manageable tasks. MSA demonstrates superior performance in inferring annotations and refactoring code, as validated on real-world benchmarks.</x:t>
  </x:si>
  <x:si>
    <x:t xml:space="preserve">研究主题是利用大型语言模型（LLMs）辅助C代码向Checked C方言的转换，重点解决内存安全注释的推断和代码重构问题。</x:t>
  </x:si>
  <x:si>
    <x:t xml:space="preserve">微基准测试：Olden和Pirdist的小规模代码。
真实代码库：包括Lua、Icecast、thttpd、vsftpd和libarchive等，代码规模从7.6K到146.8K行不等。</x:t>
  </x:si>
  <x:si>
    <x:t xml:space="preserve">量化指标：
正确推断的注释数量（Correct）。
错误推断的注释数量（Incorrect）。
推断覆盖率（百分比）。
效果：
MSA在真实代码库中正确推断86%的注释，显著优于基线方法（如3C工具）。
在微基准测试中，MSA的推断准确率比非模块化方法（V1）高出51%。</x:t>
  </x:si>
  <x:si>
    <x:t xml:space="preserve">论文中提到微软的Checked C编译器在实际项目中的应用（如FreeBSD内核），并展示了MSA在真实代码库（如vsftpd）中的端到端移植案例。</x:t>
  </x:si>
  <x:si>
    <x:t xml:space="preserve">Vulnerability Detection with Code Language Models: How Far Are We?</x:t>
  </x:si>
  <x:si>
    <x:t xml:space="preserve">该论文研究了代码语言模型（Code LMs）在漏洞检测中的有效性，发现现有漏洞数据集存在数据质量差、标签准确性低、重复率高的问题，导致模型在实际漏洞检测场景中表现不可靠。为此，作者提出了一个新的数据集PrimeVul，通过高质量标签、严格去重和时间分块策略，提供了更真实的漏洞检测评估环境。实验表明，现有模型在PrimeVul上表现远低于传统基准，凸显了当前技术与实际应用需求之间的巨大差距。</x:t>
  </x:si>
  <x:si>
    <x:t xml:space="preserve">This paper investigates the effectiveness of code language models (Code LMs) in vulnerability detection, revealing significant shortcomings in existing datasets, such as poor data quality, low label accuracy, and high duplication rates. To address these issues, the authors introduce PrimeVul, a new dataset with rigorous labeling and de-duplication, designed for realistic evaluation. Experiments show that state-of-the-art models perform poorly on PrimeVul, highlighting the gap between current capabilities and real-world requirements for deploying Code LMs in security roles.</x:t>
  </x:si>
  <x:si>
    <x:t xml:space="preserve">代码语言模型在漏洞检测中的性能评估与改进，重点关注数据质量、评估方法的局限性以及新数据集和指标的提出。</x:t>
  </x:si>
  <x:si>
    <x:t xml:space="preserve">现有基准：BigVul、CrossVul、CVEfixes、DiverseVul、CodeXGLUE、SVEN、VulPatchPairs。
新提出的基准：PrimeVul（包含6,968个漏洞函数和228,800个良性函数，覆盖140种CWE）。</x:t>
  </x:si>
  <x:si>
    <x:t xml:space="preserve">传统指标：准确率（Accuracy）、F1分数（F1）。
例如：StarCoder2在BigVul上F1为68.26%，在PrimeVul上仅为3.09%。
新提出的指标：漏洞检测分数（VD-S，基于假阴性率@假阳性率≤0.5%）。
例如：CodeBERT在PrimeVul上的VD-S为88.78%（假阴性率高，性能差）。
配对评估指标（Pair-wise Evaluation）：
P-C（正确预测）、P-V（全预测为漏洞）、P-B（全预测为良性）、P-R（反向预测）。
例如：GPT-4在配对评估中P-C仅为12.94%，表现接近随机猜测。</x:t>
  </x:si>
  <x:si>
    <x:t xml:space="preserve">Combining Fine-Tuning and LLM-based Agents for Intuitive Smart Contract Auditing with Justifications</x:t>
  </x:si>
  <x:si>
    <x:t xml:space="preserve">该论文提出了一个名为iAudit的框架，结合微调和基于大语言模型（LLM）的智能代理，用于智能合约的漏洞检测与解释。iAudit采用两阶段微调方法：第一阶段训练Detector模型进行漏洞感知，第二阶段训练Reasoner模型生成漏洞原因。此外，还引入了Ranker和Critic两个LLM代理，通过迭代选择和辩论优化漏洞原因的解释。实验表明，iAudit在真实漏洞数据集上F1分数达到91.21%，显著优于传统方法和零样本学习的LLM。</x:t>
  </x:si>
  <x:si>
    <x:t xml:space="preserve">This paper introduces iAudit, a framework combining fine-tuning and LLM-based agents for smart contract auditing. It employs a two-stage approach: first fine-tuning a Detector for vulnerability perception, then a Reasoner for generating explanations. Two LLM agents (Ranker and Critic) iteratively refine the explanations. Evaluated on real-world vulnerabilities, iAudit achieves an F1 score of 91.21%, outperforming traditional fine-tuned models and zero-shot LLMs.</x:t>
  </x:si>
  <x:si>
    <x:t xml:space="preserve">结合微调与大语言模型代理的智能合约漏洞检测与解释，重点关注两阶段微调、多提示策略和代理协作优化。</x:t>
  </x:si>
  <x:si>
    <x:t xml:space="preserve">自建数据集：包含1,734个漏洞样本和1,810个良性样本，覆盖263个真实智能合约漏洞。
对比模型：CodeBERT、GraphCodeBERT、CodeT5、UnixCoder、CodeLlama、GPT-3.5、GPT-4等。</x:t>
  </x:si>
  <x:si>
    <x:t xml:space="preserve">主要指标：F1分数（91.21%）、准确率（91.11%）、召回率（89.34%）、精确率（93.16%）。
解释一致性：38%（与真实漏洞原因的一致性）。
对比实验中，iAudit显著优于零样本LLM（如GPT-4的F1为68.09%）和其他微调模型（如CodeBERT的F1为82.21%）。</x:t>
  </x:si>
  <x:si>
    <x:t xml:space="preserve">论文提到iAudit已部署在MetaTrust Labs的TrustLLM平台中（https://huggingface.co/MetaTrustSig），并在Code4rena的两个赏金项目中发现了6个关键漏洞，其中1个漏洞未被其他工具发现。</x:t>
  </x:si>
  <x:si>
    <x:t xml:space="preserve">Towards Neural Synthesis for SMT-assisted Proof-Oriented Programming</x:t>
  </x:si>
  <x:si>
    <x:t xml:space="preserve">该论文提出了一种结合神经网络与SMT求解器的自动化方法，用于生成带有形式化证明的程序。作者构建了FStarDataset——一个包含60万行F*代码和证明的数据集，并设计了基于类型指导的程序与证明合成任务。实验表明，经过微调的小型语言模型（如Phi-2、StarCoder）在性能上可媲美甚至优于GPT-4等大型模型，同时计算成本更低。研究还探讨了检索增强技术对性能的提升作用，为可信AI编程和降低程序验证门槛提供了新思路。</x:t>
  </x:si>
  <x:si>
    <x:t xml:space="preserve">This paper explores neural synthesis for SMT-assisted proof-oriented programming in F. The authors curate FStarDataset, a corpus of 600K lines of verified F code, and formulate a type-directed program &amp; proof synthesis benchmark. Results show that fine-tuned smaller models (e.g., Phi-2, StarCoder) outperform or match large LLMs like GPT-4 at lower computational cost. The study highlights the effectiveness of retrieval augmentation and analyzes error patterns, demonstrating potential for automating verified software development while reducing human effort in formal proofs.</x:t>
  </x:si>
  <x:si>
    <x:t xml:space="preserve">AI辅助的形式化程序与证明合成（Neural Synthesis for Proof-Oriented Programming）
基于F*语言和SMT求解器的可信代码生成
检索增强与模型微调技术在程序验证中的应用</x:t>
  </x:si>
  <x:si>
    <x:t xml:space="preserve">FStarDataset：包含32K个F*顶层定义（来自8个开源项目，600K行代码），分为训练集、验证集、项目内测试集和跨项目测试集。
任务：给定类型作为形式化规约，生成通过F*类型检查器验证的程序和证明。</x:t>
  </x:si>
  <x:si>
    <x:t xml:space="preserve">verify@k：生成k个候选解时至少有一个通过验证的比例。
微调后的StarCoder（15.5B参数）在跨项目测试集上达到32.9%（verify@10），优于GPT-4的28.49%。
微调Phi-2（2.7B参数）性能接近GPT-3.5，但计算成本显著更低。
检索增强技术提升性能达5-16个百分点。</x:t>
  </x:si>
  <x:si>
    <x:t xml:space="preserve">提及产业界应用：F代码已用于Windows内核、Linux、Firefox、Python等生产系统（如EverParse用于Windows内核二进制解析器验证，HACL提供已验证的加密算法）。
Case Study：论文分析了EverQuic-Crypto（QUIC协议验证）和miTLS-F*（TLS协议实现）等跨项目验证场景。</x:t>
  </x:si>
  <x:si>
    <x:t xml:space="preserve">Prompt-to-SQL Injections in LLM-Integrated Web Applications: Risks and Defenses</x:t>
  </x:si>
  <x:si>
    <x:t xml:space="preserve">该论文研究了在集成大型语言模型（LLM）的Web应用中，用户输入通过LLM转换为SQL查询时可能引发的Prompt-to-SQL（P2SQL）注入攻击。作者通过分析LangChain和LlamaIndex等流行框架，展示了攻击者如何利用恶意输入生成有害SQL查询，从而破坏数据库安全。论文还提出了四种防御技术（如SQL查询重写和LLM守卫），并通过实验验证了其有效性。研究揭示了LLM集成应用的高风险性，并提供了实用的安全建议。</x:t>
  </x:si>
  <x:si>
    <x:t xml:space="preserve">This paper investigates Prompt-to-SQL (P2SQL) injection attacks in LLM-integrated web applications, where malicious user inputs can manipulate LLMs to generate harmful SQL queries. Focusing on frameworks like LangChain and LlamaIndex, the authors characterize attack variants, demonstrate their impact across multiple LLMs (e.g., GPT-4, Llama 2), and validate vulnerabilities in five real-world applications. They propose LangShield, a set of defenses (e.g., SQL query rewriting, LLM guard) integrated into LangChain, showing effectiveness in mitigating attacks while maintaining performance. The study highlights critical security risks and provides actionable recommendations for developers.</x:t>
  </x:si>
  <x:si>
    <x:t xml:space="preserve">P2SQL注入攻击：通过LLM生成恶意SQL查询的攻击技术。
防御措施：包括SQL查询重写、查询检查、数据预加载和LLM守卫。
框架与模型分析：评估LangChain、LlamaIndex及7种LLM的脆弱性。</x:t>
  </x:si>
  <x:si>
    <x:t xml:space="preserve">自定义测试平台：模拟求职市场的Web应用（PostgreSQL数据库）。
真实应用评估：5个开源LLM集成应用（如Dataherald、QABot）。
攻击数据集：包含361个手动和LLM生成的恶意提示（Prompts）。</x:t>
  </x:si>
  <x:si>
    <x:t xml:space="preserve">攻击成功率：
在未受限提示下（U.1-U.3），攻击成功率达100%。
在受限提示下（RD.1-RI.2），成功率为60%-100%（依赖模型和框架）。
防御效果：
LLM守卫：检测率99.55%（1120个恶意提示），零误报。
SQL重写：阻止未授权查询，性能开销仅1.87ms。
自动化工具：发现11/23攻击场景的有效提示。</x:t>
  </x:si>
  <x:si>
    <x:t xml:space="preserve">案例研究：5个真实应用（如Dataherald、Streamlit Agent）被证实存在P2SQL漏洞。</x:t>
  </x:si>
  <x:si>
    <x:t xml:space="preserve">Boosting Path-Sensitive Value Flow Analysis via Removal of Redundant Summaries</x:t>
  </x:si>
  <x:si>
    <x:t xml:space="preserve">该论文提出了一种名为“贡献识别算法”（Contribution Identification Algorithm）的新方法，用于提升路径敏感的值流分析效率。传统方法在分析大规模代码时，由于盲目计算和克隆函数摘要（summaries），导致时间和内存开销剧增。论文通过识别并消除冗余摘要，显著减少了分析的开销。实验表明，该方法在17个真实项目中平均减少了45%的时间和27%的内存消耗，同时保持了分析的精确性。</x:t>
  </x:si>
  <x:si>
    <x:t xml:space="preserve">The paper presents a novel approach called the Contribution Identification Algorithm to enhance the efficiency of path-sensitive value flow analysis. Traditional methods suffer from excessive time and memory overhead due to redundant computations and cloning of function summaries. By identifying and eliminating non-contributing summaries, the proposed method significantly reduces resource usage. Evaluations on 17 real-world programs demonstrate an average reduction of 45% in time and 27% in memory, without compromising precision.</x:t>
  </x:si>
  <x:si>
    <x:t xml:space="preserve">路径敏感的值流分析优化，重点解决冗余摘要导致的性能问题。</x:t>
  </x:si>
  <x:si>
    <x:t xml:space="preserve">论文使用了以下Benchmark：
SPEC CPU®2017中的大型程序（如omnetpp、perlbench等）
其他广泛使用的开源项目（如libicu、ffmpeg、mysqld）。</x:t>
  </x:si>
  <x:si>
    <x:t xml:space="preserve">时间开销：平均减少45%（最高减少60%，如mysqld节省2.25小时）。
内存开销：平均减少27%。
冗余摘要识别率：平均79%（最高91%，如perlbench）。
性能增益（Gains）：平均632.1倍（时间节省与额外开销的比率）。</x:t>
  </x:si>
  <x:si>
    <x:t xml:space="preserve">Dockerfile Flakiness: Characterization and Repair</x:t>
  </x:si>
  <x:si>
    <x:t xml:space="preserve">该论文首次系统研究了Dockerfile的“flakiness”问题，即由于外部依赖或环境变化导致的不可预测的构建失败。通过对8,132个Docker项目的长期分析，论文发现约10%的Dockerfile存在此类问题。作者提出了一种分类法，将flakiness分为依赖错误、服务器连接问题等类别，并开发了名为FlakiDock的自动化修复工具。FlakiDock结合静态与动态分析、相似性检索以及基于大语言模型（LLM）的迭代反馈循环，修复准确率达到73.55%，显著优于现有工具。</x:t>
  </x:si>
  <x:si>
    <x:t xml:space="preserve">This paper presents the first comprehensive study on Dockerfile flakiness—unpredictable build failures caused by external dependencies and evolving environments. Through a nine-month analysis of 8,132 Dockerized projects, the authors found that approximately 10% exhibit flaky behavior. They propose a taxonomy to categorize flakiness causes (e.g., dependency errors, server connectivity issues) and introduce FlakiDock, an automated repair framework combining static/dynamic analysis, similarity retrieval, and an LLM-powered feedback loop. FlakiDock achieves a 73.55% repair accuracy, outperforming state-of-the-art tools like PARFUM and SHIPWRIGHT.</x:t>
  </x:si>
  <x:si>
    <x:t xml:space="preserve">Dockerfile的flakiness问题（动态构建失败）及其自动化修复方法。</x:t>
  </x:si>
  <x:si>
    <x:t xml:space="preserve">数据集：从GitHub选取的8,132个Docker项目（基于SHIPWRIGHT数据集扩展）。
对比工具：PARFUM、SHIPWRIGHT、GPT-4（仅Dockerfile输入、Dockerfile+构建输出输入）。</x:t>
  </x:si>
  <x:si>
    <x:t xml:space="preserve">修复准确率：FlakiDock达到73.55%，显著优于PARFUM（0.58%）、SHIPWRIGHT（5.52%）和GPT-4（37.79%）。
时间与资源：实验在4台Intel Xeon机器（62GB RAM）和8台AWS t2.2xlarge实例上完成。
分类覆盖率：覆盖6大类flakiness（如依赖错误占61.29%，服务器连接问题占20.12%）。</x:t>
  </x:si>
  <x:si>
    <x:t xml:space="preserve">Evaluating Garbage Collection Performance Across Managed Language Runtimes</x:t>
  </x:si>
  <x:si>
    <x:t xml:space="preserve">该论文提出了一种名为GEAR的自动化方法，用于构建跨不同托管语言运行时（如Java、Go和C#）一致的垃圾回收（GC）工作负载。通过设计运行时无关的内存操作原语（MOP），GEAR能够将MOP程序转换为目标运行时特定的程序，从而实现对不同运行时GC实现的科学评估。论文还通过实验验证了GEAR的有效性，并揭示了Java ZGC、Go GC和C# GC在不同场景下的性能差异，为GC优化提供了指导。</x:t>
  </x:si>
  <x:si>
    <x:t xml:space="preserve">This paper proposes GEAR, an automated approach to construct consistent garbage collection (GC) workloads across managed language runtimes (e.g., Java, Go, and C#). By designing runtime-agnostic Memory Operation Primitives (MOP), GEAR converts MOP programs into runtime-specific programs, enabling a fair comparison of GC implementations. The study evaluates GEAR's effectiveness and reveals performance differences among Java ZGC, Go GC, and C# GC, offering insights for GC optimization.</x:t>
  </x:si>
  <x:si>
    <x:t xml:space="preserve">跨托管语言运行时的垃圾回收性能评估与优化。</x:t>
  </x:si>
  <x:si>
    <x:t xml:space="preserve">手工编写的3个MOP程序（模拟Web服务器、数据库和大数据处理的内存使用模式）。
从GitHub、Guava Benchmark和Rosetta Code采样的20个真实Java应用程序。</x:t>
  </x:si>
  <x:si>
    <x:t xml:space="preserve">指标：对象数量、对象大小、引用关系一致性、GC暂停时间、执行时间、CPU和内存使用率。
效果：
生成的程序在不同运行时中对象数量和大小差异小于5%，引用关系相似度超过95%。
揭示了Java ZGC和Go GC在链表结构下的性能问题，以及Go GC在内存充足时的保守策略缺陷。</x:t>
  </x:si>
  <x:si>
    <x:t xml:space="preserve">Module-Aware Context Sensitive Pointer Analysis</x:t>
  </x:si>
  <x:si>
    <x:t xml:space="preserve">该论文提出了一种名为MPA（Module-Aware Context Sensitive Pointer Analysis）的模块感知指针分析方法，针对Java平台模块系统（JPMS）进行优化。通过建模JPMS中的provides和uses关键字语义，MPA能够恢复缺失的指向关系，并设计了一种模块感知的上下文敏感分析策略，以平衡精度和效率。实验表明，MPA在保持高效的同时，显著提升了指针分析的精度，并发现了更多可达方法。</x:t>
  </x:si>
  <x:si>
    <x:t xml:space="preserve">This paper presents MPA, a module-aware pointer analysis that leverages the semantics of the Java Platform Module System (JPMS) to improve precision and efficiency. By modeling the provides and uses keywords in JPMS, MPA recovers missing points-to relations and introduces a module-aware context-sensitive approach. Experimental results demonstrate that MPA significantly enhances precision while maintaining efficiency, outperforming traditional context-sensitive analyses.</x:t>
  </x:si>
  <x:si>
    <x:t xml:space="preserve">模块感知的上下文敏感指针分析，针对JPMS的优化。</x:t>
  </x:si>
  <x:si>
    <x:t xml:space="preserve">Dacapo基准测试套件（排除jython）。
三个迁移到JDK9及以后版本的程序（ant、antlr4、checkstyle）。
四个基于JPMS开发的流行程序（jboss、logback、questdb、lombok）。</x:t>
  </x:si>
  <x:si>
    <x:t xml:space="preserve">指标：可能失败的强制转换数量（#fail-cast）、可达方法数量（#reach-mtd）、调用图边数量（#call-edge）、多态调用数量（#poly-call）。
效果：
MPA在可达方法数量上提升了高达90.9倍（lombok）。
在#fail-cast指标上，MPA比上下文不敏感分析减少了近一半的误报。
MPA的运行时间与上下文不敏感分析接近，平均仅慢1.6倍。</x:t>
  </x:si>
  <x:si>
    <x:t xml:space="preserve">An Empirical Study on Reproducible Packaging in Open-Source Ecosystems</x:t>
  </x:si>
  <x:si>
    <x:t xml:space="preserve">该论文对六个流行的开源软件生态系统（npm、Maven、PyPI、Go、RubyGems和Cargo）中可重复构建的现状进行了大规模实证研究。研究发现，不同生态系统中可重复构建的比例差异显著，例如Cargo和npm的包几乎全部可重复构建，而RubyGems和Maven的包几乎完全不可重复。通过分析，论文指出大多数不可重复构建的问题源于工具链的配置或实现缺陷，而非开发者行为。通过简单的工具链调整或补丁，可以显著提高可重复构建的比例。研究结果为生态系统维护者和开发者提供了改进建议，以增强软件供应链的安全性。</x:t>
  </x:si>
  <x:si>
    <x:t xml:space="preserve">This paper presents a large-scale empirical study on reproducible builds across six popular open-source software ecosystems (npm, Maven, PyPI, Go, RubyGems, and Cargo). The study reveals significant disparities in reproducibility rates, with ecosystems like Cargo and npm achieving near-perfect reproducibility, while others like RubyGems and Maven struggle. The analysis identifies that most reproducibility issues stem from toolchain configurations or implementation flaws rather than developer practices. Simple adjustments or patches to the toolchain can dramatically improve reproducibility. The findings offer actionable recommendations for ecosystem maintainers and developers to enhance software supply chain security.</x:t>
  </x:si>
  <x:si>
    <x:t xml:space="preserve">开源软件生态系统中可重复构建的现状、问题根源及改进方法。</x:t>
  </x:si>
  <x:si>
    <x:t xml:space="preserve">六个生态系统（npm、Maven、PyPI、Go、RubyGems、Cargo）中各随机选取的4000个包。
使用工具reprotest测试构建的可重复性。</x:t>
  </x:si>
  <x:si>
    <x:t xml:space="preserve">指标：可重复构建的包比例、不可重复构建的原因分类（如时间戳、文件权限等）。
效果：
通过工具链调整，Maven的可重复构建比例从2.1%提升至92.6%，RubyGems从0%提升至97.1%。
PyPI通过补丁工具链，可重复构建比例从12.2%提升至98%。</x:t>
  </x:si>
  <x:si>
    <x:t xml:space="preserve">Code Comment Inconsistency Detection and Rectification Using a Large Language Model</x:t>
  </x:si>
  <x:si>
    <x:t xml:space="preserve">该论文提出了一种基于大型语言模型（LLM）的方法C4RLLaMA，用于检测和修正代码与注释之间的不一致性问题。通过微调开源的CodeLLaMA模型，C4RLLaMA不仅能够高效检测不一致性，还能自动修正注释内容。实验表明，该方法在检测和修正任务上均优于现有技术，并在实际应用中展现出较高的潜力。</x:t>
  </x:si>
  <x:si>
    <x:t xml:space="preserve">The paper introduces C4RLLaMA, a fine-tuned large language model based on CodeLLaMA, designed to detect and rectify code-comment inconsistencies (CCI). By leveraging advanced natural language understanding capabilities, C4RLLaMA outperforms state-of-the-art approaches in both detection and rectification tasks. Experimental results demonstrate its effectiveness, with a high success rate in correcting inconsistent comments.</x:t>
  </x:si>
  <x:si>
    <x:t xml:space="preserve">代码注释不一致性（CCI）的检测与修正，重点解决代码与注释不匹配对软件开发与维护的负面影响。</x:t>
  </x:si>
  <x:si>
    <x:t xml:space="preserve">论文使用了来自开源项目（OSS）的数据集，包含40,688条数据项，每条数据包含代码和注释对。该数据集在多个CCI相关研究中被广泛使用。</x:t>
  </x:si>
  <x:si>
    <x:t xml:space="preserve">检测任务指标：Precision、Recall、F1-score、Accuracy。
Post hoc模式：F1=89.0%，Accuracy=89.6%。
Just-in-time模式：F1=91.4%，Accuracy=91.8%。
修正任务指标：BLEU-4、GLEU、SARI、Meteor、xMatch。
C4RLLaMA在BLEU-4（82.6）、GLEU（83.0）、SARI（86.7）、Meteor（89.2）上表现最优，但xMatch较低（50.0）。
人工评估：修正成功率为65.0%（post hoc）和55.9%（just-in-time）。</x:t>
  </x:si>
  <x:si>
    <x:t xml:space="preserve">Context Conquers Parameters: Outperforming Proprietary LLM in Commit Message Generation</x:t>
  </x:si>
  <x:si>
    <x:t xml:space="preserve">该论文提出了一种名为OMEGA的方法，利用开源大型语言模型（如Llama3）生成高质量的提交信息（Commit Messages）。通过上下文优化和差异增强技术，OMEGA在减少硬件资源需求的同时，生成的提交信息在开发者偏好上甚至优于基于GPT-4的现有方法（如OMG）。实验表明，OMEGA在自动评估和人工评估中均表现出色，同时解决了隐私和可持续性问题。</x:t>
  </x:si>
  <x:si>
    <x:t xml:space="preserve">The paper introduces OMEGA, a commit message generation approach based on open-source large language models (e.g., Llama3). By refining commit context and augmenting diff understanding, OMEGA generates high-quality commit messages that outperform GPT-4-based methods (e.g., OMG) in practitioner preference. Experiments show OMEGA's effectiveness in both automated and human evaluations while addressing privacy and sustainability concerns.</x:t>
  </x:si>
  <x:si>
    <x:t xml:space="preserve">基于开源大型语言模型的提交信息生成，重点解决现有方法依赖私有模型（如GPT-4）带来的隐私、成本和可持续性问题。</x:t>
  </x:si>
  <x:si>
    <x:t xml:space="preserve">论文使用了来自32个Apache Java项目的381条提交数据作为基准数据集，并与OMG生成的提交信息进行比较。</x:t>
  </x:si>
  <x:si>
    <x:t xml:space="preserve">自动评估指标：BLEU、METEOR、ROUGE-L。
OMEGA在BLEU（13.01）、METEOR（33.13）、ROUGE-L（30.85）上表现优于OMG。
人工评估指标：Rationality、Comprehensiveness、Conciseness、Expressiveness。
OMEGA在Comprehensiveness上表现最佳（71%的开发者偏好），整体偏好率46%，高于OMG的34%。</x:t>
  </x:si>
  <x:si>
    <x:t xml:space="preserve">HedgeCode: A Multi-Task Hedging Contrastive Learning Framework for Code Search</x:t>
  </x:si>
  <x:si>
    <x:t xml:space="preserve">本文提出了一种名为HedgeCode的多任务对冲对比学习框架，用于改进代码搜索任务。该框架通过两个主要阶段（表示对齐阶段和多任务联合学习阶段）来对齐代码和自然语言描述的表示空间，并捕捉它们之间的细粒度语义相关性。实验表明，HedgeCode在CodeSearchNet基准测试中表现优异，显著提升了代码搜索的性能。</x:t>
  </x:si>
  <x:si>
    <x:t xml:space="preserve">This paper introduces HedgeCode, a multi-task hedging contrastive learning framework designed to enhance code search by aligning the representation spaces of code and natural language descriptions. The framework consists of two main stages: representation alignment and multi-task joint learning, which collectively improve the model's ability to capture fine-grained semantic relevance. Experiments on the CodeSearchNet benchmark demonstrate HedgeCode's superior performance compared to state-of-the-art methods.</x:t>
  </x:si>
  <x:si>
    <x:t xml:space="preserve">代码搜索（code search），具体聚焦于通过对比学习和多任务学习技术，解决代码与自然语言描述之间表示空间不一致以及细粒度语义区分的问题。</x:t>
  </x:si>
  <x:si>
    <x:t xml:space="preserve">论文使用的benchmark是CodeSearchNet，包含六种编程语言的数据集。</x:t>
  </x:si>
  <x:si>
    <x:t xml:space="preserve">量化指标：
Accuracy：用于评估表示对齐阶段的相关性检测任务。
MRR（Mean Reciprocal Rank）：用于评估代码搜索任务的效果。
效果：
HedgeCode在CodeSearchNet上的MRR比现有最佳方法（如CoCoSoDa）平均提高了1.5。
在相关性检测任务中，HedgeCode的Accuracy表现优于仅使用交叉熵损失的方法。</x:t>
  </x:si>
  <x:si>
    <x:t xml:space="preserve">Reasoning Runtime Behavior of a Program with LLM: How Far Are We?</x:t>
  </x:si>
  <x:si>
    <x:t xml:space="preserve">本文提出了一种名为
R
REval的评估框架，用于全面评估代码大型语言模型（LLM）在程序运行时行为推理和逻辑一致性方面的能力。该框架通过四个任务（代码覆盖率预测、程序状态预测、执行路径预测和输出预测）来衡量模型的代码推理能力，并提出了增量一致性（Incremental Consistency, IC）指标来评估模型在渐进任务中的逻辑一致性。实验结果表明，当前大多数LLM在运行时行为推理和增量一致性方面表现不佳，GPT-4-Turbo表现最优，但仍有改进空间。研究呼吁社区关注代码推理能力的提升，并开源了代码、数据和评估榜单。</x:t>
  </x:si>
  <x:si>
    <x:t xml:space="preserve">This paper introduces 
R
REval, a framework designed to evaluate the code reasoning capabilities of large language models (LLMs) by analyzing runtime behavior and logical consistency. The framework includes four tasks—Code Coverage Prediction, Program State Prediction, Execution Path Prediction, and Output Prediction—to assess models' ability to predict program execution behavior. Additionally, it proposes Incremental Consistency (IC) to measure logical consistency across progressively challenging tasks. Experiments reveal that most LLMs perform poorly in these tasks, with GPT-4-Turbo leading but still showing limitations. The study highlights the need for improved code reasoning in LLMs and provides an open-source benchmark for further research.</x:t>
  </x:si>
  <x:si>
    <x:t xml:space="preserve">代码推理（code reasoning），具体聚焦于通过评估LLM在程序运行时行为预测和逻辑一致性方面的表现，揭示当前模型的局限性并提出改进方向。</x:t>
  </x:si>
  <x:si>
    <x:t xml:space="preserve">论文使用的benchmark包括：
HumanEval：包含164个Python编程问题的竞争级基准。
ClassEval：面向类级代码生成的上下文感知基准，涵盖更复杂的编程场景。
这些基准被适配为
R
REval框架中的评估任务。</x:t>
  </x:si>
  <x:si>
    <x:t xml:space="preserve">量化指标：
Accuracy：用于评估四个运行时行为推理任务的正确率。
F1 Score：用于代码覆盖率预测任务的二元分类评估。
Incremental Consistency (IC) Score：用于评估模型在渐进任务中的逻辑一致性。
效果：
在运行时行为推理任务中，GPT-4-Turbo表现最佳，平均准确率为75.0%，而其他模型平均仅为44.4%。
在增量一致性评估中，GPT-4-Turbo的IC得分为42.5，远高于其他模型（平均IC得分为10.3）。</x:t>
  </x:si>
  <x:si>
    <x:t xml:space="preserve">Source Code Summarization in the Era of Large Language Models</x:t>
  </x:si>
  <x:si>
    <x:t xml:space="preserve">本文系统研究了大型语言模型（LLMs）在代码摘要生成中的应用，覆盖了多个关键方面，包括评估方法、提示技术、模型设置、编程语言类型和摘要类别。研究发现，GPT-4作为评估方法最接近人工评估；简单的零样本提示可能优于复杂提示技术；不同编程语言类型下LLMs表现差异显著，尤其在逻辑编程语言中表现最差；CodeLlama-Instruct在某些摘要类别（如设计 rationale 和代码属性）上甚至优于GPT-4。研究为LLM在代码摘要中的实际应用提供了全面指导。</x:t>
  </x:si>
  <x:si>
    <x:t xml:space="preserve">This paper conducts a comprehensive study on code summarization using large language models (LLMs), examining evaluation methods, prompting techniques, model settings, programming language types, and summary categories. Key findings include: GPT-4-based evaluation aligns best with human judgment; zero-shot prompting can outperform advanced techniques; LLMs perform poorly on logic programming languages; and CodeLlama-Instruct excels in generating "Why" and "Property" summaries, even surpassing GPT-4. The study provides practical insights for leveraging LLMs in code summarization.</x:t>
  </x:si>
  <x:si>
    <x:t xml:space="preserve">基于大型语言模型（LLMs）的代码摘要生成，重点探索其在自动化代码注释生成中的有效性、评估方法、优化技术及跨语言适用性。</x:t>
  </x:si>
  <x:si>
    <x:t xml:space="preserve">CodeSearchNet (CSN)：包含Go、Java、JavaScript、PHP、Python、Ruby的代码-注释对。
CCSD：来自Linux、Redis等项目的C语言代码-注释对。
自建数据集：Erlang、Haskell、Prolog的代码-注释对。</x:t>
  </x:si>
  <x:si>
    <x:t xml:space="preserve">评估指标：
文本相似度：BLEU、METEOR、ROUGE-L。
语义相似度：BERTScore、SentenceBERT（余弦/欧氏距离）、Universal Sentence Encoder。
代码-摘要相似度：SIDE（仅Java）。
LLM-based评估（如GPT-4评分）。
效果：
GPT-4评估与人工评估相关性最强（Spearman系数最高）。
CodeLlama-Instruct在生成“Why”和“Property”类摘要上优于GPT-4（评分4.29 vs. 4.28和4.19 vs. 4.06）。</x:t>
  </x:si>
  <x:si>
    <x:t xml:space="preserve">Template-Guided Program Repair in the Era of Large Language Models</x:t>
  </x:si>
  <x:si>
    <x:t xml:space="preserve">本文提出了一种名为NTR（Neural Template Repair）的两阶段修复框架，结合模板技术和大型语言模型（LLMs）进行自动化程序修复。NTR首先通过微调轻量级LLMs进行模板选择，随后利用亿级参数LLMs在选定模板的指导下生成修复补丁。实验表明，NTR在Defects4J和HumanEval-Java基准测试中显著优于现有APR工具，修复了更多缺陷（如CodeLlama-70B修复139个Defects4J缺陷，比最佳基线多25个）。此外，NTR通过引入特殊模板（如“OtherTemplate”）解决了传统模板覆盖不足的问题，并展示了在多缺陷修复任务中的潜力。</x:t>
  </x:si>
  <x:si>
    <x:t xml:space="preserve">This paper introduces NTR (Neural Template Repair), a two-stage framework that integrates templates with large language models (LLMs) for automated program repair. NTR first fine-tunes lightweight LLMs for template selection, then leverages billion-scale LLMs (e.g., StarCoder-15B, CodeLlama-70B) to generate patches guided by selected templates. Evaluated on Defects4J and HumanEval-Java, NTR outperforms state-of-the-art APR tools, fixing 139 bugs (25 more than baselines) with CodeLlama-70B. Key innovations include a special "OtherTemplate" to address coverage gaps and a prioritization mechanism to optimize patch generation. The study highlights NTR's effectiveness in enhancing LLM-based repair capabilities.</x:t>
  </x:si>
  <x:si>
    <x:t xml:space="preserve">基于大型语言模型（LLMs）和模板引导的自动化程序修复（APR），重点解决传统模板方法中模板选择盲目性、覆盖不足以及小规模LLM在零样本学习下的性能局限问题。</x:t>
  </x:si>
  <x:si>
    <x:t xml:space="preserve">训练数据集：Transfer（Java缺陷修复对）、Recoder（漏洞修复对）、VulGen（C/C++漏洞修复对）。
测试基准：
Defects4J V1.2（395个Java缺陷）。
HumanEval-Java（163个Java缺陷）。
Vul4J（79个Java漏洞）、CBRepair（55个C/C++漏洞）。</x:t>
  </x:si>
  <x:si>
    <x:t xml:space="preserve">量化指标：修复缺陷数量（Correct Fixes）、过拟合补丁比例（Overfitting Patches）。
效果：
Defects4J：CodeLlama-70B修复139个缺陷（比最佳基线ChatRepair多25个），StarCoder-15B修复128个（多14个）。
HumanEval-Java：CodeLlama-70B修复136个缺陷（比InCoder-6B多66个）。
多缺陷修复：修复15/33个多缺陷任务，媲美专用工具ITER。</x:t>
  </x:si>
  <x:si>
    <x:t xml:space="preserve">Dissecting Global Search: A Simple yet Effective Method to Boost Individual Discrimination Testing and RepairSE for AI</x:t>
  </x:si>
  <x:si>
    <x:t xml:space="preserve">该论文提出了一种名为GRFT（Genetic-Random Fairness Testing）的方法，用于提升深度学习模型个体歧视测试的效率和效果。GRFT通过遗传算法在全局阶段高效搜索歧视性实例，并在局部阶段采用轻量级随机搜索策略。此外，论文还提出了一种基于损失函数的修复方法，以减少模型对敏感属性的依赖。实验表明，GRFT在多个数据集和模型上显著优于现有方法，能够更快地发现更多歧视性实例，同时修复方法能有效提升模型公平性。</x:t>
  </x:si>
  <x:si>
    <x:t xml:space="preserve">The paper introduces GRFT (Genetic-Random Fairness Testing), a method designed to enhance the efficiency and effectiveness of individual discrimination testing in deep learning models. GRFT employs a genetic algorithm in the global phase to efficiently search for discriminatory instances and a lightweight random search in the local phase. Additionally, the authors propose a repair method that introduces a novel loss function to reduce bias. Experiments demonstrate that GRFT outperforms existing methods by discovering more discriminatory instances faster, while the repair method significantly improves model fairness.</x:t>
  </x:si>
  <x:si>
    <x:t xml:space="preserve">深度学习模型的个体歧视测试与修复，重点关注如何高效生成歧视性实例（IDIs）并提出修复方法以提升模型公平性。</x:t>
  </x:si>
  <x:si>
    <x:t xml:space="preserve">论文使用了以下5个公开数据集作为Benchmark：
Census Income
Bank Marketing
German Credit
COMPAS
LSAC</x:t>
  </x:si>
  <x:si>
    <x:t xml:space="preserve">指标：
歧视性实例数量（Discriminatory Instance Number）
测试时间（Time）
模型准确率（Accuracy）
效果：
GRFT在相同时间内发现的歧视性实例数量是基线方法（如EIDIG）的3.07倍（平均278,344 vs. 145,420）。
修复方法将歧视性实例数量减少了60.50%（与翻转重训练模型相比）。
修复后的模型准确率下降小于1%，保持了较高的任务性能。</x:t>
  </x:si>
  <x:si>
    <x:t xml:space="preserve">FixDrive: Automatically Repairing Autonomous Vehicle Driving Behaviour for $0.08 per ViolationSE for AI</x:t>
  </x:si>
  <x:si>
    <x:t xml:space="preserve">该论文提出了FixDrive框架，用于自动修复自动驾驶车辆（AVs）的驾驶行为问题。FixDrive通过分析驾驶记录中的违规行为或潜在危险场景，利用多模态大语言模型（MLLM）生成高层次的驾驶策略修复程序（使用领域特定语言μDrive）。实验表明，FixDrive能够显著提升AVs的驾驶性能，减少交通规则违规和事故，且每次修复的平均成本仅为0.08美元。</x:t>
  </x:si>
  <x:si>
    <x:t xml:space="preserve">The paper introduces FixDrive, a framework designed to automatically repair driving behavior issues in autonomous vehicles (AVs). FixDrive analyzes driving records for violations or near-miss incidents and uses a multimodal large language model (MLLM) to generate high-level driving strategy repairs in the μDrive domain-specific language. Experiments demonstrate that FixDrive significantly improves AV performance, reducing traffic violations and accidents, with an average repair cost of $0.08 per violation.</x:t>
  </x:si>
  <x:si>
    <x:t xml:space="preserve">自动驾驶系统的行为修复，重点关注如何利用多模态大语言模型（MLLM）生成可解释且高效的驾驶策略修复程序，以提升AVs的安全性和合规性。</x:t>
  </x:si>
  <x:si>
    <x:t xml:space="preserve">论文使用了以下基准场景进行实验：
交通规则测试场景：包括交通灯规则（如绿灯、黄灯、红灯）、车道限速、恶劣天气限速等。
官方场景：来自Apollo平台的Sunnyvale、San Mateo和Apollo Virtual地图中的多个驾驶场景。</x:t>
  </x:si>
  <x:si>
    <x:t xml:space="preserve">指标：
修复成功率（Fix）：生成的有效修复程序比例。
合规率（Pass）：修复后AVs遵守交通规则的比例。
鲁棒性（Robustness）：修复后AVs对交通规则的遵守程度。
时间与成本：每次修复的平均时间为10分钟，成本为0.08美元。
效果：
FixDrive在多个场景中显著提升了AVs的合规率（部分场景从0%提升至100%）。
修复后的AVs在官方场景中表现更优，减少了事故和停车时间。</x:t>
  </x:si>
  <x:si>
    <x:t xml:space="preserve">论文中提到的产业界应用包括：
Baidu Apollo：实验基于Apollo 9.0自动驾驶系统。
Google Waymo和TuSimple：作为Level-4 AVs的典型案例被提及。
但论文未提供具体的产业界合作案例。</x:t>
  </x:si>
  <x:si>
    <x:t xml:space="preserve">MARQ: Engineering Mission-Critical AI-based Software with Automated Result Quality AdaptationSE for AI</x:t>
  </x:si>
  <x:si>
    <x:t xml:space="preserve">论文提出了一种名为MARQ的框架，用于设计和执行基于AI的微服务链，能够在运行时动态调整结果质量（QoR）以满足任务关键型应用的严格约束（如执行时间、能源消耗等）。MARQ通过多目标优化技术（如TOPSIS和ε-约束方法）实现快速决策，实验表明其决策速度比现有方法快100倍，同时平均QoR提升10%。该框架适用于边缘计算场景，如自动驾驶、无人机群等。</x:t>
  </x:si>
  <x:si>
    <x:t xml:space="preserve">The paper introduces MARQ, a framework for engineering mission-critical AI-based software with automated Quality of Result (QoR) adaptation. MARQ enables dynamic optimization of microservice chains at runtime to balance QoR, execution time, and energy consumption under strict constraints. It utilizes multi-criteria decision-making techniques (e.g., TOPSIS and ε-constraint method) to achieve 100× faster decision-making and a 10% average QoR improvement compared to existing approaches. The framework targets edge computing applications like autonomous driving and industrial IoT.</x:t>
  </x:si>
  <x:si>
    <x:t xml:space="preserve">任务关键型AI软件的动态优化与自适应执行，重点解决边缘计算环境下AI服务链的QoR与资源约束的实时权衡问题。</x:t>
  </x:si>
  <x:si>
    <x:t xml:space="preserve">论文使用了以下测试图结构（见表II）：
small: 10个微服务，5个阶段，2种替代方案
normal: 19个微服务，6个阶段，2种替代方案
big: 40个微服务，8个阶段，7种替代方案
huge: 120个微服务，14个阶段，8种替代方案</x:t>
  </x:si>
  <x:si>
    <x:t xml:space="preserve">量化指标:
决策时间（RQ1/RQ2）
结果质量（QoR，RQ3）
截止时间遵守率（RQ3）
效果:
决策速度提升100倍（相比MobiDiC等现有方法）
平均QoR提高10%
在动态条件下仍能高概率满足截止时间约束（如“normal”图100%成功）。</x:t>
  </x:si>
  <x:si>
    <x:t xml:space="preserve">论文提及了产业界应用案例，包括：
华为技术（合作单位）的边缘计算场景
自动驾驶（V2X通信中的协作感知）
工业物联网（IIoT）（预测性维护）</x:t>
  </x:si>
  <x:si>
    <x:t xml:space="preserve">论文提出了BSan，一种基于标识符的二进制内存错误检测工具。与现有基于影子内存的检测工具不同，BSan通过为每个内存对象分配唯一标识符并动态传播这些标识符，能够检测更深层次的内存错误（如缓冲区溢出、释放后使用等）。BSan采用静态分析与动态插桩结合的混合方法，显著降低了性能开销。实验表明，BSan在检测能力上优于现有工具（如Dr. Memory、Memcheck），同时性能开销与现有工具相当。</x:t>
  </x:si>
  <x:si>
    <x:t xml:space="preserve">The paper presents BSan, an identifier-based memory error detector for COTS binaries. Unlike shadow-memory-based tools, BSan assigns unique identifiers to memory objects and propagates them dynamically, enabling detection of deeply hidden errors (e.g., buffer overflows, use-after-free). BSan combines static analysis and dynamic instrumentation to minimize overhead. Evaluations show BSan outperforms state-of-the-art tools (e.g., Dr. Memory) in detection capability while maintaining comparable performance.</x:t>
  </x:si>
  <x:si>
    <x:t xml:space="preserve">二进制代码的内存错误检测，重点解决现有工具在检测深度错误、硬件依赖性和性能开销方面的局限性。</x:t>
  </x:si>
  <x:si>
    <x:t xml:space="preserve">Juliet Test Suite（CWE分类测试用例）
SPEC CPU 2017（单线程性能）
PARSEC（多线程性能）
22个真实漏洞（来自CVE和实际应用）
10个真实应用（如PDF阅读器、音频处理工具等）</x:t>
  </x:si>
  <x:si>
    <x:t xml:space="preserve">检测能力：
在Juliet测试中，BSan在CWE-121/122/126/127类别中检测到更多错误（优于Dr. Memory等）。
22个真实漏洞全部检测成功（其他工具漏检率较高）。
性能开销：
单线程（SPEC CPU 2017）：平均24.07倍 slowdown（优于Dr. Memory的30.06倍）。
多线程（PARSEC）：16线程下55.83倍 slowdown（优于Dr. Memory的91.51倍）。
内存开销：3.65倍（远低于Dr. Memory的11.56倍）。</x:t>
  </x:si>
  <x:si>
    <x:t xml:space="preserve">这篇论文提出了第一个针对神经网络后门缺陷的数据库_BDefects4NN_，包含1,654个带有神经元级标注的受感染模型，支持对后门缺陷的定位和修复研究。论文定义了三种缺陷注入规则，并采用四种代表性后门攻击方法在四种网络架构和三个数据集上生成模型。通过实验评估了六种缺陷定位标准和两种修复技术，发现现有方法在定位后门缺陷时效果有限。此外，论文还探讨了后门缺陷在自动驾驶车道检测和大型语言模型中的实际威胁，强调了当前方法的局限性。</x:t>
  </x:si>
  <x:si>
    <x:t xml:space="preserve">This paper introduces BDefects4NN, the first backdoor defect database for controlled localization studies in neural networks, featuring 1,654 labeled backdoor-defected DNNs at neuron granularity. The authors propose three defect injection rules and employ four backdoor attacks across four network architectures and three datasets. Extensive experiments evaluate six fault localization criteria and two repair techniques, revealing limited effectiveness in current methods. The study also highlights practical threats in autonomous driving and LLMs, underscoring the need for improved localization approaches.</x:t>
  </x:si>
  <x:si>
    <x:t xml:space="preserve">神经网络后门缺陷的定位与修复，旨在构建一个标准化的数据库并评估现有方法的有效性</x:t>
  </x:si>
  <x:si>
    <x:t xml:space="preserve">论文使用以下benchmark：
数据集：CIFAR-10、CIFAR-100、GTSRB、Imagenette。
模型架构：VGG-13、VGG-16、ResNet-18、ResNet-34、MobileNetV2、WideResNet-16-4。
攻击方法：BadNets、Blended、TrojanNN、SRA、Invisible、DFST、SIG。</x:t>
  </x:si>
  <x:si>
    <x:t xml:space="preserve">定位效果：加权Jaccard指数（WJI），平均最高41.80%（CLP）。
修复效果：攻击成功率下降（ASRD）平均39.54%（剪枝）和41.45%（微调），清洁准确率下降（CAD）平均15.29%和10.47%。
效率：CLP最快（6秒），deepmufl最慢（22,830秒）。</x:t>
  </x:si>
  <x:si>
    <x:t xml:space="preserve">自动驾驶车道检测：受感染模型在触发条件下导致车辆偏离车道（Tusimple数据集）。
大型语言模型（ChatGLM）：后门缺陷导致情感分析任务被恶意操控（IMDB数据集）。</x:t>
  </x:si>
  <x:si>
    <x:t xml:space="preserve">Automated Test Generation For Smart Contracts via On-Chain Test Case Augmentation and Migration</x:t>
  </x:si>
  <x:si>
    <x:t xml:space="preserve">这篇论文提出了SolMigrator，一种通过链上测试用例增强和迁移的自动化测试生成技术，用于智能合约。该技术从现有链上智能合约的真实使用场景中提取测试用例，并将其迁移到功能相似的新开发合约中，以减少手动编写测试用例的工作量。SolMigrator包含两个主要阶段：测试增强（通过交易重放和依赖分析生成测试用例）和测试迁移（通过静态分析将测试用例从源合约迁移到目标合约）。实验结果表明，SolMigrator在ERC20和ERC721合约上的平均迁移精度为96.3%，准确率为93.6%，能有效覆盖目标合约的核心功能。</x:t>
  </x:si>
  <x:si>
    <x:t xml:space="preserve">This paper introduces SolMigrator, an automated test generation technique for smart contracts that leverages on-chain transaction data to create and migrate test cases. SolMigrator extracts test cases from real-world usage of existing smart contracts and adapts them for testing newly developed contracts with similar functionalities. The approach involves two phases: test augmentation (generating test cases via transaction replay and dependency analysis) and test migration (mapping test cases between contracts using static analysis). Evaluated on ERC20 and ERC721 contracts, SolMigrator achieves 96.3% precision and 93.6% accuracy, demonstrating its effectiveness in reducing manual testing efforts while covering key functionalities.</x:t>
  </x:si>
  <x:si>
    <x:t xml:space="preserve">智能合约的自动化测试生成与迁移，旨在通过复用链上合约的真实使用数据生成高质量的测试用例。</x:t>
  </x:si>
  <x:si>
    <x:t xml:space="preserve">数据集：ERC20和ERC721类别的智能合约（如TetherToken、BoredApeYachtClub等）。
工具链：Hardhat测试框架、GoEthereum的_debug_traceTransaction_ API。
对比基线：链上真实交易数据作为测试覆盖率的参考标准。</x:t>
  </x:si>
  <x:si>
    <x:t xml:space="preserve">测试迁移效果：平均精度（Precision）96.3%，准确率（Accuracy）93.6%，召回率（Recall）92.8%。
测试用例生成：平均每个ERC20合约生成5.1个测试用例，ERC721合约生成9.6个。
效率提升：测试序列折叠（Folding）后，用例长度减少至原始的35%。</x:t>
  </x:si>
  <x:si>
    <x:t xml:space="preserve">论文提及了以下实际应用场景：
开发者测试新合约：通过迁移现有链上合约的测试用例，减少手动编写测试的工作量（如开发者Alice的案例）。
功能差异分析：迁移失败的测试用例可帮助开发者发现目标合约的非标准实现或潜在缺陷（如PepeToken合约的转账功能限制）。</x:t>
  </x:si>
  <x:si>
    <x:t xml:space="preserve">Boosting Code-line-level Defect Prediction with Spectrum Information and Causality Analysis</x:t>
  </x:si>
  <x:si>
    <x:t xml:space="preserve">本文提出了一种名为SOUND的新型代码行级缺陷预测方法，结合了频谱信息和因果分析技术。传统方法主要依赖代码文本信息或文件级标签，而SOUND通过历史代码行级标签量化令牌对缺陷的贡献，并利用因果分析深入理解令牌与缺陷的关系。实验基于19个项目的142个版本，结果表明SOUND在IFA、Recall@Top20%LOC和Effort@Top20%Recall等指标上显著优于现有方法，尤其在IFA指标上常达到0，即排名首行即为缺陷行，实用性显著提升。</x:t>
  </x:si>
  <x:si>
    <x:t xml:space="preserve">This paper proposes SOUND, a novel code-line-level defect prediction (CLDP) method that integrates spectrum information and causality analysis. Unlike existing approaches relying on textual features or file-level labels, SOUND leverages historical line-level labels to quantify token contributions to defects and employs causal analysis to uncover systematic relationships. Evaluated on 142 releases from 19 projects, SOUND outperforms state-of-the-art baselines in ranking defective lines, achieving an IFA of 0 in most cases, indicating high practical value for prioritizing buggy lines.</x:t>
  </x:si>
  <x:si>
    <x:t xml:space="preserve">代码行级缺陷预测（CLDP），重点是通过频谱信息（量化令牌对缺陷的贡献）和因果分析（揭示令牌与缺陷的因果关系）提升缺陷定位的准确性和效率。</x:t>
  </x:si>
  <x:si>
    <x:t xml:space="preserve">使用了由Guo等人收集的19个开源项目的142个版本数据集，涵盖不同规模和缺陷密度的项目（如Apache Maven、HBase等），具体项目见表II。</x:t>
  </x:si>
  <x:si>
    <x:t xml:space="preserve">IFA（Initial False Alarm）：越低越好，SOUND常达到0（首行即缺陷）。
Recall@Top20%LOC：越高越好，SOUND平均0.779（Barinel公式）。
Effort@Top20%Recall：越低越好，SOUND平均0.019（Barinel公式）。
实验显示SOUND在多数项目中优于基线方法（如GLANCE、DeepLineDP等）。</x:t>
  </x:si>
  <x:si>
    <x:t xml:space="preserve">DPFuzzer: Discovering Safety Critical Vulnerabilities for Drone Path PlannersSecurity</x:t>
  </x:si>
  <x:si>
    <x:t xml:space="preserve">本文提出了一种名为DPFuzzer的自动化测试框架，用于检测无人机路径规划器的安全关键漏洞。传统方法主要针对飞行控制程序，而DPFuzzer通过进化算法生成多样化障碍场景，并结合环境风险因子（ERF）指导场景生成。实验在三种路径规划器（Ego-Planner、Ego-Planner-Swarm和FUEL）上验证了其有效性，共发现20类漏洞，并在真实无人机上验证了漏洞的可利用性。</x:t>
  </x:si>
  <x:si>
    <x:t xml:space="preserve">This paper introduces DPFuzzer, an automated testing framework for uncovering safety-critical vulnerabilities in drone path planners. Unlike existing methods focused on flight control programs, DPFuzzer employs an evolutionary algorithm to generate diverse obstacle scenarios guided by the Environmental Risk Factor (ERF) metric. Evaluated on three path planners (Ego-Planner, Ego-Planner-Swarm, and FUEL), it identified 20 vulnerability types and demonstrated their exploitability on a real-world drone.</x:t>
  </x:si>
  <x:si>
    <x:t xml:space="preserve">无人机路径规划器的安全关键漏洞检测，重点是通过进化算法生成高风险场景并设计ERF指标优化测试效率。</x:t>
  </x:si>
  <x:si>
    <x:t xml:space="preserve">使用了三种开源无人机路径规划器作为测试目标：
Ego-Planner
Ego-Planner-Swarm
FUEL
实验场景包括模拟室内和巷道环境（S1-S4），并在真实无人机（如HT-UAV Mao Tou Ying Mini2）上验证漏洞。</x:t>
  </x:si>
  <x:si>
    <x:t xml:space="preserve">漏洞数量与类型：发现969个关键场景，分类为8类（Ego-Planner）、5类（Ego-Planner-Swarm）和7类（FUEL）漏洞。
效率对比：相比随机方法（Rand），DPFuzzer在生成关键场景数量上平均提升116.26%，漏洞类型覆盖提升103.33%。
时间开销：单场景生成平均耗时约24.39秒，反馈模块额外增加1.59秒，但效率提升显著。</x:t>
  </x:si>
  <x:si>
    <x:t xml:space="preserve">IRFuzzer: Specialized Fuzzing for LLVM Backend Code Generation</x:t>
  </x:si>
  <x:si>
    <x:t xml:space="preserve">该论文提出了一种名为IRFuzzer的专门用于测试LLVM编译器后端的模糊测试工具。LLVM编译器因其复杂性难以通过手动测试或形式化验证全面覆盖，而现有的模糊测试工具在测试后端时存在输入多样性不足和反馈机制不完善的问题。IRFuzzer通过生成合法的LLVM中间表示（IR）输入，并引入新的覆盖率指标（如匹配表覆盖率）来优化反馈机制，从而更高效地发现后端代码生成中的错误。实验表明，IRFuzzer在29个LLVM后端目标中发现了78个新错误，其中57个已被修复，证明了其有效性。</x:t>
  </x:si>
  <x:si>
    <x:t xml:space="preserve">The paper introduces IRFuzzer, a specialized fuzzing tool designed for testing the LLVM compiler backend. Due to the complexity of LLVM, manual testing and formal verification are insufficient, while existing fuzzers struggle with input diversity and feedback quality for backend testing. IRFuzzer generates valid LLVM Intermediate Representation (IR) inputs and introduces new coverage metrics (e.g., matcher table coverage) to improve feedback. Experiments show that IRFuzzer discovered 78 new bugs in 29 LLVM backend targets, with 57 already fixed, demonstrating its effectiveness.</x:t>
  </x:si>
  <x:si>
    <x:t xml:space="preserve">针对LLVM编译器后端的专用模糊测试技术，重点解决输入合法性和反馈机制优化问题。</x:t>
  </x:si>
  <x:si>
    <x:t xml:space="preserve">论文在29个成熟的LLVM后端目标（如AArch64、AMDGPU、X86等）上进行了测试，并对比了AFL++、FuzzMutate、CSmith和GrayC等模糊测试工具。</x:t>
  </x:si>
  <x:si>
    <x:t xml:space="preserve">指标：分支覆盖率（Branch Coverage）、匹配表覆盖率（Matcher Table Coverage）。
效果：IRFuzzer在所有测试的后端目标上均取得了更高的分支覆盖率和匹配表覆盖率。例如，在AArch64架构中，IRFuzzer的匹配表覆盖率达到8.9%，而FuzzMutate仅为2.6%。此外，IRFuzzer发现了78个新错误，其中57个已被修复。</x:t>
  </x:si>
  <x:si>
    <x:t xml:space="preserve">论文提到IRFuzzer发现的错误已被LLVM开发者修复，其中5个修复被反向移植到LLVM 15版本中，证明了其在产业界的实际应用价值。</x:t>
  </x:si>
  <x:si>
    <x:t xml:space="preserve">Ranking Relevant Tests for Order-Dependent Flaky Tests</x:t>
  </x:si>
  <x:si>
    <x:t xml:space="preserve">该论文提出了一种名为RankF的方法，用于对顺序依赖型不稳定测试（Order-Dependent Flaky Tests，简称OD测试）的相关测试进行排序。OD测试的结果依赖于测试的执行顺序，给回归测试带来了挑战。RankF通过两种方法（RankF_L和RankF_O）对测试进行排序，以快速识别与OD测试相关的测试（如污染者、状态设置者或清理者）。实验表明，RankF在155个OD测试和24个开源项目中表现优异，能够比现有方法更快地找到相关测试，中位时间从9.4秒到14.1秒不等，而基线方法需要34.2秒到118.5秒。</x:t>
  </x:si>
  <x:si>
    <x:t xml:space="preserve">The paper introduces RankF, a method for ranking tests likely to be relevant to Order-Dependent Flaky Tests (OD tests). OD tests produce inconsistent results based on test execution order, complicating regression testing. RankF employs two approaches: RankF_L uses a fine-tuned large language model (BigBird) to analyze test code, while RankF_O leverages historical test execution data. Evaluated on 155 OD tests across 24 open-source projects, RankF outperforms baselines, finding relevant tests in a median time of 9.4–14.1 seconds, compared to 34.2–118.5 seconds for prior methods.</x:t>
  </x:si>
  <x:si>
    <x:t xml:space="preserve">针对顺序依赖型不稳定测试（OD测试），通过排序方法快速识别其相关测试（如污染者、状态设置者或清理者），以提高回归测试效率。</x:t>
  </x:si>
  <x:si>
    <x:t xml:space="preserve">论文在24个开源项目的155个OD测试上进行了实验，包括Apache Dubbo、Spring Boot等知名项目。数据集来自Wei等人的工作，包含已知的OD测试及其相关测试。</x:t>
  </x:si>
  <x:si>
    <x:t xml:space="preserve">指标：
时间效率：找到第一个相关测试所需的时间（秒）。
排名效果：相关测试在排序中的位置（Rank-1表示排名第一）。
效果：
RankF_L和RankF_O的中位时间分别为9.4–14.1秒，显著优于基线方法（OBO和Delta-Debugging的34.2–118.5秒）。
RankF_O在45%的案例中将相关测试排在第一位（Rank-1）。</x:t>
  </x:si>
  <x:si>
    <x:t xml:space="preserve">Selecting Initial Seeds for Better JVM Fuzzing</x:t>
  </x:si>
  <x:si>
    <x:t xml:space="preserve">该论文研究了在JVM模糊测试中初始种子选择的重要性，提出了10种初始种子选择方法，包括基于覆盖率、预模糊测试和程序特征的方法。通过实验验证，论文发现基于控制流图（CFG）特征的方法（FISS_CFG）在效率和效果上均优于其他方法，能够显著提升模糊测试的覆盖率和新漏洞的发现能力。此外，论文还探讨了开源程序作为初始种子的互补作用，并通过实验证明了初始种子选择在实际JVM测试中的有效性。</x:t>
  </x:si>
  <x:si>
    <x:t xml:space="preserve">This paper investigates the importance of initial seed selection in JVM fuzzing, proposing 10 selection methods, including coverage-based, prefuzz-based, and program-feature-based approaches. Experiments show that the CFG-based method (FISS_CFG) outperforms others in efficiency and effectiveness, significantly improving coverage and bug detection. The study also highlights the complementary role of open-source programs as seeds and validates the practical benefits of seed selection in JVM testing.</x:t>
  </x:si>
  <x:si>
    <x:t xml:space="preserve">JVM模糊测试中的初始种子选择方法，旨在通过优化初始种子提升模糊测试的效率和效果。</x:t>
  </x:si>
  <x:si>
    <x:t xml:space="preserve">基准语料库（Benchmark Corpus）：P1（HotSpot-tests，469个种子程序）和P2（OpenJ9-tests，586个种子程序）。
开源语料库（Open-Source Corpus）：P3（CollectProject，942个种子程序，来自GitHub）。</x:t>
  </x:si>
  <x:si>
    <x:t xml:space="preserve">量化指标：
唯一不一致性数量（Number of unique inconsistencies）：衡量模糊测试检测到的潜在漏洞数量。
时间开销（Time overhead）：评估种子选择方法的时间效率。
未知漏洞数量（Number of previously unknown bugs）：统计通过模糊测试发现的新漏洞数量。
效果：
FISS_CFG方法在唯一不一致性数量上比全量种子集提升142%-269%，时间开销仅需30秒。
在开源语料库上，FISS_CFG提升效果为8.3%-108%。
实验共发现25个未知漏洞，其中21个被开发者确认或修复。</x:t>
  </x:si>
  <x:si>
    <x:t xml:space="preserve">Toward a Better Understanding of Probabilistic Delta Debugging</x:t>
  </x:si>
  <x:si>
    <x:t xml:space="preserve">该论文对概率Delta Debugging（ProbDD）算法进行了首次深入的理论分析，揭示了其概率模型的本质是单调递增计数器，并提出了简化版本CDD。通过实验验证，论文发现ProbDD通过跳过低效查询（如补集和重复子集）显著提升了效率，而随机性对性能影响不大。CDD在保持性能的同时简化了实现，为测试输入最小化算法的研究和应用提供了新见解。</x:t>
  </x:si>
  <x:si>
    <x:t xml:space="preserve">This paper conducts the first in-depth theoretical analysis of Probabilistic Delta Debugging (ProbDD), revealing that its probability model essentially functions as monotonically increasing counters. The study proposes CDD, a simplified version of ProbDD, which maintains performance while reducing complexity. Experiments show that ProbDD improves efficiency by skipping inefficient queries (e.g., complements and revisited subsets), and randomness has negligible impact. These findings provide insights for future research and applications in test input minimization.</x:t>
  </x:si>
  <x:si>
    <x:t xml:space="preserve">概率Delta Debugging（ProbDD）算法的理论分析与简化，旨在通过优化概率模型和子集选择策略提升测试输入最小化的效率和可理解性。</x:t>
  </x:si>
  <x:si>
    <x:t xml:space="preserve">BMC：20个触发LLVM/GCC编译器漏洞的C程序。
BMDBT：10个命令行工具的源代码，用于软件减负测试。
BMXML：46个触发Basex（XML处理工具）漏洞的XML输入。</x:t>
  </x:si>
  <x:si>
    <x:t xml:space="preserve">量化指标：
最终大小（Final size）：最小化后的输入大小（以token数计）。
执行时间（Execution time）：算法运行时间（秒）。
查询次数（Query number）：测试属性ψ的验证次数。
效果：
ProbDD比传统ddmin减少27.01%的执行时间和52.44%的查询次数。
CDD与ProbDD性能相当，验证了理论简化的正确性。</x:t>
  </x:si>
  <x:si>
    <x:t xml:space="preserve">Tumbling Down the Rabbit Hole: How do Assisting Exploration Strategies Facilitate Grey-box Fuzzing?Award Winner</x:t>
  </x:si>
  <x:si>
    <x:t xml:space="preserve">该论文聚焦于灰盒模糊测试（Grey-box Fuzzing）中的辅助探索策略，首次对主流策略（如字典策略、输入状态对应策略、SMT求解器策略和梯度下降策略）进行了全面实证研究。通过构建包含21个真实项目的基准测试集，研究发现字典策略在覆盖率和实用性上表现最优。基于此，作者提出了CDFUZZ，一种为每个种子定制字典的轻量级方法，实验表明其边缘覆盖率平均提升16.1%，并发现了37个未知漏洞，其中9个被开发者确认，7个被修复。</x:t>
  </x:si>
  <x:si>
    <x:t xml:space="preserve">This paper conducts the first comprehensive study on assisting exploration strategies in grey-box fuzzing, evaluating nine state-of-the-art fuzzers with four strategies (dictionary, input-to-state correspondence, SMT-solver, and gradient-based) on 21 real-world projects. The study reveals that the dictionary strategy outperforms others in edge coverage and practicality. Inspired by this, the authors propose CDFUZZ, which customizes dictionaries per seed, achieving 16.1% higher coverage than the best baseline (AFL++ with dictionary) and exposing 37 new bugs (9 confirmed, 7 fixed).</x:t>
  </x:si>
  <x:si>
    <x:t xml:space="preserve">灰盒模糊测试中辅助探索策略的有效性、局限性与优化方法，重点研究如何通过策略改进提升程序状态探索能力。</x:t>
  </x:si>
  <x:si>
    <x:t xml:space="preserve">包含21个真实开源项目，如binutils套件（readelf、objdump等）、libjpeg、tcpdump、libxml2等，覆盖ELF、JPEG、XML等多种文件格式，代码规模从1.8K到150K+行不等。部分项目来自FuzzBench。</x:t>
  </x:si>
  <x:si>
    <x:t xml:space="preserve">指标：边缘覆盖率（Edge Coverage）、发现的唯一漏洞数量。
效果：CDFUZZ比最佳基线（AFL++字典策略）平均提升16.1%边缘覆盖率，多发现30个唯一漏洞（总计37个），其中9个被确认，7个被修复。</x:t>
  </x:si>
  <x:si>
    <x:t xml:space="preserve">提及Ant Group（蚂蚁集团）作为合作方，并在实际项目中发现37个未知漏洞（如jpeginfo的堆溢出和cmix的内存重叠问题），部分已被开发者修复。</x:t>
  </x:si>
  <x:si>
    <x:t xml:space="preserve">Relationship Status: “It’s complicated” Developer-Security Expert Dynamics in ScrumSecurity</x:t>
  </x:si>
  <x:si>
    <x:t xml:space="preserve">该论文探讨了Scrum框架下开发人员与安全专家之间的协作动态，揭示了双方在沟通模式、职责分配和共同挑战上的复杂性。通过访谈14名开发者和13名安全专家，研究发现双方存在三种主要沟通模式（基于文档、第三方中介和直接沟通）和五大挑战（如交互困难、业务目标与安全需求的平衡等）。研究指出，Scrum的核心价值观（开放、尊重、勇气）在此类协作中缺失，并提出改进建议，包括增强Scrum Master的安全参与、推广安全冠军计划、采用DevSecOps等。</x:t>
  </x:si>
  <x:si>
    <x:t xml:space="preserve">This paper investigates the collaboration dynamics between developers and security experts in Scrum, identifying three communication patterns (artifact-based, third-party-mediated, and direct) and five key challenges (e.g., interaction difficulties, balancing business vs. security needs). Through interviews with 14 developers and 13 security experts, the study reveals a lack of Scrum values (openness, respect, courage) in their relationship. Recommendations include proactive Scrum Master involvement, Security Champion programs, and DevSecOps adoption to bridge gaps.</x:t>
  </x:si>
  <x:si>
    <x:t xml:space="preserve">Scrum框架中开发人员与安全专家的协作关系、挑战及改进策略。</x:t>
  </x:si>
  <x:si>
    <x:t xml:space="preserve">定性研究，无量化Benchmark。基于27份半结构化访谈数据（14开发者+13安全专家），覆盖15个国家、多种行业背景。</x:t>
  </x:si>
  <x:si>
    <x:t xml:space="preserve">指标：挑战频率（如“交互困难”被11名参与者提及）、沟通模式分布（如“基于文档的沟通”占主导）。
效果：提出改进建议（如Scrum Master增强安全参与），但未量化效果，需后续实践验证。</x:t>
  </x:si>
  <x:si>
    <x:t xml:space="preserve">Measuring the Runtime Performance of C++ Code Written by Humans using GitHub Copilot</x:t>
  </x:si>
  <x:si>
    <x:t xml:space="preserve">该论文首次评估了开发者在使用GitHub Copilot时生成的C++代码的运行时性能。通过一项包含32名参与者的用户研究，参与者分别在使用和不使用Copilot的情况下解决两个C++编程问题（文件系统操作和多线程优化）。研究结果表明，使用Copilot生成的代码在运行时性能上显著较慢（平均慢26%和15%），且Copilot倾向于引导开发者编写性能较低的代码。此外，开发者经验和C++熟悉度与代码性能呈正相关。</x:t>
  </x:si>
  <x:si>
    <x:t xml:space="preserve">This paper presents the first evaluation of the runtime performance of C++ code generated by developers using GitHub Copilot. Through a user study with 32 participants, each solved two programming problems (file I/O and concurrent programming) with and without Copilot. Results show that Copilot-aided code had statistically significant slower runtime performance (26% and 15% slower on average) and swayed developers toward less optimized solutions. Higher developer experience and C++ familiarity correlated with better performance.</x:t>
  </x:si>
  <x:si>
    <x:t xml:space="preserve">GitHub Copilot对C++代码运行时性能的影响，重点关注开发者在使用Copilot时生成的代码是否比手动编写的代码更慢。</x:t>
  </x:si>
  <x:si>
    <x:t xml:space="preserve">论文未使用标准benchmark，而是设计了两个自定义的C++编程问题：
Problem A：文件系统操作（读取大文件记录）。
Problem B：多线程优化（避免缓存伪共享）。
通过比较参与者在不同模式下（使用/不使用Copilot）解决问题的代码性能来评估效果。</x:t>
  </x:si>
  <x:si>
    <x:t xml:space="preserve">量化指标：代码的运行时性能（执行时间，单位：秒或毫秒）。
效果：
Copilot生成的代码比手动编写的代码平均慢26%（文件I/O问题）和15%（多线程问题）。
专家手动优化的解决方案比Copilot生成的代码快高达6倍。</x:t>
  </x:si>
  <x:si>
    <x:t xml:space="preserve">A Study of Undefined Behavior Across Foreign Function Boundaries in Rust LibrariesSecurity</x:t>
  </x:si>
  <x:si>
    <x:t xml:space="preserve">该论文研究了Rust库在调用外部函数（FFI）时可能引发的未定义行为（UB），重点关注Rust的所有权模型（如Stacked Borrows和Tree Borrows）在跨语言边界时的适用性。作者开发了工具MiriLLI（结合Miri和LLVM解释器），用于动态检测跨语言调用中的UB。通过对9,130个测试用例的分析，发现了46个UB实例，涉及37个Rust库，包括所有权违规、类型错误和内存分配问题。研究结果表明，Tree Borrows模型比Stacked Borrows更宽松，但仍需改进工具链以支持多语言应用的UB检测。</x:t>
  </x:si>
  <x:si>
    <x:t xml:space="preserve">This paper investigates undefined behavior (UB) in Rust libraries that call foreign functions (FFI), focusing on the challenges of Rust’s ownership models (Stacked Borrows and Tree Borrows) across language boundaries. The authors developed MiriLLI, a tool combining Miri and an LLVM interpreter, to dynamically detect UB in cross-language calls. Analyzing 9,130 test cases, they identified 46 UB instances in 37 libraries, including ownership violations, typing errors, and allocation issues. Results show that Tree Borrows is more permissive than Stacked Borrows, but the Rust ecosystem needs better tooling for multi-language UB detection.</x:t>
  </x:si>
  <x:si>
    <x:t xml:space="preserve">研究主题是跨语言边界（FFI）的未定义行为（UB）检测，具体包括：
Rust与C/C++交互时的所有权模型（Stacked Borrows vs. Tree Borrows）的适用性。
动态工具（如MiriLLI）在检测跨语言UB中的有效性。
实际Rust库中UB的类型和修复方法。</x:t>
  </x:si>
  <x:si>
    <x:t xml:space="preserve">论文未使用标准benchmark，而是通过以下方式构建测试集：
从crates.io（Rust包仓库）筛选957个调用FFI的Rust库。
提取这些库的9,130个测试用例，覆盖文件系统操作、多线程优化等场景。</x:t>
  </x:si>
  <x:si>
    <x:t xml:space="preserve">量化指标：UB实例数量、测试用例通过率、模型兼容性（Stacked Borrows vs. Tree Borrows）。
效果：
发现46个UB实例（37个库），其中28个已修复。
Tree Borrows比Stacked Borrows更宽松：66%的Stacked Borrows违规在Tree Borrows下通过。
工具MiriLLI成功检测到跨语言UB，但覆盖率为61%（因动态链接等限制未覆盖）。</x:t>
  </x:si>
  <x:si>
    <x:t xml:space="preserve">Cooperative Software Verification via Dynamic Program SplittingSecurity</x:t>
  </x:si>
  <x:si>
    <x:t xml:space="preserve">本文提出了一种名为“动态程序分割（Dynamic Program Splitting, DPS）”的新型协同软件验证方案。该方案通过动态地将程序分解为多个子任务，利用不同验证工具的优势分别验证这些子任务，从而提高验证的效率和有效性。DPS的核心思想是在验证过程中根据工具的反馈动态分割程序，避免静态分解的局限性，并支持直接使用现成的验证工具（off-the-shelf tools）。实验表明，DPS能够解决单个验证工具无法独立完成的验证任务，且不会引入显著的开销。</x:t>
  </x:si>
  <x:si>
    <x:t xml:space="preserve">This paper proposes a novel cooperative software verification scheme called Dynamic Program Splitting (DPS). DPS dynamically decomposes programs into smaller subprograms during verification, allowing different verifiers to tackle parts of the program that match their strengths. Unlike static decomposition methods, DPS adapts splits based on verifier feedback, enabling the use of off-the-shelf tools without modification. The approach is proven sound and evaluated on SV-COMP benchmarks, demonstrating its ability to solve tasks that individual verifiers cannot, with minimal overhead.</x:t>
  </x:si>
  <x:si>
    <x:t xml:space="preserve">研究主题是协同软件验证，具体聚焦于通过动态程序分割（DPS）实现多个验证工具的高效合作，以提升软件验证的覆盖率和准确性。</x:t>
  </x:si>
  <x:si>
    <x:t xml:space="preserve">论文使用了SV-COMP（Software Verification Competition）2024的基准数据集，包含4771个C语言验证任务，涵盖多种程序类型（如数组、循环、浮点运算等）。</x:t>
  </x:si>
  <x:si>
    <x:t xml:space="preserve">量化指标：
正确解决的验证任务数量（Correct proofs/alarms）。
错误结果数量（Incorrect proofs/alarms）。
唯一解（Uniques）：仅通过协同验证解决的任务数量。
运行时间效率（CPU时间）。
效果：
组合工具（如SE+KI）比单一工具多解决35个唯一任务。
协同验证显著提升了验证覆盖率（如SE+PA比单独PA多解决794个任务）。
运行时间与单一工具相当，无显著开销。</x:t>
  </x:si>
  <x:si>
    <x:t xml:space="preserve">Exposing the Hidden Layer: Software Repositories in the Service of SEO ManipulationSecurity</x:t>
  </x:si>
  <x:si>
    <x:t xml:space="preserve">本文揭示了一种新型攻击手段“RepSEO”，即通过软件仓库（如npm、Docker Hub、NuGet）发布恶意包，利用其高信誉度操纵搜索引擎结果，推广非法网站。研究团队开发了检测工具，分析了10年数据，发现3,801,682个滥用包（占比22.25%），并揭示了攻击供应链中的账户提供商、广告主和发布者角色。攻击者通过自托管邮箱、地下短链服务和多层跳转隐藏真实目的，主要盈利模式包括调查诈骗和恶意软件分发。研究结果已报告给相关平台，促成滥用包下架，并开源了检测工具和数据。</x:t>
  </x:si>
  <x:si>
    <x:t xml:space="preserve">This paper uncovers RepSEO, a novel attack where attackers exploit software repositories (e.g., npm, Docker Hub) to manipulate search engine rankings by embedding promotional content in packages. Through a 10-year dataset analysis, we identified 3,801,682 abusive packages (22.25% of total), revealing a supply chain involving account providers, advertisers, and publishers. Attackers employ self-hosted emails, underground URL shorteners, and multi-layer redirections to evade detection, with profit models including survey scams and malware distribution. Our findings prompted platform takedowns, and we open-sourced detection tools to combat this threat.</x:t>
  </x:si>
  <x:si>
    <x:t xml:space="preserve">软件仓库中的黑帽SEO攻击（RepSEO），聚焦攻击模式、供应链分析和检测方法。</x:t>
  </x:si>
  <x:si>
    <x:t xml:space="preserve">数据集：2011–2024年npm、Docker Hub、NuGet的17,087,643个包。
标注数据：10,000个手动标注样本（52个关键词搜索，覆盖10类SEO滥用）。</x:t>
  </x:si>
  <x:si>
    <x:t xml:space="preserve">检测性能：平均精度98.27%，召回率98.24%（5折交叉验证）。
实际场景：在4,500样本中精度99.67%，召回率97.59%。
攻击规模：3,801,682个滥用包（占总量22.25%），Docker Hub占比最高（2,725,573个）。</x:t>
  </x:si>
  <x:si>
    <x:t xml:space="preserve">已应用：研究结果报告给npm、NuGet、Docker Hub和Google，促成滥用包下架。例如，npm将滥用包存活时间从73个月缩短至2.5小时。</x:t>
  </x:si>
  <x:si>
    <x:t xml:space="preserve">Hetrify: Efficient Verification of Heterogeneous Programs on RISC-VSecurityAward Winner</x:t>
  </x:si>
  <x:si>
    <x:t xml:space="preserve">这篇论文提出了一种名为Hetrify的工具，用于高效验证异构程序（包含多种编程语言或闭源库的程序）。Hetrify基于RISC-V架构，通过将不可验证的二进制代码转换为语义等效的C代码，再利用现有的C程序验证工具（如CBMC）进行验证。论文通过数学证明确保转换后的C代码与原始程序语义一致，并在实验中验证了130个程序（包括汇编和大型异构程序），展示了该方法的有效性。</x:t>
  </x:si>
  <x:si>
    <x:t xml:space="preserve">This paper introduces Hetrify, a tool for efficiently verifying heterogeneous programs (e.g., programs with closed-source libraries or mixed-language components). Hetrify converts unverifiable binary code into semantically equivalent C code based on the RISC-V architecture, enabling verification using existing C verification tools like CBMC. The authors provide rigorous mathematical proofs to ensure semantic equivalence and validate the approach through experiments on 130 programs (including assembly and large-scale heterogeneous programs), demonstrating its effectiveness.</x:t>
  </x:si>
  <x:si>
    <x:t xml:space="preserve">异构程序的自动化验证方法，重点解决因多语言混合或闭源代码导致的验证难题。</x:t>
  </x:si>
  <x:si>
    <x:t xml:space="preserve">从SV-COMP 2023/2024选取的100个C程序（编译为RISC-V汇编）和30个大型异构程序。
对比实验使用了IDA Pro和Ghidra等传统反编译工具。
量化指标及效果：</x:t>
  </x:si>
  <x:si>
    <x:t xml:space="preserve">正确率（Correct Rate）：在汇编程序验证中达到58%-100%（随Unwind参数变化）；异构程序验证中全部达到100%。
错误率（Error Rate）：多数场景为0%，部分汇编程序因超时未完成验证。
对比实验：Hetrify显著优于IDA Pro（无法处理RISC-V）和Ghidra（需手动修复语法错误）。</x:t>
  </x:si>
  <x:si>
    <x:t xml:space="preserve">Hyperion: Unveiling DApp Inconsistencies using LLM and Dataflow-Guided Symbolic ExecutionSecurity</x:t>
  </x:si>
  <x:si>
    <x:t xml:space="preserve">这篇论文提出了Hyperion工具，用于检测去中心化应用（DApp）前端描述与后端智能合约实现之间的不一致性。通过结合大型语言模型（LLM）和数据流引导的符号执行技术，Hyperion能够自动识别七种常见的不一致性类型，例如未保证的奖励、隐藏费用和可调整的流动性等。实验结果表明，Hyperion在真实数据集上的整体召回率达到84.06%，精确率达到92.06%，并在大规模数据集上发现了459个存在不一致性的DApp。</x:t>
  </x:si>
  <x:si>
    <x:t xml:space="preserve">This paper introduces Hyperion, a tool designed to detect inconsistencies between front-end descriptions and back-end smart contract implementations in decentralized applications (DApps). By leveraging a fine-tuned large language model (LLM) and dataflow-guided symbolic execution, Hyperion automatically identifies seven types of inconsistencies, such as unguaranteed rewards and hidden fees. Experimental results demonstrate that Hyperion achieves an overall recall of 84.06% and precision of 92.06% on a ground truth dataset, while uncovering 459 real-world DApps with inconsistencies in a large-scale evaluation.</x:t>
  </x:si>
  <x:si>
    <x:t xml:space="preserve">去中心化应用（DApp）前端描述与智能合约实现之间的一致性检测。</x:t>
  </x:si>
  <x:si>
    <x:t xml:space="preserve">基准数据集：54个标注的DApp（用于定义和验证不一致性类型）。
大规模数据集：835个真实世界的DApp（来自DappRadar和DAppBay）。</x:t>
  </x:si>
  <x:si>
    <x:t xml:space="preserve">召回率（Recall）：84.06%（基准数据集）。
精确率（Precision）：92.06%（基准数据集），92.10%（大规模数据集）。
检测到459个真实世界的DApp存在至少一种不一致性。</x:t>
  </x:si>
  <x:si>
    <x:t xml:space="preserve">SmartReco: Detecting Read-Only Reentrancy via Fine-Grained Cross-DApp AnalysisSecurity</x:t>
  </x:si>
  <x:si>
    <x:t xml:space="preserve">本文提出了一种名为SmartReco的新框架，用于检测去中心化应用（DApps）中的“只读重入”（Read-Only Reentrancy, ROR）漏洞。ROR是一种新兴的跨DApp攻击方式，已造成约3000万美元的损失。SmartReco通过结合静态和动态分析（模糊测试）技术，识别DApp边界、定位潜在入口函数，并验证漏洞的存在。实验表明，SmartReco在手动标注的数据集上实现了88.64%的精确率和86.67%的召回率，并在123个流行DApp中发现了43个新的ROR漏洞。</x:t>
  </x:si>
  <x:si>
    <x:t xml:space="preserve">This paper introduces SmartReco, a novel framework for detecting Read-Only Reentrancy (ROR) vulnerabilities in decentralized applications (DApps). ROR is an emerging cross-DApp attack that has caused approximately $30M in losses. SmartReco combines static and dynamic analysis (fuzzing) to identify DApp boundaries, locate potential entry functions, and verify vulnerabilities. Evaluations show that SmartReco achieves 88.64% precision and 86.67% recall on a manually labeled dataset, and detects 43 new RORs in 123 popular DApps.</x:t>
  </x:si>
  <x:si>
    <x:t xml:space="preserve">智能合约中的只读重入漏洞检测，重点关注跨DApp的复杂交互场景下的漏洞分析与验证。</x:t>
  </x:si>
  <x:si>
    <x:t xml:space="preserve">手动标注的ROR数据集（D_labeled）：包含45个ROR漏洞，其中14个来自公开攻击事件，31个由安全专家手动发现。
流行DApp数据集（D_unknown）：包含123个流行DApp的2,676个智能合约。
DApp构建者数据集（D_builder）：包含334个构建者及其对应的DApp信息。</x:t>
  </x:si>
  <x:si>
    <x:t xml:space="preserve">精确率（Precision）：88.64%（在D_labeled数据集上）。
召回率（Recall）：86.67%（在D_labeled数据集上）。
新漏洞检测：在D_unknown数据集中发现43个未报告的ROR漏洞，影响资产约52万美元。</x:t>
  </x:si>
  <x:si>
    <x:t xml:space="preserve">论文提及了实际攻击事件（如Guillaudis的22万美元漏洞利用案例），并通过对123个流行DApp的分析发现了43个新漏洞，展示了其在产业界的实际应用价值。</x:t>
  </x:si>
  <x:si>
    <x:t xml:space="preserve">A Catalog of Micro Frontends Anti-patterns</x:t>
  </x:si>
  <x:si>
    <x:t xml:space="preserve">本文提出了一份包含12种微前端（Micro Frontends, MFE）反模式的目录，旨在帮助开发者识别和避免在微前端架构中常见的错误设计。这些反模式基于微服务（Microservices, MS）的反模式，并结合了实际开发团队在微前端项目中遇到的问题。通过调查20名行业从业者，论文验证了这些反模式的普遍性和危害性，并提供了改进建议。此外，论文还开发了一个协作式Web应用，用于展示和共享这些反模式，促进社区知识交流。</x:t>
  </x:si>
  <x:si>
    <x:t xml:space="preserve">This paper presents a catalog of 12 micro frontend (MFE) anti-patterns, derived from microservices anti-patterns and real-world issues faced by development teams. Through a survey of 20 industry practitioners, the study validates the prevalence and harmfulness of these anti-patterns, providing actionable solutions. A collaborative web application was also developed to showcase the catalog and encourage community engagement. The catalog serves as a practical guide for improving MFE architecture design and maintenance.</x:t>
  </x:si>
  <x:si>
    <x:t xml:space="preserve">微前端架构中的反模式，包括其分类、验证方法、危害性评估以及改进建议。</x:t>
  </x:si>
  <x:si>
    <x:t xml:space="preserve">手动标注的反模式数据集：基于微服务反模式和实际开发问题构建的12种微前端反模式。
行业从业者调查：20名具有微前端开发经验的从业者参与验证。</x:t>
  </x:si>
  <x:si>
    <x:t xml:space="preserve">危害性评分：使用10分Likert量表评估反模式的危害性，8种反模式的评分中位数超过8分。
普遍性：11种反模式被超过50%的从业者确认在实际项目中遇到过。
解决方案有效性：从业者对解决方案的认可度高达95%以上。</x:t>
  </x:si>
  <x:si>
    <x:t xml:space="preserve">论文提到多家公司（如SAP、Springer、Zalando等）已成功采用微前端架构，并指出反模式目录在实际开发中可作为指导工具。例如，从业者P12表示在日常工作中会参考该目录以避免反模式。</x:t>
  </x:si>
  <x:si>
    <x:t xml:space="preserve">PairSmell: A Novel Perspective Inspecting Software Modular StructureAward Winner</x:t>
  </x:si>
  <x:si>
    <x:t xml:space="preserve">论文提出了一种名为 PairSmell 的新型架构异味，用于检测软件模块化结构中的设计问题。通过分析模块化工具共识的“理想模块关系”（MR），论文识别出两类问题：不恰当分离（InSep）和不恰当聚合（InCol）。实证研究表明，这些问题在20个开源项目中普遍存在，且显著影响软件维护（如增加模块间耦合或降低模块内聚）。论文为模块化改进提供了细粒度的指导，并开源了工具和数据集。</x:t>
  </x:si>
  <x:si>
    <x:t xml:space="preserve">The paper introduces PairSmell, a novel architectural smell that identifies design flaws in software modular structures by comparing actual module relations (MR) with consensus-based "apt MRs" derived from multiple modularization tools. It categorizes issues into InSep (improperly separated pairs) and InCol (improperly collocated pairs). An empirical study on 20 open-source projects reveals their prevalence and negative impact on maintenance (e.g., increased co-changes for InSep). The work provides actionable insights for refactoring and offers an open-source implementation.</x:t>
  </x:si>
  <x:si>
    <x:t xml:space="preserve">主题：软件模块化结构中的设计问题检测与优化。
核心：通过多工具共识识别模块关系（MR）的偏差（PairSmell），量化其对维护的影响。</x:t>
  </x:si>
  <x:si>
    <x:t xml:space="preserve">20个开源项目（C/C++和Java），包括Kafka、Elasticsearch等（见表I）。</x:t>
  </x:si>
  <x:si>
    <x:t xml:space="preserve">指标：
Prevalence：平均14.60%实体涉及InSep，20.44%涉及InCol。
Co-change Impact：
InSep：比正常分离实体多190%的协同修改（COR、CCO、DOR）。
InCol：比正常聚合实体少35%的协同修改。
Evolution：PairSmell在演化过程中保持稳定（未自然减少）。
效果：证实了PairSmell对模块化质量的显著负面影响。</x:t>
  </x:si>
  <x:si>
    <x:t xml:space="preserve">Understanding Architectural Complexity, Maintenance Burden, and Developer Sentiment---a Large-Scale Study</x:t>
  </x:si>
  <x:si>
    <x:t xml:space="preserve">该论文通过大规模实证研究，探讨了软件架构复杂性、维护负担和开发者情感之间的关联。研究基于Google LLC的1252个C++和Java项目，收集了三类指标：架构复杂性（如传播成本PC、解耦水平DL和结构反模式）、维护活动（如代码修改行数LOC、活跃编码时间ACT）以及开发者情感调查数据。研究发现，架构复杂性高的系统（如PC值高、反模式多）会导致更多维护精力用于修复缺陷而非开发新功能，同时开发者情感与维护活动显著相关。研究为客观监控和维护软件质量提供了数据支持。</x:t>
  </x:si>
  <x:si>
    <x:t xml:space="preserve">This paper presents a large-scale empirical study on the relationships among architectural complexity, maintenance burden, and developer sentiment. Analyzing 1,252 C++ and Java projects from Google LLC, the study collects metrics on architectural complexity (e.g., Propagation Cost, Decoupling Level, and anti-patterns), maintenance activities (e.g., LOC changes, Active Coding Time), and developer survey responses. Key findings include: (1) Higher architectural complexity correlates with more effort spent on bug-fixing rather than feature development; (2) Developers who focus more on features report lower hindrance from technical debt. The study advocates for continuous monitoring of these metrics to improve software maintainability.</x:t>
  </x:si>
  <x:si>
    <x:t xml:space="preserve">主题：软件架构复杂性对维护负担和开发者情感的影响。
核心：通过量化指标（如PC、DL、反模式密度）和开发者活动数据（LOC、ACT），验证架构复杂性与维护效率、开发者满意度之间的统计相关性。</x:t>
  </x:si>
  <x:si>
    <x:t xml:space="preserve">1,252个Google内部项目（642个Java项目，610个C++项目），筛选标准为：至少500个文件、12个月内至少20名开发者提交代码。
数据来源：代码依赖分析工具Kythe、架构分析工具DV8、开发者调查问卷。</x:t>
  </x:si>
  <x:si>
    <x:t xml:space="preserve">架构复杂性指标：
传播成本（PC）：高PC值与更多缺陷修复相关（LOC用于缺陷修复增加1.345单位）。
反模式密度（如#Clique/#LOC）：与功能开发效率负相关（每单位增加导致功能LOC减少1.7%）。
维护活动指标：
功能/缺陷修复比例（LOC/ACT）：开发者情感更积极时，功能开发比例更高（相关系数0.081-0.113，p&lt;0.05）。
效果：证实架构复杂性显著影响维护效率，开发者情感与活动数据强相关。</x:t>
  </x:si>
  <x:si>
    <x:t xml:space="preserve">Google LLC内部实践：研究基于Google的代码库和开发者调查，展示了如何通过PC、DL和反模式监控维护负担，但未提及具体案例细节。</x:t>
  </x:si>
  <x:si>
    <x:t xml:space="preserve">RepairAgent: An Autonomous, LLM-Based Agent for Program Repair</x:t>
  </x:si>
  <x:si>
    <x:t xml:space="preserve">本文提出了RepairAgent，首个基于大型语言模型（LLM）的自主代理，用于自动化程序修复。与现有固定提示或反馈循环的深度学习方法不同，RepairAgent将LLM视为能够自主规划和执行修复动作的代理，通过调用工具动态收集缺陷信息、修复素材并验证修复方案。其核心贡献包括：设计了一套程序修复工具、动态更新的提示格式以及通过有限状态机指导工具调用。在Defects4J数据集上的实验表明，RepairAgent成功修复了164个缺陷（包括39个先前技术未修复的缺陷），平均每个缺陷消耗27万token（约0.14美元成本）。该研究为软件工程中基于代理的技术开辟了新方向。</x:t>
  </x:si>
  <x:si>
    <x:t xml:space="preserve">This paper introduces RepairAgent, the first autonomous LLM-based agent for automated program repair. Unlike existing approaches that use fixed prompts or feedback loops, RepairAgent treats the LLM as an agent capable of autonomously planning and executing repair actions by invoking tools to gather bug information, repair ingredients, and validate fixes. Key innovations include a set of repair-specific tools, a dynamically updated prompt format, and a finite state machine guiding tool interactions. Evaluated on the Defects4J benchmark, RepairAgent fixes 164 bugs (including 39 not fixed by prior work) at an average cost of 270k tokens (14 cents) per bug. The work pioneers agent-based techniques in software engineering.</x:t>
  </x:si>
  <x:si>
    <x:t xml:space="preserve">基于大型语言模型（LLM）的自主代理（Autonomous Agent）在自动化程序修复（Automated Program Repair）中的应用。</x:t>
  </x:si>
  <x:si>
    <x:t xml:space="preserve">主要数据集：Defects4J（包含835个Java缺陷，来自17个项目）。
补充验证：GitBug-Java（100个Java缺陷，用于评估泛化性和数据泄漏问题）。</x:t>
  </x:si>
  <x:si>
    <x:t xml:space="preserve">指标：
可修复缺陷数量（Plausible/Correct Patches）。
平均修复成本（Token消耗、时间、美元成本）。
效果：
修复Defects4J中164个正确缺陷（116个与开发者修复完全一致，48个语义一致）。
在Defects4J v2.0上修复90个缺陷，优于ChatRepair（48个）。
平均成本：27万token/缺陷（0.14美元），耗时中位数920秒。</x:t>
  </x:si>
  <x:si>
    <x:t xml:space="preserve">A Tale of Two DL Cities: When Library Tests Meet CompilerSE for AI</x:t>
  </x:si>
  <x:si>
    <x:t xml:space="preserve">本文提出了一种名为Opera的迁移测试技术，用于检测深度学习编译器在模型加载阶段的缺陷。现有测试技术主要关注编译器的优化阶段，而忽略了模型加载阶段。Opera通过从深度学习库（如PyTorch、Keras、ONNX）的测试中提取操作符实例，并将其迁移为适用于深度学习编译器的测试用例，填补了这一空白。Opera结合了多样性驱动的测试优先级策略，提升了测试效率。实验结果表明，Opera在三个主流深度学习编译器（TVM、TensorRT、OpenVINO）的八个前端中检测到170个未知缺陷（其中90个已被开发者确认或修复），显著优于现有技术（如NNSmith）。</x:t>
  </x:si>
  <x:si>
    <x:t xml:space="preserve">This paper presents Opera, a migration-based technique for testing the model loading stage of deep learning (DL) compilers. Existing DL compiler testing techniques primarily focus on optimization stages, leaving the model loading stage under-explored. Opera bridges this gap by extracting operator instances from DL library tests (e.g., PyTorch, Keras) and adapting them into compiler-compatible test cases via templates. It incorporates a diversity-aware test prioritization strategy to improve efficiency. Evaluated on eight frontends of three DL compilers (TVM, TensorRT, OpenVINO), Opera detected 170 previously unknown bugs (90 confirmed/fixed), outperforming state-of-the-art tools like NNSmith. The prioritization strategy also achieved an 11.9%–47.4% improvement in testing efficiency.</x:t>
  </x:si>
  <x:si>
    <x:t xml:space="preserve">深度学习编译器（DL Compiler）模型加载阶段的迁移测试技术，结合多样性驱动的测试优先级策略。</x:t>
  </x:si>
  <x:si>
    <x:t xml:space="preserve">深度学习编译器：TVM v0.13、TensorRT v8.6、OpenVINO v2023.11.0。
迁移源：PyTorch v1.7、Keras v2.3、ONNX 1.8的官方测试套件，以及工具生成的测试（DocTer、DeepREL）。
对比基线：NNSmith（语法生成测试）、COMET（变异生成测试）。</x:t>
  </x:si>
  <x:si>
    <x:t xml:space="preserve">指标：
检测到的缺陷数量（Confirmed/Fixed Bugs）。
测试效率（APFD，Average Percentage of Faults Detected）。
效果：
共检测170个未知缺陷（90个确认/修复），覆盖TVM（79）、TensorRT（43）、OpenVINO（48）。
测试优先级策略提升效率11.9%–47.4%（APFD值0.898 vs. 基线0.613–0.832）。
在相同时间内，Opera检测缺陷数量显著优于NNSmith（18个）和COMET（10个）。</x:t>
  </x:si>
  <x:si>
    <x:t xml:space="preserve">产业反馈：TVM社区将39个迁移测试集成至官方测试套件，用于持续集成（CI）。
开发者认可：TVM开发者评价“对前端缺陷的检测和修复贡献显著”，并邀请第一作者参与代码评审。</x:t>
  </x:si>
  <x:si>
    <x:t xml:space="preserve">Iterative Generation of Adversarial Example for Deep Code ModelsSE for AIAward Winner</x:t>
  </x:si>
  <x:si>
    <x:t xml:space="preserve">该论文提出了一种名为ITGen的黑盒对抗样本生成方法，用于针对深度代码模型（DCM）的对抗攻击。ITGen通过迭代利用失败攻击的反馈信息，结合基于位向量的代码变体表示和贝叶斯优化框架，显著提高了攻击成功率和效率。实验表明，ITGen在多个任务和模型上优于现有方法（如ALERT和BeamAttack），攻击成功率平均提升47.98%和69.70%，同时减少了模型调用次数和时间消耗。此外，生成的对抗样本可用于增强模型的鲁棒性。</x:t>
  </x:si>
  <x:si>
    <x:t xml:space="preserve">This paper introduces ITGen, a black-box adversarial example generation method for deep code models (DCMs). ITGen iteratively leverages feedback from failed attacks, employs a bitvector-based code variant representation, and integrates an enhanced Bayesian optimization framework to improve attack effectiveness and efficiency. Experiments on nine DCMs across understanding and generation tasks demonstrate that ITGen outperforms state-of-the-art techniques (e.g., ALERT and BeamAttack), achieving average success rate improvements of 47.98% and 69.70%, respectively, while reducing query costs. The adversarial examples generated by ITGen also enhance model robustness through adversarial fine-tuning.</x:t>
  </x:si>
  <x:si>
    <x:t xml:space="preserve">深度代码模型的对抗样本生成方法及其在提升模型鲁棒性中的应用。</x:t>
  </x:si>
  <x:si>
    <x:t xml:space="preserve">漏洞检测任务：来自两个C项目的数据集。
克隆检测任务：BigCloneBench。
代码摘要任务：CodeSearchNet中的Java子数据集。</x:t>
  </x:si>
  <x:si>
    <x:t xml:space="preserve">攻击成功率（ASR）：ITGen平均比ALERT和BeamAttack分别提高47.98%和69.70%。
效率指标：
模型调用次数（AMI）减少59.65%（vs ALERT）和83.74%（vs BeamAttack）。
平均运行时间（ART）降低23.08%（vs ALERT）和54.55%（vs BeamAttack）。
模型鲁棒性：对抗微调后，模型对对抗样本的准确率/BLEU分数显著提升（如BLEU分数从0提高到6.70）。</x:t>
  </x:si>
  <x:si>
    <x:t xml:space="preserve">On the Mistaken Assumption of Interchangeable Deep Reinforcement Learning ImplementationsSE for AI</x:t>
  </x:si>
  <x:si>
    <x:t xml:space="preserve">该论文研究了深度强化学习（DRL）领域中算法实现的可互换性假设问题。通过差分测试方法，作者比较了多个流行的DRL算法实现（如PPO和DQN）在性能上的差异，并发现这些实现之间存在显著的不一致性。实验结果表明，不同实现之间的性能差异可能导致研究结论的翻转，从而影响DRL领域的可靠性和复现性。论文建议采用差分测试方法和大规模环境套件来检测和解决实现不一致性问题，并呼吁重新审视现有研究中基于可互换性假设的结论。</x:t>
  </x:si>
  <x:si>
    <x:t xml:space="preserve">This paper investigates the assumption of interchangeable implementations in deep reinforcement learning (DRL). Using differential testing, the authors compare multiple popular DRL algorithm implementations (e.g., PPO and DQN) and uncover significant performance discrepancies among them. The results show that these inconsistencies can flip experimental outcomes, undermining the reliability and reproducibility of DRL research. The study recommends adopting differential testing and large-scale environment suites to detect and address implementation inconsistencies, while urging a re-examination of prior studies based on the interchangeability assumption.</x:t>
  </x:si>
  <x:si>
    <x:t xml:space="preserve">深度强化学习（DRL）算法实现的不一致性及其对研究可靠性的影响。</x:t>
  </x:si>
  <x:si>
    <x:t xml:space="preserve">Atari 2600 Benchmark：包含56个游戏环境，用于测试PPO和DQN实现的性能。
MuJoCo Benchmark：用于复现DDPG算法的实验。</x:t>
  </x:si>
  <x:si>
    <x:t xml:space="preserve">性能差异：在56个Atari游戏中，高表现PPO实现（如Stable Baselines3、CleanRL、Baselines）50%的试验达到超人类水平，而低表现实现（如RLlib、Tianshou）仅15%的试验达到超人类水平。
统计显著性：高表现实现之间在9个环境中存在显著性能差异（p-value &lt; 0.05）。
复现实验：使用不同DDPG实现时，3个实验中的2个结果发生翻转。</x:t>
  </x:si>
  <x:si>
    <x:t xml:space="preserve">μPRL: a Mutation Testing Pipeline for Deep Reinforcement Learning based on Real FaultsSE for AI</x:t>
  </x:si>
  <x:si>
    <x:t xml:space="preserve">该论文提出了一种基于真实故障的深度强化学习（RL）突变测试工具μPRL。作者首先通过分析GitHub和Stack Exchange上的真实故障，构建了一个RL故障分类法，并从中提取了15种突变算子，其中8种在μPRL中实现。实验结果表明，μPRL能够有效区分强弱测试生成器，其敏感性显著高于现有工具RLMutation。研究为RL系统的测试充分性提供了新方法，尤其在复杂环境中表现优异。</x:t>
  </x:si>
  <x:si>
    <x:t xml:space="preserve">This paper presents μPRL, a mutation testing pipeline for Deep Reinforcement Learning (RL) based on real faults. The authors first constructed a taxonomy of RL faults by mining GitHub and Stack Exchange, then derived 15 mutation operators (8 implemented in μPRL). Experiments show that μPRL effectively discriminates between strong and weak test generators, achieving higher sensitivity than the state-of-the-art tool RLMutation. The study offers a novel approach to evaluating RL testing adequacy, particularly in complex environments.</x:t>
  </x:si>
  <x:si>
    <x:t xml:space="preserve">深度强化学习（RL）的突变测试，基于真实故障的突变算子设计与工具实现。</x:t>
  </x:si>
  <x:si>
    <x:t xml:space="preserve">环境：CartPole、LunarLander（与RLMutation对比）、Parking、Humanoid（新增）。
算法：DQN、PPO、SAC、TQC。</x:t>
  </x:si>
  <x:si>
    <x:t xml:space="preserve">指标：
突变分数（Mutation Score, MS）：衡量测试生成器杀死突变体的能力。
敏感性（Sensitivity）：区分强弱测试生成器的能力（公式见论文）。
效果：
μPRL的敏感性显著高于RLMutation（最高达1.0，RLMutation最高仅0.04）。
新故障类型的突变算子对敏感性提升贡献显著（如SNR、SLS等）。</x:t>
  </x:si>
  <x:si>
    <x:t xml:space="preserve">Testing and Understanding Deviation Behaviors in FHE-hardened Machine Learning ModelsSE for AI</x:t>
  </x:si>
  <x:si>
    <x:t xml:space="preserve">该论文研究了全同态加密（FHE）加固的机器学习（ML）模型中的偏差行为，并提出了一种名为HEDIFF的差分测试工具。FHE支持在加密数据上进行安全计算，但其在ML模型中的应用可能导致与明文模型不同的输出偏差。HEDIFF通过利用明文模型的“边际”指标指导测试输入的选择和变异，高效地发现触发偏差的输入。实验覆盖了三种主流FHE-ML框架（TenSEAL、Concrete-ML、HElayers）和多个数据集（如MNIST、Bank），成功检测出大量偏差输入，并分析了其噪声模式和根本原因。研究为FHE-ML模型的可靠性测试提供了新方法。</x:t>
  </x:si>
  <x:si>
    <x:t xml:space="preserve">This paper investigates deviation behaviors in FHE-hardened ML models and introduces HEDIFF, a differential testing tool. FHE enables secure computation on encrypted data, but its use in ML models may cause output deviations compared to plaintext models. HEDIFF leverages the "margin" metric of plaintext models to guide targeted input selection and mutation, efficiently uncovering deviation-triggering inputs. Experiments on three FHE-ML frameworks (TenSEAL, Concrete-ML, HElayers) and datasets (e.g., MNIST, Bank) detected numerous deviation inputs, with noise patterns and root causes analyzed. The study advances reliability testing for FHE-ML systems.</x:t>
  </x:si>
  <x:si>
    <x:t xml:space="preserve">全同态加密（FHE）加固的机器学习模型的偏差行为测试与理解。</x:t>
  </x:si>
  <x:si>
    <x:t xml:space="preserve">框架：TenSEAL、Concrete-ML、HElayers。
数据集：MNIST、DIGITS（图像分类）；Credit、Bank（表格数据）。
模型：Cryptonets（FHE友好型CNN）、MLP（多层感知机）。</x:t>
  </x:si>
  <x:si>
    <x:t xml:space="preserve">指标：
偏差输入数量：HEDIFF检测到的触发FHE模型与明文模型输出不一致的输入数量。
边际（Margin）：明文模型预测结果中最大与次大概率值的差，用于指导测试输入选择。
噪声相似性：通过余弦相似性衡量偏差输入的噪声模式可迁移性。
效果：
在54小时测试中，HEDIFF发现2,509个偏差输入，覆盖几乎所有测试框架和模型。
边际引导的输入选择比随机方法更高效（如MNIST数据集下偏差输入检测量提升5倍）。
噪声模式分析显示，邻近数据的噪声方向相似性高达0.98（Bank数据集）。</x:t>
  </x:si>
  <x:si>
    <x:t xml:space="preserve">应用场景：金融（信用评分、欺诈检测）、医疗（隐私保护诊断）、政府（敏感数据处理）。
产业合作：HSBC（金融领域）参与研究，TenSEAL（OpenMined）、Concrete-ML（Zama）、HElayers（IBM）等工业界框架被测试。</x:t>
  </x:si>
  <x:si>
    <x:t xml:space="preserve">TraceFL: Interpretability-Driven Debugging in Federated Learning via Neuron ProvenanceSE for AI</x:t>
  </x:si>
  <x:si>
    <x:t xml:space="preserve">这篇论文提出了TraceFL，一种基于神经元溯源（neuron provenance）的联邦学习调试方法。联邦学习中，多个客户端在本地数据上训练模型并将更新发送到中央服务器进行聚合，形成全局模型。然而，当全局模型产生预测时，难以追踪是哪些客户端对预测结果产生了主要影响。TraceFL通过动态量化全局模型中神经元的重要性，并将其映射回各客户端的神经元，从而识别对特定预测贡献最大的客户端。实验表明，TraceFL在图像和文本分类任务中平均准确率达到99%，显著优于现有方法。</x:t>
  </x:si>
  <x:si>
    <x:t xml:space="preserve">This paper introduces TraceFL, an interpretability-driven debugging approach for Federated Learning (FL) via neuron provenance. FL involves multiple clients training models on local data and aggregating updates to form a global model, but attributing predictions to specific clients is challenging. TraceFL dynamically quantifies the significance of neurons in the global model's prediction, maps them to client models, and identifies the most responsible clients. Evaluations on six datasets and four neural networks show TraceFL achieves 99% accuracy in client localization, outperforming existing methods.</x:t>
  </x:si>
  <x:si>
    <x:t xml:space="preserve">研究主题是联邦学习中的调试和可解释性问题，具体是通过神经元溯源技术识别对全局模型预测贡献最大的客户端。</x:t>
  </x:si>
  <x:si>
    <x:t xml:space="preserve">论文使用了以下benchmark数据集和模型：
数据集：CIFAR-10、MNIST、Colon Pathology、Abdominal CT、DBpedia、Yahoo Answers。
模型：ResNet-18、DenseNet-121、BERT、GPT。</x:t>
  </x:si>
  <x:si>
    <x:t xml:space="preserve">量化指标：客户端定位准确率（localization accuracy）。
效果：TraceFL在图像分类任务中平均准确率为98.96%，在文本分类任务中为99.59%，整体平均准确率为99%。在错误预测定位任务中，TraceFL平均准确率为99.3%，显著优于FedDebug的32%。</x:t>
  </x:si>
  <x:si>
    <x:t xml:space="preserve">论文提到联邦学习在医疗领域的应用（如医院合作训练结肠病理图像分类模型），并展示了TraceFL如何识别对正确预测贡献最大的医院客户端。具体案例包括结肠病理数据集和腹部CT数据集的实验。</x:t>
  </x:si>
  <x:si>
    <x:t xml:space="preserve">A First Look at Conventional Commits Classification</x:t>
  </x:si>
  <x:si>
    <x:t xml:space="preserve">这篇论文研究了现代分布式软件开发中提交分类的重要性，重点关注了Conventional Commits Specification（CCS）的应用现状和挑战。CCS是一种细粒度的提交分类框架，将提交分为10种类型（如“feat”、“fix”等），以支持自动化工具链（如版本发布和变更日志生成）。论文通过分析GitHub项目和Stack Overflow问题，发现开发者在使用CCS时面临类型混淆等挑战，并提出了一种基于大语言模型（LLM）的自动化分类方法。实验表明，该方法在10类分类任务中准确率达到76.5%，优于BERT和ChatGPT-4等基线模型。</x:t>
  </x:si>
  <x:si>
    <x:t xml:space="preserve">This paper investigates the adoption and challenges of the Conventional Commits Specification (CCS) in modern distributed software development. CCS categorizes commits into 10 fine-grained types (e.g., "feat", "fix") to support automation tools like version bumping and changelog generation. Through analyzing GitHub projects and Stack Overflow questions, the study identifies challenges such as type confusion due to ambiguous definitions. To address this, the authors propose an automated classification approach using a fine-tuned Large Language Model (CodeLlama), achieving 76.5% accuracy in 10-class classification, outperforming BERT and ChatGPT-4 baselines.</x:t>
  </x:si>
  <x:si>
    <x:t xml:space="preserve">Conventional Commits Specification（CCS）的提交分类问题，包括其应用现状、开发者面临的挑战，以及基于大语言模型的自动化分类方法。</x:t>
  </x:si>
  <x:si>
    <x:t xml:space="preserve">数据集：从GitHub的7种主流编程语言（Go、JavaScript等）的3,058个高星项目中收集的88,704个CCS合规提交。
模型：CodeLlama（基于Llama2）、BERT、ChatGPT-4、Llama2。</x:t>
  </x:si>
  <x:si>
    <x:t xml:space="preserve">量化指标：准确率（Accuracy）、宏精确率（Macro Precision）、宏召回率（Macro Recall）、宏F1分数（Macro F1）。
效果：
准确率：76.50%（优于BERT的54.25%和ChatGPT-4的69.50%）。
宏F1分数：76.41%（优于BERT的52.80%和ChatGPT-4的69.90%）。</x:t>
  </x:si>
  <x:si>
    <x:t xml:space="preserve">论文提到CCS在产业界的广泛应用，例如：
自动化工具链（如git-cliff用于生成变更日志、semantic-release用于语义化版本控制）。
GitHub项目（如react-navigation、goreleaser）在贡献指南中强制要求使用CCS。</x:t>
  </x:si>
  <x:si>
    <x:t xml:space="preserve">ChatGPT-Based Test Generation for Refactoring Engines Enhanced by Feature Analysis on Examples</x:t>
  </x:si>
  <x:si>
    <x:t xml:space="preserve">本文提出了一种基于ChatGPT的测试生成方法，用于测试重构引擎的可靠性。通过分析历史缺陷报告和测试用例，构建了一个特征库，指导ChatGPT生成包含特定特征的测试程序。这些程序被用于对多个主流重构引擎（如IntelliJ IDEA、Eclipse等）进行差分测试。实验结果表明，该方法有效发现了115个未知缺陷和28个不一致行为，其中78个缺陷已被开发者确认。这是首个利用大型语言模型（LLM）和缺陷特征库来测试重构引擎的研究。</x:t>
  </x:si>
  <x:si>
    <x:t xml:space="preserve">This paper proposes a ChatGPT-based approach for generating test programs to evaluate refactoring engines. By analyzing historical bug reports and test cases, a feature library is constructed to guide ChatGPT in generating test programs with specific characteristics. These programs are then used for differential testing of mainstream refactoring engines (e.g., IntelliJ IDEA, Eclipse). The results show that the approach identified 115 previously unknown bugs and 28 inconsistencies, with 78 bugs confirmed by developers. This is the first study to leverage LLMs and defect-derived features for testing refactoring engines.</x:t>
  </x:si>
  <x:si>
    <x:t xml:space="preserve">自动化测试生成，特别是利用ChatGPT和特征分析生成测试程序，以检测重构引擎中的缺陷和不一致行为</x:t>
  </x:si>
  <x:si>
    <x:t xml:space="preserve">论文测试了四个主流重构引擎：
IntelliJ IDEA (2024.1)
Eclipse (2024.3)
NetBeans (21)
VScode-Java (1.22.0)</x:t>
  </x:si>
  <x:si>
    <x:t xml:space="preserve">量化指标：
生成的测试程序数量（#Test Programs）
执行的测试用例数量（#Refactoring）
可疑案例数量（#Suspicious Cases）
误报数量（#False Alarms）
确认的缺陷数量（#Confirmed Bugs）
不一致行为数量（#Inconsistency）
效果：
生成了大量测试程序（如1,926个用于NetBeans）。
发现了115个未知缺陷和28个不一致行为。
误报率较低（7.1%）。
78个缺陷已被开发者确认。</x:t>
  </x:si>
  <x:si>
    <x:t xml:space="preserve">论文提及了在产业界的应用，测试了主流IDE（如IntelliJ IDEA、Eclipse、VScode-Java和NetBeans）中的重构引擎，并报告了发现的缺陷，其中78个已被开发者确认。</x:t>
  </x:si>
  <x:si>
    <x:t xml:space="preserve">SECRET: Towards Scalable and Efficient Code Retrieval via Segmented Deep Hashing</x:t>
  </x:si>
  <x:si>
    <x:t xml:space="preserve">本文提出了一种名为SECRET（Scalable and Efficient Code Retrieval via SegmEnTed deep hashing）的新型代码检索方法，旨在解决大规模代码库检索效率低下的问题。通过将长哈希码分割为多个短哈希段，并构建哈希表进行快速查找，SECRET显著降低了检索时间。实验结果表明，该方法在保持检索性能的同时，将检索时间减少了至少95%，并且在相同哈希表数量下优于传统的局部敏感哈希（LSH）方法。</x:t>
  </x:si>
  <x:si>
    <x:t xml:space="preserve">This paper introduces SECRET, a novel approach for scalable and efficient code retrieval by segmenting long hash codes into shorter segments and constructing hash tables for rapid lookup. The method significantly reduces retrieval time by at least 95% while maintaining comparable or superior performance to existing deep hashing techniques. Experimental results demonstrate its effectiveness and efficiency, outperforming traditional methods like LSH under the same number of hash tables.</x:t>
  </x:si>
  <x:si>
    <x:t xml:space="preserve">代码检索的高效性与可扩展性，特别是通过分段深度哈希技术优化大规模代码库的检索效率。</x:t>
  </x:si>
  <x:si>
    <x:t xml:space="preserve">论文使用了CodeSearchNet提供的Python和Java数据集进行实验，具体包括：
Python数据集：412,178个训练对，23,107个验证对，22,176个测试对。
Java数据集：454,451个训练对，15,328个验证对，26,909个测试对。</x:t>
  </x:si>
  <x:si>
    <x:t xml:space="preserve">量化指标：
R@k（Recall at k）：检索结果中前k个中包含正确答案的比例。
MRR（Mean Reciprocal Rank）：检索结果中正确答案排名的倒数平均值。
N@k（Normalized Discounted Cumulative Gain at k）：衡量检索结果的相关性和排序质量。
效果：
SECRET在保持R@1、MRR和N@10等指标性能的同时，将检索时间减少了至少95%。
在相同哈希表数量下，SECRET的性能优于传统的LSH方法。</x:t>
  </x:si>
  <x:si>
    <x:t xml:space="preserve">论文提及了GitHub的实际应用场景，指出其搜索引擎需要处理超过45百万个仓库和115TB的代码，而SECRET的高效性能可以显著提升用户体验。此外，论文的实验部分还涉及了工业界常用的代码检索模型（如CodeBERT和GraphCodeBERT）。</x:t>
  </x:si>
  <x:si>
    <x:t xml:space="preserve">该论文提出了一种名为DFUZZ的新型模糊测试方法，用于深度学习（DL）库的API测试。传统模糊测试技术在测试DL库时效果不佳，主要因为DL库API复杂且多样。DFUZZ利用大型语言模型（LLM）的推理和生成能力，从API的低级代码中提取边缘案例（可能触发错误的输入），并生成测试程序。实验表明，DFUZZ在TensorFlow和PyTorch上覆盖了更多API，并发现了37个未被现有工具检测到的漏洞。</x:t>
  </x:si>
  <x:si>
    <x:t xml:space="preserve">The paper introduces DFUZZ, a novel fuzzing approach for testing Deep Learning (DL) library APIs. Traditional fuzzing techniques struggle with DL libraries due to their complexity and diversity. DFUZZ leverages Large Language Models (LLMs) to extract edge cases from API source code and generate test programs. Experiments show that DFUZZ achieves higher API coverage and detects 37 previously unknown bugs in TensorFlow and PyTorch, outperforming state-of-the-art tools.</x:t>
  </x:si>
  <x:si>
    <x:t xml:space="preserve">深度学习库API的模糊测试（Fuzzing Deep Learning Library APIs）。</x:t>
  </x:si>
  <x:si>
    <x:t xml:space="preserve">TensorFlow (v2.10 和 v2.15)
PyTorch (v1.12 和 v2.2.1)</x:t>
  </x:si>
  <x:si>
    <x:t xml:space="preserve">API覆盖率：DFUZZ在PyTorch和TensorFlow上分别比TitanFuzz多覆盖126和125个API。
漏洞检测：发现了37个漏洞，其中8个已被修复，19个被开发者复现并正在调查。
LLM使用效率：DFUZZ在初始程序生成阶段仅使用了TitanFuzz的7.12%（PyTorch）和16.81%（TensorFlow）的LLM调用次数。</x:t>
  </x:si>
  <x:si>
    <x:t xml:space="preserve">Decoding the Issue Resolution Process In Practice via Issue Report Analysis: A Case Study of Firefox</x:t>
  </x:si>
  <x:si>
    <x:t xml:space="preserve">该论文通过分析Mozilla Firefox的356份问题报告，研究了实际开发中问题解决的流程。研究发现，Firefox开发者的问题解决过程并非文献中描述的线性流程，而是迭代且多样化的。论文识别了六个关键阶段（如问题复现、分析、解决方案设计、实现、代码审查和验证），并从中提取了47种问题解决模式。这些模式反映了开发者解决不同类型问题的实际工作流程，为改进问题管理流程和培训新开发者提供了重要参考。</x:t>
  </x:si>
  <x:si>
    <x:t xml:space="preserve">The paper analyzes 356 issue reports from Mozilla Firefox to study the practical issue resolution process. It identifies six key stages (e.g., reproduction, analysis, solution design, implementation, code review, and verification) and derives 47 resolution patterns. These patterns reveal that Firefox's issue resolution is iterative and diverse, deviating from the theoretical linear process described in the literature. The findings offer insights for improving issue management and training new developers.</x:t>
  </x:si>
  <x:si>
    <x:t xml:space="preserve">软件问题解决流程的实际分析与模式识别（Analysis and Pattern Identification of Issue Resolution Processes in Practice）。</x:t>
  </x:si>
  <x:si>
    <x:t xml:space="preserve">Mozilla Firefox的问题报告（2010年至2023年间的356份报告）。</x:t>
  </x:si>
  <x:si>
    <x:t xml:space="preserve">问题解决阶段频率：实现（92.1%）、代码审查（74.2%）、验证（41%）、分析（37.6%）、解决方案设计（42.1%）、复现（13.2%）。
模式复杂性：47种模式中，20种为复杂模式（高解决努力），27种为简单模式（低解决努力）。
解决时间：简单模式平均58天，复杂模式平均119.8天。</x:t>
  </x:si>
  <x:si>
    <x:t xml:space="preserve">论文以Mozilla Firefox为案例，分析了其问题解决流程，并提出了模式的实际应用场景（如识别复杂问题、培训新开发者等）。</x:t>
  </x:si>
  <x:si>
    <x:t xml:space="preserve">Preserving Privacy in Software Composition Analysis: A Study of Technical Solutions and Enhancements</x:t>
  </x:si>
  <x:si>
    <x:t xml:space="preserve">该论文研究了软件组成分析（SCA）中的隐私保护问题。SCA用于识别软件中使用的开源组件，但传统方法需要用户上传源代码到远程服务器，存在隐私泄露风险。论文提出了两种隐私保护方案：基于相似性分桶（SBB）和基于多方计算（MPC）的SCA框架，并通过优化策略显著降低了MPC的计算开销。实验表明，MPC方案在保证隐私的同时，将开销从184倍降低到8.5%，实现了实用的隐私保护SCA。</x:t>
  </x:si>
  <x:si>
    <x:t xml:space="preserve">The paper addresses privacy concerns in Software Composition Analysis (SCA), which identifies open-source components in software. Traditional SCA requires uploading source code to remote servers, risking sensitive data exposure. The authors propose two privacy-preserving solutions: a similarity-based bucketization (SBB) approach and a multi-party computation (MPC)-based framework. They further optimize the MPC-based SCA, reducing its overhead from 184× to 8.5% without sacrificing accuracy or privacy. Evaluations demonstrate the practicality of their MPC-enhanced SCA solution.</x:t>
  </x:si>
  <x:si>
    <x:t xml:space="preserve">隐私保护的软件组成分析（Privacy-Preserving Software Composition Analysis）</x:t>
  </x:si>
  <x:si>
    <x:t xml:space="preserve">论文构建了一个包含1,832个C/C++开源项目的大型OSS数据库，并手动标注了14个二进制文件的真实依赖关系作为测试数据集。</x:t>
  </x:si>
  <x:si>
    <x:t xml:space="preserve">指标：精确度（Precision）、召回率（Recall）、F1分数（F1）、时间开销（Time Cost）。
效果：
MPC-based SCA优化后，F1分数为0.809，时间开销降低至8.47%。
对比未优化的MPC方案（184×开销），优化后开销仅为23×。</x:t>
  </x:si>
  <x:si>
    <x:t xml:space="preserve">提及了工业界的SCA工具（如BinaryAI）及其隐私泄露问题，并讨论了现有SCA服务在产业中的实际部署挑战（如客户代码和厂商数据库的隐私冲突）。</x:t>
  </x:si>
  <x:si>
    <x:t xml:space="preserve">UML is Back. Or is it? Investigating the Past, Present, and Future of UML in Open Source Software</x:t>
  </x:si>
  <x:si>
    <x:t xml:space="preserve">该论文研究了统一建模语言（UML）在开源软件（OSS）中的使用情况及其演变。UML作为一种广泛教授和使用的建模语言，在实际开发中却未得到充分利用。作者通过分析约13,000个GitHub项目，探讨了UML文件格式的演变、UML在开源项目中的普及程度、使用UML的项目类型以及UML文件的创建和维护者特征。研究发现，UML的使用率较低（仅4.2%的项目包含UML文件），但随着PlantUML和Mermaid等文本化UML工具的兴起，UML的使用在近年来有所回升。然而，这种回升并未显著提升UML的维护频率。论文还讨论了UML工具和格式的碎片化问题，并提出了改进建议。</x:t>
  </x:si>
  <x:si>
    <x:t xml:space="preserve">The paper investigates the usage and evolution of the Unified Modeling Language (UML) in open-source software (OSS). Despite being widely taught in academia, UML is underutilized in practice. The authors analyzed ~13,000 GitHub projects to explore the formats of UML diagrams, their diffusion in OSS, the types of projects that include UML, and the characteristics of UML creators and maintainers. The study found that only 4.2% of projects contained UML files, but a resurgence in UML usage was observed with the rise of text-based tools like PlantUML and Mermaid. However, this resurgence did not significantly increase UML maintenance activity. The paper highlights challenges such as tool fragmentation and suggests improvements for future UML adoption.</x:t>
  </x:si>
  <x:si>
    <x:t xml:space="preserve">UML在开源软件中的使用现状、演变及其未来发展方向</x:t>
  </x:si>
  <x:si>
    <x:t xml:space="preserve">论文构建了一个包含约13,000个GitHub项目的数据集，通过筛选条件（如至少2,000次提交、10位贡献者、100颗星等）确保项目的质量和代表性。</x:t>
  </x:si>
  <x:si>
    <x:t xml:space="preserve">指标：UML文件格式的流行度、UML在项目中的普及率、项目活动指标（如提交次数、贡献者数量）、UML维护者的贡献周期和提交频率。
效果：
仅4.2%的项目包含UML文件。
文本化UML工具（如PlantUML和Mermaid）的兴起使UML使用率在2017年后有所回升。
UML维护者的贡献周期显著长于非UML维护者（中位数1,735天 vs. 801天）。</x:t>
  </x:si>
  <x:si>
    <x:t xml:space="preserve">提及了Microsoft Visual Studio在2016年因用户使用率低而移除UML支持，以及PlantUML和Mermaid等工具在开源项目中的实际应用。</x:t>
  </x:si>
  <x:si>
    <x:t xml:space="preserve">Understanding the Response to Open-Source Dependency Abandonment in the npm EcosystemAward Winner</x:t>
  </x:si>
  <x:si>
    <x:t xml:space="preserve">该论文研究了npm生态系统中广泛使用的开源软件包被废弃的普遍性及其对下游项目的影响。通过大规模定量分析，作者发现15%的常用包在六年观察窗口内被废弃，且许多依赖项目并未及时移除废弃依赖。研究还表明，明确声明废弃状态的包被移除的速度更快（1.58倍），并提出了“负责任废弃”和“负责任使用”的建议，以帮助开发者和维护者更好地管理依赖关系。</x:t>
  </x:si>
  <x:si>
    <x:t xml:space="preserve">This paper investigates the prevalence and impact of abandoned open-source dependencies in the npm ecosystem. Through large-scale quantitative analysis, the authors found that 15% of widely-used packages were abandoned within a six-year observation window, exposing many dependent projects. The study reveals that only 18% of exposed projects remove abandoned dependencies, but removal is significantly faster when abandonment is explicitly announced. The paper concludes with recommendations for "responsible sunsetting" by maintainers and "responsible use" by developers to mitigate dependency abandonment risks.</x:t>
  </x:si>
  <x:si>
    <x:t xml:space="preserve">开源软件依赖项的废弃问题，包括废弃的普遍性、对下游项目的影响、开发者的响应行为，以及明确声明废弃状态对响应速度的影响。</x:t>
  </x:si>
  <x:si>
    <x:t xml:space="preserve">论文使用npm生态系统中的广泛使用的包（每月下载量超过10,000次的包）作为研究对象，并基于GitHub和World of Code的数据进行分析。</x:t>
  </x:si>
  <x:si>
    <x:t xml:space="preserve">废弃包的普遍性：15%的广泛使用包在六年内被废弃。
响应率：18%的依赖项目会移除废弃依赖。
响应速度：明确声明废弃的包被移除的速度是未声明包的1.58倍。
技术滞后（technical lag）：用于衡量依赖更新的延迟，与废弃依赖的移除行为相关。</x:t>
  </x:si>
  <x:si>
    <x:t xml:space="preserve">Understanding Compiler Bugs in Real Development</x:t>
  </x:si>
  <x:si>
    <x:t xml:space="preserve">该论文通过分析GitHub上提及编译器错误的提交，研究了编译器错误在实际开发中的影响及其处理方式。作者收集了644个明确提及编译器错误的提交，并从中总结了七项重要发现。研究发现，编译器错误不仅影响知名项目，还会影响普通项目；大多数编译器错误未被修复，而绕过这些错误的修改通常涉及10到20行代码。此外，明确声明错误的编译器被修复的速度更快。论文还提出了连接开发者、用户和编译器维护者的建议，以改进编译器错误的处理流程。</x:t>
  </x:si>
  <x:si>
    <x:t xml:space="preserve">This paper investigates the impact of compiler bugs in real-world development by analyzing GitHub commits that explicitly mention compiler bugs. The authors collected 644 unique commits and derived seven key findings. The study reveals that compiler bugs affect both well-known and regular projects, with fewer than half being fixed. Workarounds typically modify 10 to 20 lines of code, and bugs with explicit notices are resolved faster. The paper advocates for better collaboration between developers, users, and compiler maintainers to address these issues effectively.</x:t>
  </x:si>
  <x:si>
    <x:t xml:space="preserve">编译器错误在实际开发中的影响及其处理策略，包括错误的普遍性、对项目的影响、开发者的绕过方法，以及明确声明错误状态对修复速度的影响。</x:t>
  </x:si>
  <x:si>
    <x:t xml:space="preserve">论文使用GitHub上提及GCC和LLVM编译器错误的提交作为研究对象，并通过GitHub API和World of Code工具收集和分析数据。</x:t>
  </x:si>
  <x:si>
    <x:t xml:space="preserve">编译器错误的普遍性：15%的广泛使用包在六年内被废弃。
响应率：18%的依赖项目会移除废弃依赖。
响应速度：明确声明废弃的包被移除的速度是未声明包的1.58倍。
技术滞后（technical lag）：用于衡量依赖更新的延迟，与废弃依赖的移除行为相关。</x:t>
  </x:si>
  <x:si>
    <x:t xml:space="preserve">Studying Programmers Without Programming: Investigating Expertise Using Resting State fMRI</x:t>
  </x:si>
  <x:si>
    <x:t xml:space="preserve">本研究通过静息态功能磁共振成像（fMRI）技术，分析了程序员与非程序员以及不同经验水平的程序员之间的大脑功能连接差异。研究发现，程序员在语言、数学处理和时间注意力相关脑区表现出更强的功能连接，而非程序员则在社交和情感认知相关脑区连接更强。此外，随着编程经验的增加，程序员在视觉阅读和发音相关脑区之间的功能连接减弱。这些发现为编程认知研究提供了新的神经科学视角，并可能对编程教育和培训产生影响。</x:t>
  </x:si>
  <x:si>
    <x:t xml:space="preserve">This study investigates the differences in brain functional connectivity between programmers and non-programmers, as well as among programmers with varying levels of experience, using resting-state fMRI. The results show that programmers exhibit increased connectivity in brain regions associated with language, math, and temporal attention, while non-programmers show stronger connectivity in regions related to social and emotional cognition. Additionally, increased programming experience correlates with decreased connectivity between regions involved in visual processing during reading and articulation. These findings offer new insights into the cognitive neuroscience of programming and its implications for education and training.</x:t>
  </x:si>
  <x:si>
    <x:t xml:space="preserve">通过静息态fMRI技术探索程序员与非程序员以及不同经验水平的程序员之间的大脑功能连接差异。</x:t>
  </x:si>
  <x:si>
    <x:t xml:space="preserve">论文使用了来自四个fMRI数据集的静息态扫描数据，包括程序员和非程序员的脑成像数据，具体数据集未命名但来自公开和未公开的来源。</x:t>
  </x:si>
  <x:si>
    <x:t xml:space="preserve">量化指标：功能连接强度（通过Pearson相关系数计算），使用Fisher's z变换进行标准化，并通过t检验和线性回归分析组间差异。
效果：
程序员在语言、数学处理和时间注意力相关脑区的功能连接显著强于非程序员。
非程序员在社交和情感认知相关脑区的功能连接更强。
编程经验增加与视觉阅读和发音相关脑区功能连接的减弱显著相关（p &lt; 0.01）。</x:t>
  </x:si>
  <x:si>
    <x:t xml:space="preserve">Leveraging Propagated Infection to Crossfire Mutants</x:t>
  </x:si>
  <x:si>
    <x:t xml:space="preserve">这篇论文提出了一种名为“Crossfire”的技术，旨在通过分析变异测试中未杀死的存活变异体（surviving mutants），识别其传播的感染状态，并生成额外的断言（assertions）来杀死这些变异体。实验结果表明，该方法能够杀死19%-84%的存活变异体，并通过优化断言选择策略，将断言数量减少到仅需1.1%的候选断言即可覆盖所有可杀死的变异体，同时显著提升测试套件的效率。</x:t>
  </x:si>
  <x:si>
    <x:t xml:space="preserve">This paper introduces a technique called "Crossfire" that leverages memory-state analysis to identify propagated infections from surviving mutants in mutation testing. By augmenting existing tests with additional assertions, the approach can kill 19%-84% of surviving mutants. Experimental results show that only 1.1% of the identified assertion candidates are needed to kill all actionable mutants, while increasing the number of killed mutants by a factor of 6x on average.</x:t>
  </x:si>
  <x:si>
    <x:t xml:space="preserve">变异测试中的断言增强技术，重点是通过分析内存状态传播和优化断言选择策略，提高测试套件的变异检测能力。</x:t>
  </x:si>
  <x:si>
    <x:t xml:space="preserve">论文使用了10个开源Java项目作为实验对象，包括Commons-CLI、Joda-Money、Spotify-Web-API等，覆盖了不同规模和复杂度的代码库。</x:t>
  </x:si>
  <x:si>
    <x:t xml:space="preserve">量化指标：
变异分数（Mutation Score）
断言数量（#Assertions）
测试变量数量（#Variables）
测试用例数量（#Tests）
效果：
杀死19%-84%的存活变异体。
仅需1.1%的候选断言即可覆盖所有可杀死的变异体。
通过优化策略，平均每个断言可杀死6.1个变异体。</x:t>
  </x:si>
  <x:si>
    <x:t xml:space="preserve">Accessibility Issues in Ad-Driven Web Applications</x:t>
  </x:si>
  <x:si>
    <x:t xml:space="preserve">本文聚焦广告驱动 Web 应用中的可访问性问题。网站可访问性对包容性和法规合规至关重要，而第三方广告作为免费网络服务的主要收入来源，却带来了显著的可访问性挑战 —— 网站开发者因托管广告服务技术（如 DoubleClick）而失去对广告内容可访问性的控制，即使原本高可访问性的网站也可能因广告违反 Web 内容可访问性指南（WCAG）。</x:t>
  </x:si>
  <x:si>
    <x:t xml:space="preserve">This paper investigates accessibility issues in ad-driven web applications. Website accessibility is critical for inclusiveness and regulatory compliance, but third-party advertisements, a vital revenue source for free web services, introduce significant accessibility challenges. By leasing space to ad-serving technologies like DoubleClick, developers lose control over the accessibility of ad content, leading even highly accessible websites to violate Web Content Accessibility Guidelines (WCAG).</x:t>
  </x:si>
  <x:si>
    <x:t xml:space="preserve">研究主题为广告驱动 Web 应用中的可访问性问题，具体包括：广告对网站 WCAG 合规性的影响、广告中常见的可访问性违规类型、主流广告服务技术的可访问性表现、广告图像替代文本的误导性问题，以及广告交互引发的用户隐私风险。</x:t>
  </x:si>
  <x:si>
    <x:t xml:space="preserve">论文以SimilarWeb 排名的 Top 5K 新闻和媒体网站作为研究基准（benchmark），对这些网站的 430K 元素（含近 100K 广告元素）进行自动化分析。</x:t>
  </x:si>
  <x:si>
    <x:t xml:space="preserve">量化指标及效果：
网站因广告增加可访问性违规的比例：67% 的网站因广告元素出现额外的 WCAG 违规。
平均违规增加数：含广告时，网站平均增加 11.7 个可访问性违规。
常见违规类型占比：
焦点可见性（WCAG 2.4.7）违规在广告元素中占 54.1%；
输入时行为（WCAG 3.2.2）违规占 47.1%。
误导性替代文本比例：27.1% 的广告图像替代文本与图像内容语义不符（余弦相似度 &lt; 0.5）。
隐私风险比例：94% 的网站通过广告悬停交互收集用户标识数据；98% 的网站通过广告键盘交互收集用户标识数据。
广告服务技术违规情况：52% 使用 Google 广告服务技术的网站存在违规，涉及超 14K 广告元素；Taboola 服务的广告违规数达 17,522 次。</x:t>
  </x:si>
  <x:si>
    <x:t xml:space="preserve">Alaska’s News Source（alaskasnewssource.com）：作为 Top 5K 新闻媒体网站，其广告（由 Taboola 和 Google Ads 提供）导致可访问性违规数从无广告时的 126 增至有广告时的 279，增幅达 121.4%，具体违规包括键盘无法交互、缺失图像替代文本等。
Fox News 网站：其天气组件中的赞助广告违反 WCAG “输入时行为” 准则，未提示用户交互将打开新窗口。</x:t>
  </x:si>
  <x:si>
    <x:t xml:space="preserve">Unveiling the Energy Vampires: A Methodology for Debugging Software Energy ConsumptionAward Winner</x:t>
  </x:si>
  <x:si>
    <x:t xml:space="preserve">该论文提出了一种系统化的方法来调试软件系统中的能源消耗问题，重点识别和隔离能源热点。作者通过Redis数据库的案例研究，揭示了不同Linux发行版（Alpine和Ubuntu）在能源消耗上的显著差异，并将其归因于C标准库（musl vs. glibc）中memcpy函数的实现差异。研究结果表明，Alpine在某些操作中能耗高出20.2%，为可持续软件工程提供了重要见解。</x:t>
  </x:si>
  <x:si>
    <x:t xml:space="preserve">The paper presents a systematic methodology for debugging energy consumption issues in software systems, focusing on identifying and isolating energy hotspots. Through a case study of Redis, the authors reveal significant energy consumption differences between Alpine and Ubuntu Linux distributions, attributing this to the implementation of the memcpy function in different C standard libraries (musl vs. glibc). The results show that Alpine consumes up to 20.2% more energy in certain operations, offering insights for sustainable software engineering.</x:t>
  </x:si>
  <x:si>
    <x:t xml:space="preserve">论文的研究主题是软件能源效率调试，具体包括：
开发一种系统化的能源调试方法。
通过案例研究验证方法在Redis数据库中的应用。
分析不同操作系统和库实现（如musl和glibc）对能源消耗的影响。</x:t>
  </x:si>
  <x:si>
    <x:t xml:space="preserve">论文使用了以下Benchmark：
Redis-benchmark：Redis官方提供的基准测试工具，模拟多客户端请求。
自定义memcpy测试：包括大规模内存复制和多线程测试，模拟Redis中的实际使用场景。</x:t>
  </x:si>
  <x:si>
    <x:t xml:space="preserve">指标：
总能耗（Energy, Joules）
平均功率（Power, Watts）
执行时间（Time, seconds）
效果：
Alpine比Ubuntu能耗高8.6%（总能耗），某些操作中功率高20.2%。
通过替换glibc，Alpine的能耗差异显著减少。</x:t>
  </x:si>
  <x:si>
    <x:t xml:space="preserve">论文中提及的产业界Case Study是Redis数据库，分析了其在Docker容器中不同Linux发行版（Alpine和Ubuntu）的能源消耗差异。</x:t>
  </x:si>
  <x:si>
    <x:t xml:space="preserve">Automated, Unsupervised, and Auto-parameterized Inference of Data Patterns and Anomaly DetectionSecurity</x:t>
  </x:si>
  <x:si>
    <x:t xml:space="preserve">该论文提出了一种名为RIOLU的自动化、无监督且自参数化的方法，用于推断数据模式并检测异常。RIOLU通过统计启发式和K-Means聚类自动生成正则表达式模式，无需人工标注或参数配置。实验表明，RIOLU在多个领域的公开数据集和工业场景中表现优异，F1分数高达97.2%，优于现有基线工具（如FlashProfile和ChatGPT）。此外，RIOLU的带人工指导版本（Guided-RIOLU）进一步提升了性能，F1分数最高提升37.4%。研究还验证了RIOLU在Java项目命名规范检测和工业数据仓库中的应用价值。</x:t>
  </x:si>
  <x:si>
    <x:t xml:space="preserve">The paper introduces RIOLU, an automated, unsupervised, and auto-parameterized approach for inferring data patterns and detecting anomalies. RIOLU leverages statistical heuristics and K-Means clustering to generate regex patterns without manual labeling or parameter tuning. Evaluations on public datasets and industrial cases demonstrate RIOLU's superiority, achieving an F1 score of 97.2% and outperforming state-of-the-art tools like FlashProfile and ChatGPT. A human-guided variant (Guided-RIOLU) further improves performance by up to 37.4% in F1 score. The study also validates RIOLU's effectiveness in detecting naming inconsistencies in Java projects and real-world data warehouses.</x:t>
  </x:si>
  <x:si>
    <x:t xml:space="preserve">数据模式推断与异常检测，具体包括：
自动化生成正则表达式模式。
无监督和自参数化的异常检测方法。
在数据质量管理和软件工程中的应用验证。</x:t>
  </x:si>
  <x:si>
    <x:t xml:space="preserve">FlashProfile-DOMAINS数据集：包含63个不同领域的数据集（如日期、IP地址）。
公开异常检测数据集：包括医院数据（Hosp-100k）、航班数据（Flights）等5个数据集。
Java项目方法名：从11个热门Java项目中提取的方法名称。
工业数据：来自合作公司（CompanyX）的数据仓库表。</x:t>
  </x:si>
  <x:si>
    <x:t xml:space="preserve">指标：
F1分数：综合衡量精确率（Precision）和召回率（Recall）。
真阳性率（TPR）：正确匹配模式的记录比例。
假阳性率（FPR）：错误匹配其他领域记录的比例。
推理时间：模式生成所需时间。
效果：
RIOLU在数据剖析任务中F1达97.2%，假阳性率仅0.16%（比FlashProfile低90%）。
异常检测任务中，RIOLU的F1分数最高提升800.4%（相比基线），且推理时间比ChatGPT减少10%。
Guided-RIOLU进一步将F1分数提升37.4%。</x:t>
  </x:si>
  <x:si>
    <x:t xml:space="preserve">论文中提及的产业界Case Study是CompanyX的数据仓库管理。RIOLU被部署在Databricks平台上，用于自动检测数据模式异常（如账户ID格式错误），并帮助团队发现0.15%的异常责任代码（如“Unknown”值）。</x:t>
  </x:si>
  <x:si>
    <x:t xml:space="preserve">On Prescription or Off Prescription? An Empirical Study of Community-prescribed Security Configurations for KubernetesSecurity</x:t>
  </x:si>
  <x:si>
    <x:t xml:space="preserve">本文通过实证研究分析了社区推荐的Kubernetes安全配置在实际应用中的遵循情况。研究基于53项CIS推荐的安全配置，调查了20名开发者的认知，并分析了544个配置文件的违规情况。研究发现，部分开发者对推荐配置不熟悉，且配置文件中存在较高比例的违规行为。此外，研究评估了5种静态分析工具的检测能力，发现其精度和召回率较低，建议结合多种工具以提高检测效果。</x:t>
  </x:si>
  <x:si>
    <x:t xml:space="preserve">This paper conducts an empirical study on the adherence to community-prescribed security configurations in Kubernetes deployments. It evaluates 53 CIS-recommended configurations through a survey of 20 practitioners and analysis of 544 configuration files from both proprietary and open-source domains. The study reveals that practitioners are often unaware of certain configurations, and violations are common. It also assesses the accuracy of five SAST tools, finding limited precision and recall, and recommends combining tools for better detection.</x:t>
  </x:si>
  <x:si>
    <x:t xml:space="preserve">研究主题是Kubernetes安全配置的实践与社区推荐之间的差距，以及静态分析工具在检测配置违规中的有效性。</x:t>
  </x:si>
  <x:si>
    <x:t xml:space="preserve">论文使用CIS Amazon Elastic Kubernetes Service (EKS) Benchmark作为基准，包含53项安全配置。</x:t>
  </x:si>
  <x:si>
    <x:t xml:space="preserve">支持度（Support）：衡量工具对CIS配置的覆盖情况，Kubescape支持最多（75%以上类别）。
精确度（Precision）：最高为0.41（Company-A数据集）和0.43（OSS数据集）。
召回率（Recall）：最高为0.53（Company-A数据集）和0.65（OSS数据集）。
违规频率：18.0%（Company-A）和17.9%（OSS）的配置文件存在至少一项违规。</x:t>
  </x:si>
  <x:si>
    <x:t xml:space="preserve">论文提到OpenAI和Spotify通过Kubernetes提升了部署效率，并引用了Company-A（一家企业）的配置文件和内部工具（如Checkov、Kubescape）作为案例。</x:t>
  </x:si>
  <x:si>
    <x:t xml:space="preserve">Similar but Patched Code Considered Harmful -- The Impact of Similar but Patched Code on Recurring Vulnerability Detection and How to Remove ThemSecurity</x:t>
  </x:si>
  <x:si>
    <x:t xml:space="preserve">本文研究了漏洞检测中“相似但已修复”（Similar but Patched, SBP）代码对检测工具的影响，并提出了一种名为FVF（Fixed Vulnerability Filter）的框架，用于识别和过滤SBP代码，从而减少误报。通过分析代码变更历史，FVF能够精确识别已修复的漏洞克隆。实验表明，FVF能够将四种漏洞检测工具的误报率从76.2%降至26.6%。此外，作者构建了一个包含6,827个SBP函数的真实数据集，并验证了深度学习模型在区分SBP代码时的局限性。</x:t>
  </x:si>
  <x:si>
    <x:t xml:space="preserve">This paper investigates the impact of "Similar but Patched" (SBP) code on vulnerability detection tools and proposes FVF (Fixed Vulnerability Filter), a framework to identify and filter SBP instances by analyzing code change histories. Experiments show that FVF reduces the false alarm rate of four detection tools from 76.2% to 26.6%. Additionally, the authors construct a real-world SBP dataset with 6,827 functions and demonstrate the limitations of deep learning models in distinguishing SBP code.</x:t>
  </x:si>
  <x:si>
    <x:t xml:space="preserve">研究主题是漏洞检测中SBP代码的误报问题及其解决方案，以及SBP代码对深度学习模型的挑战。</x:t>
  </x:si>
  <x:si>
    <x:t xml:space="preserve">论文使用了Linux内核和Redis项目的多个版本作为基准，并构建了一个包含6,827个SBP函数的真实数据集。</x:t>
  </x:si>
  <x:si>
    <x:t xml:space="preserve">误报率（False Alarm Rate, FAR）：从76.2%降至26.6%。
改进率（Improvement Rate, IR）：最高达88.9%。
误报数量（False Alarm, FA）：显著减少。</x:t>
  </x:si>
  <x:si>
    <x:t xml:space="preserve">论文提到华为（Huawei）作为工业界合作方，并使用了其内部工具和数据。此外，Linux内核和Redis作为开源项目案例被广泛分析。</x:t>
  </x:si>
  <x:si>
    <x:t xml:space="preserve">TIVER: Identifying Adaptive Versions of C/C++ Third-Party Open-Source Components Using a Code Clustering TechniqueSecurity</x:t>
  </x:si>
  <x:si>
    <x:t xml:space="preserve">该论文提出了一种名为TIVER的方法，用于识别C/C++第三方开源组件中的自适应版本。通过细粒度的函数级版本化和代码聚类技术，TIVER能够有效区分重复组件并消除噪声代码，从而更精确地管理开源组件的版本多样性。实验表明，TIVER在识别自适应版本时具有高精度和高召回率，并能显著提升漏洞管理的效率。</x:t>
  </x:si>
  <x:si>
    <x:t xml:space="preserve">The paper introduces TIVER, a novel approach for identifying adaptive versions of reused C/C++ open-source components. By leveraging fine-grained function-level versioning and code clustering techniques, TIVER effectively distinguishes duplicate components and eliminates noise, enabling precise version management. Evaluations show that TIVER achieves high precision and recall in identifying adaptive versions and enhances vulnerability management in software supply chains.</x:t>
  </x:si>
  <x:si>
    <x:t xml:space="preserve">识别和管理C/C++第三方开源组件的自适应版本，以解决版本多样性和噪声代码带来的挑战。</x:t>
  </x:si>
  <x:si>
    <x:t xml:space="preserve">论文使用了来自GitHub的2,025个流行的C/C++软件项目作为目标数据集，并基于CENTRIS和VISCAN的OSS数据集（包含10,417个开源项目）进行实验。</x:t>
  </x:si>
  <x:si>
    <x:t xml:space="preserve">量化指标：
重复组件区分的精度（Precision）和召回率（Recall）。
噪声消除的精度和召回率。
版本多样性指数（VDI）和噪声清除指数（NCI）。
效果：
重复组件区分：88.46%精度，91.63%召回率。
噪声消除：86%精度，86.84%召回率。
在漏洞管理中，TIVER减少了81.47%的误报（FP）。</x:t>
  </x:si>
  <x:si>
    <x:t xml:space="preserve">论文中提到了TIVER在软件供应链安全中的应用，特别是在生成软件物料清单（SBOM）和漏洞管理中的实际案例，例如在FreeBSD中识别OpenSSH的多个版本和漏洞。</x:t>
  </x:si>
  <x:si>
    <x:t xml:space="preserve">An Exploratory Study on the Engineering of Security FeaturesSecurity</x:t>
  </x:si>
  <x:si>
    <x:t xml:space="preserve">该论文通过一项探索性研究，调查了开发者在实际项目中如何选择、设计、实现和维护安全功能（如加密、访问控制等）。研究基于对26位行业专家的访谈，揭示了安全功能开发的实践现状、代码特征以及面临的挑战。研究发现，开发者普遍依赖安全库和框架，但缺乏对安全功能的深入理解，导致在实现过程中常低估其复杂性。此外，研究还验证了安全研究中的四个常见假设，部分假设在实践中并不完全准确。</x:t>
  </x:si>
  <x:si>
    <x:t xml:space="preserve">This paper presents an exploratory study on how developers engineer security features (e.g., cryptography, access control) in practice. Through interviews with 26 industry experts, the study examines the selection, implementation, and maintenance of security features, revealing challenges such as knowledge gaps and underestimation of effort. The research validates four common assumptions in security research, highlighting discrepancies between academic assumptions and real-world practices. The findings emphasize the need for better tools, documentation, and prioritization strategies to improve secure software development.</x:t>
  </x:si>
  <x:si>
    <x:t xml:space="preserve">安全功能的工程化实践，包括安全功能的选择、设计、实现、维护及其在软件开发生命周期中的嵌入方式。</x:t>
  </x:si>
  <x:si>
    <x:t xml:space="preserve">论文未使用具体的benchmark，而是通过访谈26位来自不同行业和角色的专家（如开发者、安全工程师、项目经理）收集数据。</x:t>
  </x:si>
  <x:si>
    <x:t xml:space="preserve">量化指标：
访谈中对假设的支持或反对次数（如“22 agree; 4 disagree”）。
安全功能被提及的频率（如认证被提及18次）。
效果：
验证了部分假设（如开发者缺乏安全知识），同时发现某些假设不准确（如模型化安全设计技术在实践中未被广泛使用）。
揭示了安全功能开发的现状和挑战（如依赖库但低估复杂性）。</x:t>
  </x:si>
  <x:si>
    <x:t xml:space="preserve">论文提到多个行业案例，如汽车安全（ISO 21434标准）、医疗设备、金融（银行）等领域的实践。例如，汽车行业通过威胁建模和合规性要求驱动安全功能开发。</x:t>
  </x:si>
  <x:si>
    <x:t xml:space="preserve">DesignRepair: Dual-Stream Design Guideline-Aware Frontend Repair with Large Language Models</x:t>
  </x:si>
  <x:si>
    <x:t xml:space="preserve">大型语言模型（LLMs）助力前端界面创建，但生成的设计在遵循设计原则和修复优化方面存在不足。本文提出 DesignRepair，一个双流程、基于设计准则感知的系统，利用谷歌 Material Design 构建知识库，从代码和渲染页面两方面检测和修复 UI 设计质量问题。该系统先构建低层次组件知识库和高层次系统设计知识库，再通过 LLM 提取关键组件、Playwright 工具分析页面属性，最后结合检索增强生成技术和 LLMs 修复前端代码。实验结果表明，DesignRepair 能有效识别和修复设计问题，在召回率和精确率等指标上表现出色，用户研究也证实了修复的高质量。</x:t>
  </x:si>
  <x:si>
    <x:t xml:space="preserve">Large Language Models (LLMs) facilitate frontend interface creation but have shortcomings in design quality and repair. This paper presents DesignRepair, a dual-stream, design guideline-aware system. It uses Google's Material Design to build knowledge bases and examines and repairs UI design quality issues from both code and rendered page aspects. The system constructs a component knowledge base and a system design knowledge base, extracts components and properties using LLMs and Playwright, and repairs frontend code with retrieval-augmented generation and LLMs. Experiments show that DesignRepair can effectively identify and fix design issues, achieving high recall and precision rates, and a user study verifies the high quality of its repairs.</x:t>
  </x:si>
  <x:si>
    <x:t xml:space="preserve">研究主题是利用大型语言模型和结构化的设计准则知识库，设计并实现一种能够检测和修复前端 UI 代码设计质量问题的系统，以提高前端代码质量和用户体验，并通过实验验证该系统的有效性和实用性。</x:t>
  </x:si>
  <x:si>
    <x:t xml:space="preserve">实验项目：选取了 Vercel 的 V0 生成的 20 个高质量的人机协作前端代码项目和从 GitHub 上搜索到的 6 个热门项目中的 66 个文件。
对比工具：选择 UIS-Hunter 作为基线对比工具，它也是针对 Material Design 检测设计违规的工具，但存在一定局限性。</x:t>
  </x:si>
  <x:si>
    <x:t xml:space="preserve">量化指标：采用召回率（Recall）和精确率（Precision）评估检测和修复效果；通过用户研究中的 5 分制李克特量表衡量用户对修复后界面的满意度。
取得的效果：在检测违规方面，对于 Vercel 的 V0 项目，DesignRepair 召回率达到 92.1% ，精确率为 87.3%；对于 GitHub 项目，召回率为 83.3%，精确率为 90.9%，均优于 UIS-Hunter。在修复违规方面，Vercel 的 V0 项目整体修复召回率 89.3%、精确率 86.6% ，GitHub 项目整体修复召回率 85.2%、精确率 90.7%。用户研究中，修复后的界面满意度得分显著提升，平均得分从 3.04 提升到 3.92，且得分分布更集中于高分段。</x:t>
  </x:si>
  <x:si>
    <x:t xml:space="preserve">Fidelity of Cloud Emulators: The Imitation Game of Testing Cloud-based Software</x:t>
  </x:si>
  <x:si>
    <x:t xml:space="preserve">现代软件项目越来越依赖云服务，云模拟器用于离线开发和测试，但它与真实云服务之间的差异可能影响软件质量和部署安全。本文通过对 Azure 和 AWS 的五个云服务的 255 个 API 进行差分测试，发现 37% 的 API 存在差异，这些差异会导致部署安全问题、误报和调试困难。研究分析了差异的根源，包括规范不完整、未指定行为和实现缺陷等，并讨论了可能的解决方案。此外，还开发了工具 ET，采用混合云 - 模拟器测试策略，根据 API 差异情况选择性地在模拟器或云服务上运行测试，有效降低了测试成本。</x:t>
  </x:si>
  <x:si>
    <x:t xml:space="preserve">Modern software projects increasingly rely on cloud services. Cloud emulators are used for offline development and testing, but discrepancies between emulators and real cloud services may affect software quality and deployment safety. This paper conducts differential testing on 255 APIs of five cloud services from Azure and AWS. It is found that 37% of the APIs have discrepancies, which can lead to deployment safety issues, false alarms, and debugging difficulties. The paper analyzes the root causes of these discrepancies, including incomplete specifications, unspecified behavior, and implementation defects, and discusses potential solutions. Additionally, a tool named ET is developed to adopt a hybrid cloud-emulator testing strategy, selectively running tests on emulators or cloud services based on API discrepancies, effectively reducing testing costs.</x:t>
  </x:si>
  <x:si>
    <x:t xml:space="preserve">研究云模拟器与真实云服务之间的差异，分析这些差异对云软件测试的影响，探究差异产生的根本原因，并提出缓解差异的方法和技术，以提升云软件测试的可靠性和效率。</x:t>
  </x:si>
  <x:si>
    <x:t xml:space="preserve">云服务和模拟器：选取了微软 Azure 和亚马逊 AWS 这两个市场份额最高的云服务提供商的部分服务及其模拟器进行研究，包括 Azure 的 Blob、Queue、Table 服务以及对应的 Azurite 模拟器，AWS 的 S3 和 DynamoDB 服务以及 LocalStack 模拟器。
测试工作负载：利用 API 模糊测试生成 REST API 调用序列作为测试工作负载，同时使用现有云软件项目的测试套件作为补充测试工作负载，如 Orleans、DurableTask 等十个开源项目。</x:t>
  </x:si>
  <x:si>
    <x:t xml:space="preserve">量化指标：主要量化指标为发现差异的 API 数量及占比、受差异影响的软件项目测试数量及占比、不同类型差异影响（如部署安全违规、误报、调试问题）的数量统计、混合测试策略下云服务 API 调用节省的比例。
取得的效果：在 255 个 API 中发现 94 个（37%）存在差异；十个研究项目中 50% 出现差异测试结果；差异测试结果主要导致部署安全违规，部分产生误报；工具 ET 的混合测试策略下，不同项目的云服务 API 调用节省比例不同，综合策略能实现最多的成本节省，如在 IdentityAzureTable 项目中节省 100% ，在 Streamstone 项目中基于监测的选择策略能节省 99.2%。</x:t>
  </x:si>
  <x:si>
    <x:t xml:space="preserve">论文提到研究人员与两个使用云服务的项目开发者进行了沟通，开发者认为服务 - 模拟器差异是有问题的，当前他们的做法是对调用差异 API 的测试始终使用实际云服务进行测试，但这并不理想。这体现了产业界在面对云模拟器与真实云服务差异时的现状。</x:t>
  </x:si>
  <x:si>
    <x:t xml:space="preserve">Formally Verified Cloud-Scale AuthorizationAward Winner</x:t>
  </x:si>
  <x:si>
    <x:t xml:space="preserve">本文提出一种经过形式化验证的二进制级指针分析方法。指针分析对含指针软件的验证和分析意义重大，在二进制层面其重要性更为凸显，但也面临诸多挑战。该方法先定义通用抽象域需满足的证明义务，在此基础上形式化并证明指针分析算法的正确性。通过三个不同精度的抽象域实例化进行实验，评估显示该方法能在商用现货（COTS）二进制文件中以上下文敏感的过程间方式合理推导内存写入的指针指定，在精度和可扩展性上表现良好，且能用于多种实际场景，如反汇编、反编译、数据流分析等。</x:t>
  </x:si>
  <x:si>
    <x:t xml:space="preserve">Pointer analysis is crucial for software verification and analysis involving pointers. When dealing with software binaries, the necessity for pointer analysis becomes even more acute as everything at this level is a pointer. This paper presents an approach to formally verified binary - level pointer analysis. It first formulates generic proof obligations for an abstract domain of pointer analysis, allowing for easy instantiation of different domains with varying precisions while ensuring the correctness of the analysis. Three different abstract domains with high, medium, and low precisions are experimented with. Evaluation shows that the approach can soundly derive pointer designations for memory writes in COTS binaries in a context - sensitive interprocedural manner, and it is applicable in multiple scenarios such as disassembly, decompilation, and dataflow analysis.</x:t>
  </x:si>
  <x:si>
    <x:t xml:space="preserve">二进制级指针分析，旨在为二进制文件中的每个内存写入指定指针指向区域，通过形式化验证确保分析结果的正确性，并在可扩展性和精度之间寻求平衡，探索其在软件二进制分析多个方面的应用 。</x:t>
  </x:si>
  <x:si>
    <x:t xml:space="preserve">使用 SPEC 2006 V1 数据集作为基准进行对比评估，该数据集包含多个二进制程序，用于对比本文方法与其他相关工作在指针分析的精度和可靠性方面的差异。</x:t>
  </x:si>
  <x:si>
    <x:t xml:space="preserve">量化指标：使用召回率（recall）衡量指针分析结果的可靠性，即支持的内存写入数占总观察内存写入数的百分比；使用精度（precision）衡量返回指针域的特异性，计算方法为平均每个指令地址上，预测结果中未被实际观察到的额外指针域占总可能指针域（3 种，即 {L, G, H}）的比例的差值。
取得的效果：在召回率上，与相关工作对比，在 SPEC 数据集上达到 100%，与 BinPointer 的结果相同。在精度方面，对于堆和全局内存访问，相比 BinPointer 和 BPA 分别提高超过 29% 和 15%；对于局部内存访问，与 BinPointer 精度相近。整体而言，在指针分析的精度上表现良好，且能在多数函数中有效分析指针，保障函数执行时关键区域不被错误覆盖，对间接调用等分析也有较好效果。</x:t>
  </x:si>
  <x:si>
    <x:t xml:space="preserve">集成到反汇编：在反汇编中用于解决间接跳转和间接调用的问题，通过上下文敏感的过程间分析，为函数指针传递提供信息，帮助确定可达的指令地址，避免在处理剥离二进制文件时遗漏函数。
作为反编译的初步步骤：在反编译中，帮助确定内存区域是否构成变量，根据指针分析结果将内存写入分配给相应变量，辅助从汇编代码恢复变量信息。
自底向上的数据流分析：验证函数是否遵循调用约定，通过分析函数的后状态判断寄存器是否被正确保存；用于活变量分析，判断函数返回后指针是否为 “活” 变量。
寻找自动化漏洞利用生成的可疑模式：在自动化漏洞利用生成中，通过指针分析找出二进制文件中可能导致漏洞的模式，如函数调用时将当前栈帧指针作为参数传递给外部函数的情况，应用于 ret2win 挑战时成功发现可利用的指令。</x:t>
  </x:si>
  <x:si>
    <x:t xml:space="preserve">The Same Only Different: On Information Modality for Configuration Performance Analysis</x:t>
  </x:si>
  <x:si>
    <x:t xml:space="preserve">本文针对软件系统的配置性能分析进行了广泛的经验研究，探讨了使用手册和源代码两种信息模态在识别性能敏感选项及提取其依赖关系这两个重要任务中的有用性。通过对10个系统进行分析，包括1,694个选项、106,798个单词的手册文本以及22,859,552行代码，揭示了一些新的发现和见解，例如融合手册和代码模态对于上述两个任务是有益的；目前仅依靠单一模态的自动化工具远未达到实用水平，并且通常无法与人类分析相比。这些发现为进一步推进配置性能分析提供了方向。</x:t>
  </x:si>
  <x:si>
    <x:t xml:space="preserve">Configuration in software systems helps to ensure efficient operation and meet diverse user needs. Yet, some, if not all, configuration options have profound implications for the system’s performance. Configuration performance analysis, wherein the key is to understand(or infer) the configuration options’ relations and their impacts on performance, is crucial. Two major modalities exist that serve as the source information in the analysis: either the manual or source code. This paper conducts an extensive empirical study over 10 systems to investigate the usefulness of manual and code in two important tasks of configuration performance analysis, namely performance-sensitive options identification and the associated dependencies extraction.</x:t>
  </x:si>
  <x:si>
    <x:t xml:space="preserve">研究主题集中在通过分析软件系统的用户手册和源代码来识别性能敏感的配置选项及其依赖关系，旨在评估这两种信息来源的有效性并提出改进建议</x:t>
  </x:si>
  <x:si>
    <x:t xml:space="preserve">文中没有明确提到具体的benchmark名称，但是提到了研究覆盖了10个系统，包括MySQL、Hadoop HDFS、MapReduce等。</x:t>
  </x:si>
  <x:si>
    <x:t xml:space="preserve">论文中使用了真阳性率(TP%)、假阳性率(FP%)、假阴性率(FN%)作为量化指标。不同软件的TP%、FP%、FN%值各不相同，例如对于TOMCAT，手动分析的TP%为34%，而代码分析的TP%也为34%。</x:t>
  </x:si>
  <x:si>
    <x:t xml:space="preserve">3DGen: AI-Assisted Generation of Provably Correct Binary Format Parsers</x:t>
  </x:si>
  <x:si>
    <x:t xml:space="preserve">本文提出了一种名为3DGen的方法，用于从网络协议的自然语言描述中自动生成可证明正确的二进制格式解析器。3DGen利用多代理框架自动翻译RFC文档到3D格式的规范，并使用3DTESTGEN工具生成符号测试用例以确保解析器覆盖所有分支。实验结果表明，3DGen能够生成与手工编写的规范语义等价的解析器，并在某些情况下发现了已有手工编写规范中的错误。此外，通过Wireshark标记的数据包进行测试，验证了生成的解析器的正确性和有效性。</x:t>
  </x:si>
  <x:si>
    <x:t xml:space="preserve">This paper introduces 3DGen, an AI-assisted approach for generating provably correct binary format parsers from natural language specifications of network protocols. By leveraging a multi-agent framework and the formal semantics of 3D, 3DGen translates RFC documents into 3D specifications. The 3DTESTGEN tool is used to generate symbolic test cases ensuring branch coverage. Experiments on 20 network protocols demonstrate that 3DGen can produce semantically equivalent specifications to handwritten ones and uncover bugs in existing specifications.</x:t>
  </x:si>
  <x:si>
    <x:t xml:space="preserve">关于如何从自然语言描述中自动生成可靠的二进制格式解析器，并通过系统化的方式生成测试用例来验证这些解析器的正确性。</x:t>
  </x:si>
  <x:si>
    <x:t xml:space="preserve">论文评估了3DGen在20个IETF标准网络协议上的表现，包括UDP、ICMPv4、VXLAN、IPV6、IPV4、TCP、Ethernet、GRE等协议。</x:t>
  </x:si>
  <x:si>
    <x:t xml:space="preserve">论文使用了pass@5度量来衡量生成规范的成功率，即在5次运行中有多少次成功生成正确的规范。结果显示，对于大部分协议，3DGen能生成与手工编写规范语义等价的解析器，并且在某些情况下发现了现有规范中的错误。</x:t>
  </x:si>
  <x:si>
    <x:t xml:space="preserve">Aligning the Objective of LLM-based Program Repair</x:t>
  </x:si>
  <x:si>
    <x:t xml:space="preserve">本文探讨了如何调整大型语言模型（LLM）在程序修复任务中的目标对齐问题。研究发现，使用错误报告作为输入比直接针对有缺陷代码片段进行修补更加有效。此外，通过改进提示构造方法，可以更好地引导LLM生成正确的补丁，并且实验结果表明，这种方法在多个基准测试上取得了良好的效果。文章还讨论了现有工作流程如何限制了LLM的能力，并提出了一种新的方式来对齐训练和推理目标，以提高程序修复的效果。</x:t>
  </x:si>
  <x:si>
    <x:t xml:space="preserve">This paper investigates the objective alignment of Large Language Model (LLM) based Automated Program Repair (APR). It highlights that using bug reports as input can outperform directly patching buggy code snippets. By refining prompt construction methods, it guides LLMs to generate correct patches more effectively. Experiments on various benchmarks demonstrate promising results. The paper also discusses how current workflows may limit LLM capabilities and proposes a novel approach to align training and inference objectives for better program repair outcomes.</x:t>
  </x:si>
  <x:si>
    <x:t xml:space="preserve">优化基于LLM的程序修复技术的目标对齐，包括如何设计更有效的输入输出格式、如何构建提示以引导LLM生成高质量的补丁以及如何评估这些方法的有效性。</x:t>
  </x:si>
  <x:si>
    <x:t xml:space="preserve">论文使用了DebugBench和Defects4J作为其主要的评估基准。</x:t>
  </x:si>
  <x:si>
    <x:t xml:space="preserve">文中采用的主要量化指标包括生成并验证的补丁数量、合理补丁的数量等。结果显示，在Report-Func输入输出格式下，LLM生成的有效补丁数量最多，这表明使用错误报告作为输入能显著提高程序修复的效果。</x:t>
  </x:si>
  <x:si>
    <x:t xml:space="preserve">Revisiting Unnaturalness for Automated Program Repair in the Era of Large Language Models</x:t>
  </x:si>
  <x:si>
    <x:t xml:space="preserve">本文探讨了如何利用熵来改进自动程序修复（APR）过程中的故障定位、补丁生成效率以及正确补丁识别。研究发现，尽管熵单独用于故障定位的效果有限，但与现有的故障定位工具结合使用时，能够显著提升效果。通过引入熵差异（entropy-delta），可以有效提高补丁生成效率，并帮助区分看似正确的但实际上是错误的补丁与真正正确的补丁。实验基于Defects4J数据集进行，结果显示熵在多个方面对APR流程有正面影响。</x:t>
  </x:si>
  <x:si>
    <x:t xml:space="preserve">This paper investigates the use of entropy to enhance fault localization, patch generation efficiency, and correct patch identification in Automated Program Repair (APR). While entropy alone is only somewhat useful for pinpointing faulty lines, it significantly complements existing fault localization tools. By incorporating entropy-delta, improvements in patch generation efficiency are observed, as well as better differentiation between plausible but incorrect patches and genuinely correct ones. Experiments conducted on the Defects4J dataset highlight the positive impact of entropy across various stages of APR.</x:t>
  </x:si>
  <x:si>
    <x:t xml:space="preserve">利用熵作为一种度量方法来改进自动程序修复（APR）技术，包括故障定位、补丁生成效率及正确补丁的识别。</x:t>
  </x:si>
  <x:si>
    <x:t xml:space="preserve">论文使用的基准是Defects4J V2.0，一个常用的自动程序修复研究基准，包含了Chart、Closure、Lang、Math、Mockito和Time等六个项目的数据。</x:t>
  </x:si>
  <x:si>
    <x:t xml:space="preserve">主要量化指标包括Top-N排名（衡量故障定位的有效性）、成功修补所需的测试迭代次数（衡量补丁生成效率）。结果表明，通过使用熵差异重新排序，TBar工具的成功补丁平均排名显著下降，意味着找到成功补丁所需的时间减少。此外，熵还能有效地区分出真正的正确补丁与仅仅是测试通过的补丁。</x:t>
  </x:si>
  <x:si>
    <x:t xml:space="preserve">The Fact Selection Problem in LLM-Based Program Repair</x:t>
  </x:si>
  <x:si>
    <x:t xml:space="preserve">本文探讨了基于大型语言模型（LLM）的程序修复中事实选择的问题。研究显示，虽然熵单独用于故障定位的效果有限，但与现有的故障定位工具结合使用时，能够显著提升效果。文中提出了一种采用函数粒度完美故障定位的方法，并利用BugsInPy数据集中的一个子集——BGP314进行实验，以评估不同的事实选择策略。通过分析失败的测试案例及其与错误信息、错误类、文件等的关系，作者提出了识别潜在错误位置、解释错误原因并建议修复方法的步骤。研究表明，通过合理的事实选择策略，可以提高程序修复的有效性和准确性。</x:t>
  </x:si>
  <x:si>
    <x:t xml:space="preserve">This paper explores the fact selection problem in Large Language Model (LLM)-based program repair. It demonstrates that while entropy alone is somewhat useful for fault localization, its combination with existing tools significantly improves performance. The paper adopts a function-granular perfect fault localization approach and uses a subset of BugsInPy called BGP314 to evaluate different fact selection strategies. By analyzing failing test cases and their relationship with error messages, buggy functions, classes, files, and GitHub issues, the authors propose steps to identify potential error locations, explain bug causes, and suggest possible fixes. The study highlights the importance of effective fact selection strategies in enhancing the efficiency and accuracy of automated program repair.</x:t>
  </x:si>
  <x:si>
    <x:t xml:space="preserve">如何在基于LLM的程序修复过程中选择有效的事实来指导修复过程，包括故障定位、补丁生成效率以及正确补丁的识别。</x:t>
  </x:si>
  <x:si>
    <x:t xml:space="preserve">论文使用了BugsInPy数据集的一个子集BGP314，其中包括从17个流行的Python项目中提取的501个bug，进一步筛选出需要在单个函数内修改的314个bug。</x:t>
  </x:si>
  <x:si>
    <x:t xml:space="preserve">论文采用了pass@k作为衡量标准，表示在k次查询中有至少一次成功的概率。对于BGP32数据集的小规模初步研究显示，在n=15且k=1的情况下，pass@k表现出较好的平均性能。此外，还讨论了不同事实选择策略对修复成功率的影响。</x:t>
  </x:si>
  <x:si>
    <x:t xml:space="preserve">Towards Understanding the Characteristics of Code Generation Errors Made by Large Language Models</x:t>
  </x:si>
  <x:si>
    <x:t xml:space="preserve">该论文通过实证研究分析了六种代表性大型语言模型（LLMs）在HumanEval数据集上生成的代码错误。研究通过开放编码和主题分析，构建了代码生成错误的分类体系，包括语义特征（如逻辑错误、条件缺失）和句法特征（如代码块错误、函数参数错误）。研究发现，LLMs生成的错误多为非简单错误，涉及多行代码，且修复成本较高。此外，任务复杂度和测试通过率与错误类型密切相关。论文还探讨了未来改进方向，如错误修复和任务复杂度评估。</x:t>
  </x:si>
  <x:si>
    <x:t xml:space="preserve">This paper conducts an empirical study on code generation errors produced by six representative Large Language Models (LLMs) on the HumanEval dataset. Through open coding and thematic analysis, the authors establish a taxonomy of errors, categorizing them by semantic characteristics (e.g., logical errors, missing conditions) and syntactic characteristics (e.g., incorrect code blocks, function arguments). The study reveals that LLMs often generate non-trivial, multi-line errors requiring significant repair efforts. It also examines the correlation between error types, task complexity, and test pass rates. Future directions for improving LLM-based code generation are discussed.</x:t>
  </x:si>
  <x:si>
    <x:t xml:space="preserve">大型语言模型（LLMs）在代码生成中的错误特征分析，包括错误分类、修复成本、任务复杂度影响，以及测试通过率与错误类型的关系。</x:t>
  </x:si>
  <x:si>
    <x:t xml:space="preserve">HumanEval数据集（包含164个手写的Python编程任务，每个任务平均附带7.7个单元测试）。</x:t>
  </x:si>
  <x:si>
    <x:t xml:space="preserve">量化指标：
Levenshtein距离（编辑距离）
Jaccard相似度
CodeBERTScore（语义相似度）
测试通过率（Test Pass Rate）
任务复杂度（通过任务描述长度和代码行数衡量）
效果：
84.21%的错误代码需要超过50次编辑修复，52.63%需要超过200次编辑。
CodeBERTScore中位数约为0.2，表明错误代码与正确代码语义差异显著。
GPT-4的错误类型较少（9/13），而小模型（如InCoder）错误类型更全面（13/13）。</x:t>
  </x:si>
  <x:si>
    <x:t xml:space="preserve">Repository-Level Graph Representation Learning for Enhanced Security Patch Detection</x:t>
  </x:si>
  <x:si>
    <x:t xml:space="preserve">该论文提出了一种名为RepoSPD的仓库级安全补丁检测框架，旨在解决现有方法在检测安全补丁时忽略仓库级依赖关系和代码变更复杂性的问题。RepoSPD包含三个关键组件：1）RepoCPG，一种仓库级图结构，用于整合补丁前后的代码依赖关系；2）结构感知的补丁表示，融合图结构和序列信息；3）渐进式学习，平衡语义和结构信息的学习。实验结果表明，RepoSPD在SPI-DB和PatchDB数据集上的准确率分别提升了11.90%和3.10%，显著优于现有方法。</x:t>
  </x:si>
  <x:si>
    <x:t xml:space="preserve">This paper introduces RepoSPD, a repository-level security patch detection framework designed to address the limitations of existing methods that overlook repository-level dependencies and complex code changes. RepoSPD comprises three key components: 1) RepoCPG, a repository-level graph integrating pre- and post-patch code dependencies; 2) structure-aware patch representation combining graph and sequence information; and 3) progressive learning to balance semantic and structural information. Experimental results show that RepoSPD improves accuracy by 11.90% and 3.10% on SPI-DB* and PatchDB* datasets, respectively, outperforming state-of-the-art methods.</x:t>
  </x:si>
  <x:si>
    <x:t xml:space="preserve">仓库级安全补丁检测，通过融合图结构和序列信息，提升安全补丁的识别能力。</x:t>
  </x:si>
  <x:si>
    <x:t xml:space="preserve">SPI-DB和PatchDB数据集（分别包含20,238和28,781个仓库版本的C/C++代码）。</x:t>
  </x:si>
  <x:si>
    <x:t xml:space="preserve">量化指标：准确率（Accuracy）、F1分数（F1 Score）、误报率（False Positive Rate）。
效果：RepoSPD在SPI-DB和PatchDB上的准确率分别达到74.55%和83.35%，F1分数为68.98%和69.13%，误报率降低至14.67%和6.65%。</x:t>
  </x:si>
  <x:si>
    <x:t xml:space="preserve">FAMOS: Fault diagnosis for Microservice Systems through Effective Multi-modal Data Fusion</x:t>
  </x:si>
  <x:si>
    <x:t xml:space="preserve">论文提出了一种名为FAMOS的故障诊断方法，用于微服务系统中通过多模态数据（包括追踪、日志和指标）的融合来准确识别故障。FAMOS采用独立特征提取器保留各模态的固有信息，并通过高斯注意力机制和交叉注意力机制捕捉模态间关系。实验表明，FAMOS在开源和工业微服务系统上的F1分数比现有方法提高了20.33%。</x:t>
  </x:si>
  <x:si>
    <x:t xml:space="preserve">The paper proposes FAMOS, a fault diagnosis approach for microservice systems that effectively fuses multi-modal data (traces, logs, and metrics). FAMOS employs independent feature extractors to preserve intrinsic information of each modality and introduces Gaussian-attention and cross-attention mechanisms to capture inter-modal relationships. Experiments show that FAMOS achieves an average F1 score improvement of 20.33% over state-of-the-art methods on both open-source and industrial microservice systems.</x:t>
  </x:si>
  <x:si>
    <x:t xml:space="preserve">微服务系统中的多模态数据融合故障诊断，旨在通过结合追踪、日志和指标数据，提高故障诊断的准确性和效率。</x:t>
  </x:si>
  <x:si>
    <x:t xml:space="preserve">论文使用了两个数据集：
开源微服务系统Train-ticket
工业微服务系统Mall</x:t>
  </x:si>
  <x:si>
    <x:t xml:space="preserve">论文使用了以下量化指标：
Macro Precision：平均精确率
Macro Recall：平均召回率
Macro F1-score：平均F1分数
实验结果显示，FAMOS在Train-ticket数据集上的F1分数为95.65%，在Mall数据集上的F1分数为75.73%，平均比现有方法提高了20.33%。</x:t>
  </x:si>
  <x:si>
    <x:t xml:space="preserve">论文中提及了在工业微服务系统Mall上的应用案例，通过故障注入和实际用户请求数据验证了FAMOS的有效性。</x:t>
  </x:si>
  <x:si>
    <x:t xml:space="preserve">Leveraging Large Language Models to Detect npm Malicious Packages</x:t>
  </x:si>
  <x:si>
    <x:t xml:space="preserve">本研究提出了一种名为UTGen的方法，通过结合基于搜索的软件测试（SBST）和大语言模型（LLM）来增强自动生成的单元测试的可理解性。UTGen通过优化测试数据、添加描述性注释、改进变量命名和测试方法名称，显著提升了测试代码的可读性。实验结果表明，使用UTGen生成的测试用例在修复缺陷任务中，参与者能够修复更多缺陷（最多提升33%）且耗时更少（最多减少20%）。此外，通过问卷调查发现，参与者认为注释和测试名称是提升测试可理解性的关键因素。</x:t>
  </x:si>
  <x:si>
    <x:t xml:space="preserve">This paper introduces UTGen, a novel approach that integrates Large Language Models (LLMs) with Search-Based Software Testing (SBST) to enhance the understandability of automatically generated unit tests. UTGen improves test cases by contextualizing test data, adding descriptive comments, refining variable names, and suggesting meaningful test method names. A controlled experiment with 32 participants demonstrated that UTGen-generated tests enabled developers to fix up to 33% more bugs while reducing task completion time by 20%. Post-test feedback highlighted comments and test names as critical factors for improving test comprehensibility.</x:t>
  </x:si>
  <x:si>
    <x:t xml:space="preserve">利用大语言模型提升自动生成的单元测试的可理解性，并评估其对开发者修复缺陷效率的影响。</x:t>
  </x:si>
  <x:si>
    <x:t xml:space="preserve">论文使用了DynaMOSA数据集，包含来自117个开源项目的346个非平凡Java类，以及SF110基准中的204个类。</x:t>
  </x:si>
  <x:si>
    <x:t xml:space="preserve">量化指标：
编译通过率（Compilability rate）：UTGen生成的测试用例中72.48%成功优化，27.52%因无法优化或编译失败而回退到基线测试。
覆盖率（Coverage）：UTGen的指令覆盖率为24.43%，分支覆盖率为17.87%，略低于基线（EvoSuite的25.03%和18.68%）。
缺陷修复效率：参与者使用UTGen测试用例修复缺陷数量提升33%，耗时减少20%。
效果：UTGen显著提升了测试的可理解性和开发者的工作效率</x:t>
  </x:si>
  <x:si>
    <x:t xml:space="preserve">Magika: AI-Powered Content-Type Detection</x:t>
  </x:si>
  <x:si>
    <x:t xml:space="preserve">这篇论文介绍了Magika，一种基于深度学习的文件类型检测工具。Magika通过分析文件的字节序列，能够高效准确地识别超过100种文件类型，平均F1分数达到99%。相比传统的基于规则的工具，Magika在速度和准确性上均有显著提升。该工具已在Gmail、Google Drive和VirusTotal等实际场景中应用，并开源以促进社区发展。</x:t>
  </x:si>
  <x:si>
    <x:t xml:space="preserve">This paper introduces Magika, an AI-powered content-type detection tool that uses a deep learning model to identify file types from byte sequences. Magika achieves an average F1 score of 99% across over 100 content types, outperforming traditional signature-based tools. It is lightweight, requiring only 1MB of memory and a single CPU, and has been adopted by Gmail, Google Drive, and VirusTotal. The tool is open-sourced under the Apache 2 license.</x:t>
  </x:si>
  <x:si>
    <x:t xml:space="preserve">基于AI的文件类型检测技术，旨在通过深度学习模型取代传统的基于规则的文件类型检测方法，提高检测的准确性和效率。</x:t>
  </x:si>
  <x:si>
    <x:t xml:space="preserve">论文使用了一个包含1.2M文件的测试数据集，覆盖113种文件类型，用于评估Magika和现有工具（如file、exiftool、trid和guesslang）的性能。</x:t>
  </x:si>
  <x:si>
    <x:t xml:space="preserve">量化指标：F1分数（综合精确率和召回率）、处理速度（毫秒/文件）、内存占用（1MB模型权重）。
效果：
平均F1分数：99%（比最佳传统工具高12%）。
处理速度：5.77毫秒/文件（批量推理）。
内存占用：仅需1MB。</x:t>
  </x:si>
  <x:si>
    <x:t xml:space="preserve">Gmail和Google Drive：用于附件扫描和文件类型策略 enforcement。
VirusTotal：用于优化恶意软件分析流程。
Apache Tika：开源项目集成。
VS Code：讨论替代guesslang作为编程语言检测工具。</x:t>
  </x:si>
  <x:si>
    <x:t xml:space="preserve">8800</x:t>
  </x:si>
  <x:si>
    <x:t xml:space="preserve">Closing the Gap: A User Study on the Real-world Usefulness of AI-powered Vulnerability Detection &amp; Repair in the IDE</x:t>
  </x:si>
  <x:si>
    <x:t xml:space="preserve">该论文研究了AI驱动的漏洞检测与修复工具DeepVulGuard在真实开发环境中的实用性。通过17名微软专业开发者在24个项目上的实验，研究发现尽管工具在基准测试中表现良好，但在实际应用中仍存在高误报率和修复建议不适应代码库的问题。用户反馈显示，工具在背景扫描、修复定制化和交互式聊天功能方面有待改进。</x:t>
  </x:si>
  <x:si>
    <x:t xml:space="preserve">This paper presents an empirical study of DeepVulGuard, an AI-powered vulnerability detection and repair tool integrated into the IDE. The study involved 17 professional developers at Microsoft, who used the tool on 24 real-world projects. Results showed promising benchmark performance (80% precision, 32% recall), but practical challenges like high false positives and non-customized fixes limited its utility. User feedback highlighted the need for background scanning, better context integration, and interactive chat features.</x:t>
  </x:si>
  <x:si>
    <x:t xml:space="preserve">评估AI驱动的漏洞检测与修复工具在真实开发环境中的实用性，并探索开发者对其功能的需求和反馈。</x:t>
  </x:si>
  <x:si>
    <x:t xml:space="preserve">论文使用了以下基准数据集：
SVEN：用于漏洞检测评估，包含380个高质量漏洞样本。
Vul4J：用于漏洞修复评估，包含可执行测试的安全漏洞数据集。</x:t>
  </x:si>
  <x:si>
    <x:t xml:space="preserve">检测性能：在SVEN数据集上，DeepVulGuard达到80%的精确率（Precision）、32%的召回率（Recall）和46%的F1分数。
修复性能：在Vul4J数据集上，工具成功修复了13%的漏洞，部分修复了8%的漏洞。</x:t>
  </x:si>
  <x:si>
    <x:t xml:space="preserve">论文中提到了在微软的案例研究，17名专业开发者在24个实际项目中使用了DeepVulGuard工具，扫描了6.9k文件和170万行代码，生成了170个警报和50个修复建议。</x:t>
  </x:si>
  <x:si>
    <x:t xml:space="preserve">Show Me Your Code! Kill Code Poisoning: A Lightweight Method Based on Code Naturalness</x:t>
  </x:si>
  <x:si>
    <x:t xml:space="preserve">该论文提出了一种名为KillBadCode的轻量级代码投毒检测技术。该方法基于代码自然性（Code Naturalness）的破坏现象，通过训练一个轻量级的n-gram语言模型（CodeLM）来识别投毒样本中的触发标记（Trigger Tokens）。实验表明，KillBadCode在20种投毒场景中平均召回率（Recall）达到100%，误报率（FPR）仅为8.30%，且检测效率显著优于现有基线方法。</x:t>
  </x:si>
  <x:si>
    <x:t xml:space="preserve">This paper proposes KillBadCode, a lightweight technique for detecting code poisoning attacks by leveraging the disruption of code naturalness. It trains an n-gram language model (CodeLM) on clean code snippets to identify trigger tokens in poisoned samples. Experiments demonstrate that KillBadCode achieves 100% recall and 8.30% FPR on average across 20 poisoning scenarios, outperforming baselines in both effectiveness and efficiency.</x:t>
  </x:si>
  <x:si>
    <x:t xml:space="preserve">代码投毒攻击的检测与防御，重点关注如何利用代码自然性的破坏现象设计轻量级且高效的检测方法。</x:t>
  </x:si>
  <x:si>
    <x:t xml:space="preserve">论文使用了以下基准数据集：
Devign：用于缺陷检测任务。
BigCloneBench：用于克隆检测任务。
CodeSearchNet：用于代码搜索任务。
Bugs2Fix：用于代码修复任务。</x:t>
  </x:si>
  <x:si>
    <x:t xml:space="preserve">检测性能：平均召回率（Recall）为100%，平均误报率（FPR）为8.30%。
攻击防御效果：在缺陷检测任务中，攻击成功率（ASR）从99.24%降至33.53%。
效率：最快仅需5分钟完成检测，平均比最佳基线快25倍。</x:t>
  </x:si>
  <x:si>
    <x:t xml:space="preserve">Treefix: Enabling Execution with a Tree of Prefixes</x:t>
  </x:si>
  <x:si>
    <x:t xml:space="preserve">本文提出了一种名为Treefix的新方法，用于解决代码片段执行时因缺失变量或依赖而无法运行的问题。Treefix利用大型语言模型（LLM）生成代码前缀（prefixes），通过多步迭代优化这些前缀，逐步提高代码的覆盖率。实验表明，Treefix在代码覆盖率上显著优于现有方法（如LExecutor），能够覆盖更多代码行，并生成更多样化的值。该方法在开源项目和Stack Overflow代码片段上进行了验证，展示了其实际应用潜力。</x:t>
  </x:si>
  <x:si>
    <x:t xml:space="preserve">This paper introduces Treefix, a novel approach for enabling the execution of arbitrary code snippets by leveraging LLMs to generate and iteratively refine code prefixes. Treefix addresses the limitations of prior work (e.g., LExecutor) by producing diverse and context-aware values through multi-step feedback. Experiments on open-source functions and Stack Overflow snippets demonstrate that Treefix achieves higher line coverage (84% and 82%, respectively) and generates significantly more unique values compared to state-of-the-art methods.</x:t>
  </x:si>
  <x:si>
    <x:t xml:space="preserve">学习引导的代码执行（learning-guided execution），旨在通过生成代码前缀解决代码片段因缺失上下文而无法执行的问题。</x:t>
  </x:si>
  <x:si>
    <x:t xml:space="preserve">论文使用了两个数据集：
Open-source functions：从5个流行的开源Python项目中随机选取的1,000个函数。
Stack Overflow snippets：从Stack Overflow问答中提取的462个Python代码片段。</x:t>
  </x:si>
  <x:si>
    <x:t xml:space="preserve">量化指标：
代码行覆盖率（line coverage）。
完全执行率（full execution rate，即达到100%覆盖率的代码片段比例）。
效果：
Treefix在开源函数数据集上覆盖了84%的代码行（比最佳基线提高25%），在Stack Overflow片段上覆盖了82%（提高7%）。
完全执行率分别为69%和71%，显著优于基线（如LExecutor的35%和49%）。</x:t>
  </x:si>
  <x:si>
    <x:t xml:space="preserve">Automated Accessibility Analysis of Dynamic Content Changes on Mobile Apps</x:t>
  </x:si>
  <x:si>
    <x:t xml:space="preserve">本文提出了一种名为TimeStump的自动化框架，用于检测移动应用中动态内容变化导致的无障碍性问题。通过结合用户研究和自动化技术，TimeStump能够识别动态内容变化（如突然出现的按钮或消失的提示）对屏幕阅读器用户的负面影响。实验表明，该工具在真实应用中的检测精度和召回率分别达到94%和92%，并通过用户研究验证了其有效性。</x:t>
  </x:si>
  <x:si>
    <x:t xml:space="preserve">This paper introduces TimeStump, an automated framework for detecting accessibility issues caused by dynamic content changes in mobile apps. Combining formative user studies and automated crawling, TimeStump identifies problematic changes (e.g., unannounced appearing/disappearing elements) that hinder screen reader users. Evaluations on real-world apps show precision and recall of 94% and 92%, respectively, with user studies confirming its practical impact.</x:t>
  </x:si>
  <x:si>
    <x:t xml:space="preserve">移动应用中动态内容变化导致的无障碍性问题检测，重点关注屏幕阅读器用户的使用体验。</x:t>
  </x:si>
  <x:si>
    <x:t xml:space="preserve">Group1：10款手动验证含动态内容的Google Play应用（如Spotify、Booking.com）。
Group2：20款已知无障碍问题的随机应用（来自前期研究[11]）。</x:t>
  </x:si>
  <x:si>
    <x:t xml:space="preserve">量化指标：精确率（Precision）、召回率（Recall）。
效果：整体精确率94%，召回率92%（表I）。用户研究确认83%的检测问题真实存在。</x:t>
  </x:si>
  <x:si>
    <x:t xml:space="preserve">Janus: Detecting Rendering Bugs in Web Browsers via Visual Delta Consistency</x:t>
  </x:si>
  <x:si>
    <x:t xml:space="preserve">这篇论文提出了一种名为Janus的工具，用于检测浏览器中的渲染错误。传统差异测试方法在浏览器渲染错误检测中存在高误报率的问题，因为不同浏览器对同一HTML文件的渲染结果可能不同。Janus通过“视觉差异一致性”测试预言，构造轻微修改的HTML文件对，并观察不同浏览器对修改的反应是否一致，从而有效识别渲染错误。实验表明，Janus在Chrome、Safari和Firefox中检测到31个非崩溃渲染错误，其中24个被确认，8个已修复。</x:t>
  </x:si>
  <x:si>
    <x:t xml:space="preserve">This paper introduces Janus, a tool for detecting rendering bugs in web browsers. Traditional differential testing fails in this context due to high false positives caused by inconsistent rendering outcomes across browsers. Janus employs a "Visual Delta Consistency" test oracle, constructing pairs of slightly modified HTML files and checking if browsers react uniformly to these changes. The tool detected 31 non-crash rendering bugs in Chrome, Safari, and Firefox, with 24 confirmed and 8 fixed by developers.</x:t>
  </x:si>
  <x:si>
    <x:t xml:space="preserve">浏览器渲染错误的检测方法，重点是通过视觉差异一致性测试预言实现跨浏览器差异测试。</x:t>
  </x:si>
  <x:si>
    <x:t xml:space="preserve">论文使用了Domato生成的HTML测试用例，并在Chrome、Safari和Firefox上进行了测试。</x:t>
  </x:si>
  <x:si>
    <x:t xml:space="preserve">量化指标：检测到的渲染错误数量（31个）、确认数量（24个）、修复数量（8个）、误报率（5.26%）。
效果：Janus显著降低了误报率（传统方法为99.78%，Janus为5.26%），并发现了其他工具无法检测的长期存在的渲染错误。</x:t>
  </x:si>
  <x:si>
    <x:t xml:space="preserve">论文提到开发者已修复部分报告的错误，并将测试用例添加到Chromium和WebKit的集成测试中（例如Case Study 1-3）。</x:t>
  </x:si>
  <x:si>
    <x:t xml:space="preserve">ChatGPT Inaccuracy Mitigation during Technical Report Understanding: Are We There Yet?</x:t>
  </x:si>
  <x:si>
    <x:t xml:space="preserve">这篇论文研究了ChatGPT在处理技术报告（如软件缺陷报告）时产生的“幻觉”（即不相关或错误的回答）问题。作者通过调查47名软件工程师，构建了一个包含412个问答对的基准数据集，并发现基于检索增强生成（RAG）的ChatGPT在回答这些问题时的准确率仅为36.4%。为了解决这一问题，作者提出了CHIME（ChatGPT Inaccuracy Mitigation Engine），通过上下文无关文法（CFG）解析技术内容、查询预处理和响应验证（结合CoVe和蜕变测试）来改进ChatGPT的回答。实验表明，CHIME将准确率提高了30.3%，用户研究也证实其回答更具实用性。</x:t>
  </x:si>
  <x:si>
    <x:t xml:space="preserve">This paper addresses the issue of hallucinations in ChatGPT when processing technical reports, such as software bug reports. The authors surveyed 47 software engineers and created a benchmark of 412 Q&amp;A pairs. They found that a RAG-based ChatGPT achieved only 36.4% accuracy due to limitations in understanding complex technical content and contextual integration. To mitigate these inaccuracies, they proposed CHIME, which uses CFG for parsing technical terms, query preprocessing, and response validation (combining CoVe and metamorphic testing). CHIME improved accuracy by 30.3%, and user studies confirmed its responses were more useful than ChatGPT alone.</x:t>
  </x:si>
  <x:si>
    <x:t xml:space="preserve">改进ChatGPT在技术报告理解中的准确性，重点是通过CHIME工具减少幻觉现象。</x:t>
  </x:si>
  <x:si>
    <x:t xml:space="preserve">论文使用了从两个开源项目（OpenJ9和ElasticSearch）的缺陷报告中构建的412个问答对作为基准数据集。</x:t>
  </x:si>
  <x:si>
    <x:t xml:space="preserve">量化指标：回答的正确率（Correctness）。
效果：
基线RAG-based ChatGPT的正确率为36.4%。
CHIME将正确率提高到66.7%，提升了30.3%。
用户研究中，CHIME的回答在多数任务中被认为比ChatGPT更实用。</x:t>
  </x:si>
  <x:si>
    <x:t xml:space="preserve">论文提到工业合作伙伴（IBM）正在将CHIME部署为Slack机器人，用于实际缺陷报告分析。此外，CHIME的设计和评估得到了工业界的参与和支持。</x:t>
  </x:si>
  <x:si>
    <x:t xml:space="preserve">Navigating the Testing of Evolving Deep Learning Systems: An Exploratory Interview Study</x:t>
  </x:si>
  <x:si>
    <x:t xml:space="preserve">本文探讨了在不断演化的深度学习系统中测试所面临的挑战、开发者采用的解决方案以及他们所需的额外支持。通过半结构化访谈22位来自不同领域和背景的深度学习开发者，研究总结了六类主要挑战（如回归故障、在线与离线性能差异、测试数据收集困难等），提出了19种最佳实践（如采用持续学习、A/B测试等），并指出了16种未来需要的支持（如自动化调试工具、改进测试工具可用性等）。研究结果为深度学习系统的测试提供了实践指导和未来研究方向。</x:t>
  </x:si>
  <x:si>
    <x:t xml:space="preserve">This paper investigates the challenges, solutions, and additional support needed for testing evolving deep learning (DL) systems. Through semi-structured interviews with 22 DL developers from diverse domains, the study identifies six key challenges (e.g., regression faults, online-offline discrepancies, test data collection difficulties), extracts 19 best practices (e.g., continual learning, A/B testing), and highlights 16 actionable support items (e.g., automated debugging tools, improved testing tool usability). The findings offer practical insights for industry practitioners and suggest future research directions to enhance DL system testing.</x:t>
  </x:si>
  <x:si>
    <x:t xml:space="preserve">深度学习系统演化过程中的测试挑战、解决方案及未来支持需求。</x:t>
  </x:si>
  <x:si>
    <x:t xml:space="preserve">论文未明确提及使用特定的benchmark，而是通过访谈收集实际工业场景中的案例和经验。</x:t>
  </x:si>
  <x:si>
    <x:t xml:space="preserve">论文未使用传统量化指标（如准确率、覆盖率等），而是通过定性分析归纳了挑战、解决方案和支持需求的统计数量（如6类挑战、19种解决方案、16种支持需求）。访谈数据饱和度的量化标准为95%（基于编码覆盖）。</x:t>
  </x:si>
  <x:si>
    <x:t xml:space="preserve">提及了多个产业界案例，例如：
苹果Face ID在疫情期间的更新（功能演化测试）。
物流公司DPD聊天机器人在更新后出现辱骂用户的问题（回归故障）。
推荐系统在季节性活动（如“双十一”）中的测试策略（A/B测试）。
医疗领域因隐私问题导致测试数据收集困难的实际挑战。</x:t>
  </x:si>
  <x:si>
    <x:t xml:space="preserve">EP-Detector: Automatic Detection of Error-prone Operation Anomalies in Android ApplicationsSecurity</x:t>
  </x:si>
  <x:si>
    <x:t xml:space="preserve">本文提出了一种名为EP-Detector的工具，用于自动检测Android应用中的易错操作异常（EPA）。EPA通常由页面元素设计不合理引发，例如用户误触、布局不当或资源过载，这些问题可能导致用户体验下降或安全风险。EP-Detector通过动态GUI测试，结合行为、布局和环境三个维度的分析，实现了高精度的EPA检测。实验在53个流行Android应用上进行，结果显示平均每个页面的两个控件中就存在一个EPA，其中28.3%可能导致功能或安全问题。工具已开源，并展示了其在工业场景中的实用性。</x:t>
  </x:si>
  <x:si>
    <x:t xml:space="preserve">This paper introduces EP-Detector, a tool for automatically detecting Error-prone Operation Anomalies (EPAs) in Android apps. EPAs arise from poorly designed page elements, leading to user misoperations due to confusing behaviors, unsuitable layouts, or resource overload. EP-Detector employs dynamic GUI testing to analyze EPAs from three dimensions: subject (user behavior), object (widget design), and environment (system resources). Evaluated on 53 real-world apps, the tool achieved 88.28% precision, revealing that EPAs are prevalent (one EPA per two widgets on average) and 28.3% pose security or functionality risks. The tool is open-sourced and demonstrates practical value for industry applications.</x:t>
  </x:si>
  <x:si>
    <x:t xml:space="preserve">Android应用中易错操作异常（EPA）的自动化检测方法及工具开发。</x:t>
  </x:si>
  <x:si>
    <x:t xml:space="preserve">论文使用53个流行的Android应用作为评测基准，涵盖9个功能类别（如社交、金融、工具等），包括微信、支付宝、Bilibili等知名应用。这些应用从Google Play和中国市场选取，下载量均超过10万次。</x:t>
  </x:si>
  <x:si>
    <x:t xml:space="preserve">精确度（Precision）：88.28%（整体），其中行为相关EPA（bEPA）为91.52%，布局相关EPA（aEPA）为85.81%。
覆盖率（Coverage）：60.40%（页面状态覆盖率），优于对比工具APE（55.45%）和Stoat（47.52%）。
效率（Efficiency）：平均每个应用测试耗时6.3小时，每页面24.8分钟。
严重性（Severity）：28.3%的EPA可能导致安全或功能风险。</x:t>
  </x:si>
  <x:si>
    <x:t xml:space="preserve">提及了多个产业界案例，例如：
微信和支付宝因复杂服务集成导致EPA数量超过200个。
Bilibili的“一键三连”按钮因布局重叠可能引发误操作（如意外加速或扣币）。
银行应用（如中国银行）的广告关闭按钮设计不当导致用户误触广告页面。</x:t>
  </x:si>
  <x:si>
    <x:t xml:space="preserve">Mobile Application Coverage: The 30% Curse and Ways Forward</x:t>
  </x:si>
  <x:si>
    <x:t xml:space="preserve">这篇论文研究了移动应用程序测试中的“30%诅咒”现象，即现有的GUI驱动测试工具仅能覆盖约30%的应用程序代码。通过大规模实验和手动分析，论文揭示了导致低覆盖率的主要原因（如远程服务器依赖、外部资源需求等），并提出未来应关注超越GUI的测试技术以提高覆盖率。研究还分析了未覆盖代码的激活条件，并提供了实际案例和解决方案。</x:t>
  </x:si>
  <x:si>
    <x:t xml:space="preserve">This paper investigates the "30% curse" in mobile app testing, where GUI-driven techniques achieve only around 30% code coverage. Through large-scale experiments and manual analysis, it identifies key blockers (e.g., server dependencies, external resources) and suggests beyond-GUI exploration strategies. The study analyzes activation properties of unreached code and provides actionable insights for improving coverage in real-world apps.</x:t>
  </x:si>
  <x:si>
    <x:t xml:space="preserve">移动应用程序测试覆盖率低的原因及解决方案，重点分析GUI驱动测试工具的局限性，并提出非GUI驱动的测试技术方向。</x:t>
  </x:si>
  <x:si>
    <x:t xml:space="preserve">论文使用了以下benchmark：
AndroTest数据集（61个开源应用，包括47个非Google Play应用和14个Google Play应用）。
自建数据集（42个2023年Google Play热门应用，覆盖32个类别）。
具体工具对比：APE和FastBot2。</x:t>
  </x:si>
  <x:si>
    <x:t xml:space="preserve">量化指标：活动覆盖率（Activity Coverage），即被触发的活动数量占总活动数量的比例。
效果：
自动化工具平均覆盖率为22.4%。
人工测试平均覆盖率为28.1%。
工具和人工结合的最高覆盖率为29.6%。
分析表明，超过20%的未覆盖活动可通过简单非GUI技术触发。</x:t>
  </x:si>
  <x:si>
    <x:t xml:space="preserve">论文提及了产业界案例，如对42个Google Play热门应用（如WhatsApp、TikTok、Uber等）的测试分析，并指出这些应用的低覆盖率问题与服务器依赖、硬件要求等实际因素相关。</x:t>
  </x:si>
  <x:si>
    <x:t xml:space="preserve">The Design Smells Breaking the Boundary between Android Variants and AOSP</x:t>
  </x:si>
  <x:si>
    <x:t xml:space="preserve">这篇论文研究了Android定制版本（如厂商开发的MagicOS、MIUI等）与Android开源项目（AOSP）之间的设计边界问题。通过分析22个Android定制版本和22个AOSP版本，论文定义了3类设计异味（Inline Dependency、Unstable Dependency、Cyclic Dependency），并开发了自动化工具DroidDS来检测这些问题。研究发现，这些设计异味会导致高维护成本（如频繁的代码冲突和修改），并提出部分问题可通过简单代码调整缓解。工业界合作方已计划优先修复这些问题。</x:t>
  </x:si>
  <x:si>
    <x:t xml:space="preserve">This paper investigates design smells that erode the boundary between Android variants (e.g., MagicOS, MIUI) and the Android Open Source Project (AOSP). By analyzing 22 Android variants and 22 AOSP versions, the study identifies three types of design smells (Inline Dependency, Unstable Dependency, Cyclic Dependency) and proposes DroidDS, an automated detection tool. Results show these smells significantly increase maintenance costs (e.g., merge conflicts) and highlight that 52.37% of issues are mitigable with minor code changes. Industrial collaborators confirmed the findings and prioritized refactoring efforts.</x:t>
  </x:si>
  <x:si>
    <x:t xml:space="preserve">Android定制版本与AOSP之间的设计异味，包括其定义、检测方法、对维护成本的影响，以及可缓解性（mitigability）。</x:t>
  </x:si>
  <x:si>
    <x:t xml:space="preserve">数据集：22个Android定制版本（如LineageOS、CalyxOS、OmniROM）和22个对应的AOSP版本。
工业项目：匿名项目IndustrialX（来自国内Top 3 Android设备厂商）。
代码规模：1.97亿行代码、2700万次提交（史上最大规模Android OS数据集之一）。</x:t>
  </x:si>
  <x:si>
    <x:t xml:space="preserve">维护成本指标：
#author（开发者数量）、#changeCmt（修改提交数）、#issue（问题数）等。
效果：设计异味相关文件的维护成本是其他文件的9.42倍。
冲突捕获率：
设计异味覆盖了68.87%的冲突文件和72.26%的冲突代码块。
可缓解性：
52.37%的设计异味可通过简单代码修改解决（如单行调整）。</x:t>
  </x:si>
  <x:si>
    <x:t xml:space="preserve">提及了工业界合作项目IndustrialX（来自国内Top 3 Android厂商）。厂商确认设计异味是维护痛点，并计划优先修复Inline Dependency（ID）和Unstable Dependency（UD）问题。</x:t>
  </x:si>
  <x:si>
    <x:t xml:space="preserve">Scenario-Driven and Context-Aware Automated Accessibility Testing for Android Apps</x:t>
  </x:si>
  <x:si>
    <x:t xml:space="preserve">该论文提出了一种名为A11yScan的工具，用于自动化检测Android应用的可访问性问题。通过场景驱动的UI探索方法，A11yScan提高了UI场景的覆盖率，从而减少了漏报（false negatives）；同时，结合上下文感知的检测方法，利用运行时上下文信息优化检测规则，降低了误报（false positives）。实验表明，A11yScan在100个真实Android应用上的表现优于现有工具，检测到的问题数量是同类工具的1.7倍，漏报率降低41.84%，误报率减少21%。</x:t>
  </x:si>
  <x:si>
    <x:t xml:space="preserve">The paper introduces A11yScan, an automated tool for detecting accessibility issues in Android apps. It employs a scenario-driven UI exploration method to enhance coverage of UI scenarios, reducing false negatives, and a context-aware detection method to minimize false positives by leveraging runtime contextual information. Experiments on 100 real-world apps show that A11yScan detects 1.7X more issues than state-of-the-art tools, with a 41.84% reduction in false negatives and a 21% decrease in false positives.</x:t>
  </x:si>
  <x:si>
    <x:t xml:space="preserve">Android应用的可访问性自动化测试，重点解决现有工具在UI场景覆盖不足和缺乏运行时上下文分析导致的漏报与误报问题。</x:t>
  </x:si>
  <x:si>
    <x:t xml:space="preserve">Dataset-1: 100个来自F-Droid和Google Play的Android应用（50个开源，50个闭源）。
Dataset-2: 来自GPTDroid论文的20个应用（Themis benchmark的子集）。</x:t>
  </x:si>
  <x:si>
    <x:t xml:space="preserve">量化指标:
UI场景覆盖率（# UI scenarios）
活动覆盖率（Activity coverage）
检测到的问题数量（# True Issues）
漏报率（False negative rate）
误报率（False positive rate）
检测准确率（Accuracy rate）
平均测试时间（Average time per app）
效果:
检测问题数量：A11yScan (3,991) vs. Xbot (2,321)，提升1.7倍。
漏报率降低41.84%。
误报率减少21%，用户验证准确率90.56%。
UI场景覆盖率：A11yScan (952) vs. SceneDroid (661)。
活动覆盖率：A11yScan (73%) vs. GPTDroid (71%)。
平均测试时间：15.16分钟/应用。</x:t>
  </x:si>
  <x:si>
    <x:t xml:space="preserve">TacDroid: Detection of Illicit Apps through Hybrid Analysis of UI-based Transition Graphs</x:t>
  </x:si>
  <x:si>
    <x:t xml:space="preserve">该论文提出了一个名为TACDroid的工具，用于通过混合静态和动态分析构建用户界面转换图（UTG），并结合图自动编码器（GAE）进行链接预测，以检测Android非法应用。实验表明，TACDroid在构建UTG和检测非法应用方面表现优异，F1-score达到96.73%，显著优于现有方法。</x:t>
  </x:si>
  <x:si>
    <x:t xml:space="preserve">The paper introduces TACDroid, a tool that combines static and dynamic analysis to construct User Interface Transition Graphs (UTGs) and employs a Graph Autoencoder (GAE) for link prediction to detect illicit Android apps (e.g., porn, gambling, scam). Experiments show that TACDroid outperforms state-of-the-art methods with an F1-score of 96.73%.</x:t>
  </x:si>
  <x:si>
    <x:t xml:space="preserve">Android非法应用的自动化检测，重点解决静态分析在WebView动态内容检测中的不足，以及动态分析覆盖率低的问题。</x:t>
  </x:si>
  <x:si>
    <x:t xml:space="preserve">数据集：包含8,618个应用（1,536色情应用、1,490赌博应用、2,161诈骗应用、3,431合法应用）。
对比工具：DeUEDroid、Drebin、DroidAPIMiner等。</x:t>
  </x:si>
  <x:si>
    <x:t xml:space="preserve">量化指标：
F1-score（检测和分类任务）
Precision和Recall（UTG构建）
Activity覆盖率和方法覆盖率（动态分析）
效果：
UTG构建F1-score：83.48%（优于静态和动态分析工具）。
非法应用检测F1-score：96.73%。
分类任务F1-score：92.09%。</x:t>
  </x:si>
  <x:si>
    <x:t xml:space="preserve">论文提到与中国某互联网服务提供商（ISP）合作获取非法应用数据集</x:t>
  </x:si>
  <x:si>
    <x:t xml:space="preserve">PacDroid: A Pointer-Analysis-Centric Framework for Security Vulnerabilities in Android AppsSecurityAward Winner Best Artifact</x:t>
  </x:si>
  <x:si>
    <x:t xml:space="preserve">论文提出了一种名为PacDroid的新型静态分析框架，用于检测Android应用中的安全漏洞。PacDroid采用以指针分析为核心的方法，统一处理Android的各种特性（如组件间通信、生命周期管理等），解决了现有框架（如FlowDroid、IceTA等）存在的冗余计算、依赖外部工具和复杂性高等问题。实验表明，PacDroid在准确性、分析速度和鲁棒性上均优于现有框架，并成功检测出其他框架遗漏的77个真实漏洞。</x:t>
  </x:si>
  <x:si>
    <x:t xml:space="preserve">The paper introduces PacDroid, a static analysis framework for detecting security vulnerabilities in Android apps. PacDroid employs a pointer-analysis-centric (PAC) approach to unify the handling of Android features such as inter-component communication and lifecycles, addressing inefficiencies in existing frameworks like FlowDroid and IceTA. Evaluations show that PacDroid outperforms state-of-the-art tools in precision, speed, and robustness, detecting 77 real vulnerabilities missed by others.</x:t>
  </x:si>
  <x:si>
    <x:t xml:space="preserve">Android应用安全漏洞的静态分析检测，重点是通过指针分析统一处理Android特性，提升分析的效率和准确性。</x:t>
  </x:si>
  <x:si>
    <x:t xml:space="preserve">DroidBench
ICC-Bench
UBCBench
45个真实世界的Android应用（来自TaintBench和UBCBench）</x:t>
  </x:si>
  <x:si>
    <x:t xml:space="preserve">F-measure：PacDroid达到90%，优于FlowIccTA（77%）、P/Taint（72%）和Amandroid（65%）。
分析速度：PacDroid比FlowIccTA快2.6倍，比P/Taint快28.8倍，比Amandroid快4.4倍。
鲁棒性（崩溃率）：PacDroid为4%，低于其他框架（FlowIccTA 27%，P/Taint 8%，Amandroid 6%）。
真实漏洞检测：PacDroid检测到250个真实漏洞中的187个，其中77个是其他框架未检测到的。</x:t>
  </x:si>
  <x:si>
    <x:t xml:space="preserve">论文提到，某全球500强软件公司的安全团队基于PacDroid开发了40个Android漏洞分析工具，并集成到其DevSecOps安全扫描中。每天分析8-10个应用，平均每日发现100多个潜在漏洞。</x:t>
  </x:si>
  <x:si>
    <x:t xml:space="preserve">ROSA: Finding Backdoors with FuzzingSecurityAward Winner Best Artifact</x:t>
  </x:si>
  <x:si>
    <x:t xml:space="preserve">论文提出了一种名为ROSA的新方法，通过结合灰盒模糊测试（AFL++）和一种新的变形测试预言（metamorphic oracle），实现了对代码级后门的自动化检测。ROSA通过比较程序在不同输入下的系统调用行为差异来识别后门触发。实验表明，ROSA在鲁棒性、速度和自动化水平上优于现有工具，并在包含17个真实和合成后门的Rosarum基准测试中成功检测到所有后门。</x:t>
  </x:si>
  <x:si>
    <x:t xml:space="preserve">The paper introduces ROSA, a novel approach that combines graybox fuzzing (AFL++) with a metamorphic oracle to detect code-level backdoors dynamically. By analyzing divergent system call behaviors, ROSA identifies backdoor triggers without requiring manual reverse-engineering. Evaluated on the Rosarum benchmark (17 backdoors), ROSA demonstrates robustness, speed, and automation comparable to traditional fuzzing, outperforming existing tools like STRINGER.</x:t>
  </x:si>
  <x:si>
    <x:t xml:space="preserve">代码级后门的自动化检测，重点是通过动态分析和变形测试预言改进后门检测的覆盖范围和效率。</x:t>
  </x:si>
  <x:si>
    <x:t xml:space="preserve">Rosarum：包含7个真实后门和10个合成后门，覆盖多种程序类型（如FTP服务器、命令行工具等）。
部分后门来自历史漏洞（如ProFTPD、vsFTPd）和标准模糊测试基准（MAGMA）。</x:t>
  </x:si>
  <x:si>
    <x:t xml:space="preserve">检测率：ROSA在Rosarum基准中检测到所有17个后门（100%），而现有工具STRINGER仅检测到4个（24%）。
速度：平均检测时间为1小时30分钟，最快可在1小时内检测到53%的后门。
自动化水平：平均需人工检查7个可疑输入（STRINGER需检查308个），误报率显著降低。</x:t>
  </x:si>
  <x:si>
    <x:t xml:space="preserve">Analyzing the Feasibility of Adopting Google's Nonce-Based CSP Solutions on WebsitesSecurity</x:t>
  </x:si>
  <x:si>
    <x:t xml:space="preserve">该论文研究了在网站中采用Google基于随机数（nonce）的内容安全策略（CSP）解决方案的可行性。CSP是一种用于缓解内容注入攻击（如跨站脚本攻击XSS）的安全机制，但其部署复杂且存在安全性问题。Google提出的基于随机数的CSP解决方案更简单且更安全。论文通过大规模测量研究，分析了在Tranco排名前10K的网站上部署这些解决方案的可行性、问题和稳定性。研究发现，大多数网站可以成功采用这些解决方案，且部分网站可以进一步采用更高级别的安全策略。</x:t>
  </x:si>
  <x:si>
    <x:t xml:space="preserve">The paper investigates the feasibility of adopting Google's nonce-based Content Security Policy (CSP) solutions on websites. CSP is a leading security mechanism to mitigate content injection attacks like Cross-Site Scripting (XSS), but its deployment is complex and often insecure. Google's nonce-based CSP solutions are simpler and more secure. Through a large-scale measurement study of the Tranco top 10K websites, the paper analyzes the adoptability, issues, and stability of these solutions. The results show that most websites can successfully adopt nonce-based CSPs, with some even capable of deploying stronger solutions.</x:t>
  </x:si>
  <x:si>
    <x:t xml:space="preserve">分析在网站上采用Google基于随机数的CSP解决方案的可行性，包括其可采纳性、部署问题和稳定性。</x:t>
  </x:si>
  <x:si>
    <x:t xml:space="preserve">Tranco排名前10K的网站作为研究对象，并对其进行了三次爬取以验证稳定性。</x:t>
  </x:si>
  <x:si>
    <x:t xml:space="preserve">量化指标：
可采纳性：网站能够采用非基于随机数的CSP解决方案的比例。
问题分类：分析导致无法采纳的资源的类型（如第一方或第三方资源）。
稳定性：通过三次爬取结果的一致性验证。
效果：
62.74%的网站可以完全采纳非基于随机数的CSP解决方案。
21.53%的网站可以采纳更高级别的解决方案。
在解决第一方资源问题后，可采纳性可提升13.39%。</x:t>
  </x:si>
  <x:si>
    <x:t xml:space="preserve">论文提到Google已在160多项服务中成功部署了非基于随机数的CSP解决方案，覆盖了62%的对外流量，并拦截了60%的XSS攻击。</x:t>
  </x:si>
  <x:si>
    <x:t xml:space="preserve">Early Detection of Performance Regressions by Bridging Local Performance Data and Architectural ModelsSecurityAward Winner</x:t>
  </x:si>
  <x:si>
    <x:t xml:space="preserve">该论文提出了一种新颖的方法，通过结合组件级性能测试数据和系统架构模型，早期检测软件性能回归。传统系统级性能测试耗时且资源密集，而组件级测试无法准确反映系统整体性能。论文的方法在开发阶段即可预测性能回归，避免了传统测试的延迟和资源浪费。实验结果表明，该方法能有效检测不同强度和工作负载下的性能回归，适用于快速开发周期（如DevOps）。</x:t>
  </x:si>
  <x:si>
    <x:t xml:space="preserve">The paper proposes a novel approach for early detection of performance regressions by bridging local performance data from component-level testing with system architectural models. Traditional system-level performance testing is resource-intensive and conducted late in the development cycle, while component-level testing fails to capture system-wide performance impacts. The method predicts performance regressions during development, reducing reliance on costly system tests. Evaluations on benchmark systems demonstrate its effectiveness in detecting regressions under varying workloads, making it suitable for fast-paced development practices like DevOps.</x:t>
  </x:si>
  <x:si>
    <x:t xml:space="preserve">通过结合组件级性能数据和系统架构模型，早期检测软件性能回归。</x:t>
  </x:si>
  <x:si>
    <x:t xml:space="preserve">论文使用了两个开源基准系统：
TeaStore：一个微服务参考应用，模拟在线商店。
TrainTicket：一个火车票预订系统，包含多个微服务。</x:t>
  </x:si>
  <x:si>
    <x:t xml:space="preserve">量化指标：
MPD（Mean Performance Degradation）：性能退化的平均值。
Effect Size（效应大小）：量化性能回归的统计显著性。
Outcome（结果分类）：包括TP（真阳性）、TN（真阴性）、FP（假阳性）、FN（假阴性）。
效果：
在固定工作负载场景下，成功检测到7/9的性能回归案例。
在多变工作负载场景下，方法仍能保持一致性，但存在少量FP和FN案例。
方法显著减少了系统级性能测试的资源消耗。</x:t>
  </x:si>
  <x:si>
    <x:t xml:space="preserve">Practical Object-Level Sanitizer With Aggregated Memory Access and Custom AllocatorSecurity</x:t>
  </x:si>
  <x:si>
    <x:t xml:space="preserve">论文提出了一种名为OLASan的新型对象级内存检测工具，旨在减少运行时性能开销的同时实现精确的内存错误检测（包括对象内溢出）。与现有工具不同，OLASan通过聚合同一对象或函数级别的多次内存访问，按需进行针对性检测，避免了运行时对大多数内存访问的检查。OLASan结合静态分析、动态分析和定制化内存分配器，优化了内存访问模式分类和标签技术。实验表明，OLASan在SPEC CPU基准测试中运行时开销显著低于ASan、ASan--和GiantSan等工具，并在Juliet测试套件中实现了零误报和零漏报。</x:t>
  </x:si>
  <x:si>
    <x:t xml:space="preserve">The paper introduces OLASan, a novel object-level memory sanitizer designed to reduce runtime overhead while accurately detecting memory violations, including intra-object overflows. Unlike existing tools, OLASan aggregates multiple memory accesses to the same object or function level, enabling targeted sanitization and avoiding redundant runtime checks. It integrates static analysis, dynamic profiling, and a custom allocator with memory tagging. Evaluations on SPEC CPU benchmarks show that OLASan outperforms state-of-the-art sanitizers like ASan, ASan--, and GiantSan in runtime efficiency. Additionally, OLASan achieves zero false negatives and positives in the Juliet test suite.</x:t>
  </x:si>
  <x:si>
    <x:t xml:space="preserve">内存安全检测工具的优化，重点是通过对象级内存访问聚合和定制化内存标签技术降低运行时开销并提高检测精度。</x:t>
  </x:si>
  <x:si>
    <x:t xml:space="preserve">SPEC CPU2006 和 SPEC CPU2017（性能评估）
Juliet Test Suite（安全检测能力评估）
Linux Flaw Project 和 Magma（真实漏洞检测评估）</x:t>
  </x:si>
  <x:si>
    <x:t xml:space="preserve">运行时开销：OLASan平均开销为69.59%，低于ASan（220.77%）、ASan--（194.79%）和GiantSan（176.11%）。
检测能力：在Juliet测试套件中实现零漏报（100%检测率），优于其他工具（如GiantSan漏报率最高达17.86%）。
编译时间：OLASan编译时间增加211.09%，高于ASan（69.14%）和ASan--（141.28%）。</x:t>
  </x:si>
  <x:si>
    <x:t xml:space="preserve">GVI: Guided Vulnerability Imagination for Boosting Deep Vulnerability DetectorsSecurity</x:t>
  </x:si>
  <x:si>
    <x:t xml:space="preserve">论文提出了一种名为GVI（Guided Vulnerability Imagination）的新方法，旨在通过生成新的漏洞样本来增强深度学习漏洞检测器的性能。GVI利用大语言模型（LLM）的“想象力”能力，通过分析种子漏洞的属性（如应用场景、漏洞类型和漏洞模式），生成多样且真实的漏洞样本。实验表明，GVI生成的漏洞样本不仅准确性高，还能显著提升漏洞检测器的性能，优于现有的漏洞生成和类别不平衡处理方法。</x:t>
  </x:si>
  <x:si>
    <x:t xml:space="preserve">The paper introduces GVI, a novel approach that leverages Large Language Models (LLMs) to generate realistic and diverse vulnerability samples for enhancing deep learning-based vulnerability detectors. Inspired by human learning with imagination, GVI uses a Chain-of-Thought (CoT) prompting strategy to guide LLMs in analyzing seed vulnerabilities and generating new samples. Evaluations on three datasets (Devign, ReVeal, and Big-Vul) and three detectors (Devign, ReVeal, and LineVul) demonstrate that GVI outperforms existing methods in both sample quality and detection performance.</x:t>
  </x:si>
  <x:si>
    <x:t xml:space="preserve">通过大语言模型生成高质量的漏洞样本，以解决漏洞检测数据集中类别不平衡问题，并提升深度学习漏洞检测器的性能。</x:t>
  </x:si>
  <x:si>
    <x:t xml:space="preserve">漏洞数据集：Devign、ReVeal、Big-Vul
漏洞检测器：Devign、ReVeal、LineVul</x:t>
  </x:si>
  <x:si>
    <x:t xml:space="preserve">生成样本质量：GVI生成的漏洞样本中90.6%被标记为真实漏洞，高于VULGEN（71.0%）和VGX（73.9%）。
检测性能提升：
在F1分数上，GVI平均比VULGEN和VGX分别提高324.33%和379.64%。
在部分测试场景中，GVI提升检测器性能达120.30%。
类别不平衡处理：GVI在所有测试场景中均优于传统类别不平衡处理方法（如Oversampling、FocalLoss）。</x:t>
  </x:si>
  <x:si>
    <x:t xml:space="preserve">Decoding Secret Memorization in Code LLMs Through Token-Level CharacterizationSecurity</x:t>
  </x:si>
  <x:si>
    <x:t xml:space="preserve">该论文研究了代码生成大模型（Code LLMs）在训练过程中可能记忆敏感信息（如API密钥、用户凭证等）的问题，并提出了一种名为DeSec的方法，通过分析令牌级概率特征来区分真实秘密和虚假秘密。DeSec采用两阶段策略：离线构建令牌评分模型，并在在线解码过程中引导模型生成更真实的秘密。实验表明，DeSec在多个先进Code LLMs上显著提高了真实秘密的提取率和多样性，为评估模型隐私泄漏风险提供了有效工具。</x:t>
  </x:si>
  <x:si>
    <x:t xml:space="preserve">This paper investigates the privacy risks of Code Large Language Models (LLMs) memorizing sensitive information (e.g., API keys, credentials) during training. The authors propose DeSec, a token-level method to distinguish real secrets from hallucinated ones by analyzing four key token probability characteristics. DeSec consists of an offline token scoring model and an online guided decoding process. Experiments on state-of-the-art Code LLMs (e.g., CodeLlama, StarCoder2) demonstrate that DeSec outperforms baselines, achieving higher plausible rates (44.74% on average) and extracting more real secrets (1,076 in total). The work provides a framework for assessing privacy leakage in Code LLMs.</x:t>
  </x:si>
  <x:si>
    <x:t xml:space="preserve">代码生成大模型（Code LLMs）中敏感信息的记忆与泄漏风险，重点探索如何通过令牌级特征提取和引导解码技术高效区分并提取真实秘密。</x:t>
  </x:si>
  <x:si>
    <x:t xml:space="preserve">数据集：1,200个包含敏感信息的代码文件（来自开源仓库，涵盖HTML、Java等语言）。
模型：StableCode-3B、CodeGen2.5-7B、DeepSeek-Coder-6.7B、CodeLlama-13B、StarCoder2-15B。</x:t>
  </x:si>
  <x:si>
    <x:t xml:space="preserve">Plausible Rate (PR)：DeSec平均44.74%，显著高于基线HCR（10.98%）和BS-5（23.60%）。
Real Secrets (RS#)：DeSec提取1,076个真实秘密，远超HCR（230）和BS-5（845）。
F1-score：令牌评分模型在StarCoder2-15B上达0.93，表明高效区分能力。</x:t>
  </x:si>
  <x:si>
    <x:t xml:space="preserve">论文提到产业界案例，如GitHub Copilot和Visual Studio Code集成Code LLMs（如CodeGeeX）的实际应用，但未展开具体案例分析。</x:t>
  </x:si>
  <x:si>
    <x:t xml:space="preserve">Are We Learning the Right Features? A Framework for Evaluating DL-Based Software Vulnerability Detection SolutionsSecurity</x:t>
  </x:si>
  <x:si>
    <x:t xml:space="preserve">该论文提出了一种名为VIPer的框架，用于评估基于深度学习的软件漏洞检测方法是否学习了正确的代码特征（即真正与漏洞相关的特征，而非虚假相关特征）。通过分析漏洞数据集中的语法和语义特征，作者构建了一个可扩展的代码特征分类法，并设计了两种代码扰动方法：特征保留扰动（FPP）和特征消除扰动（FEP）。实验表明，现有漏洞检测器在FPP和FEP下的表现存在显著差异，揭示了它们对虚假特征的依赖。VIPer框架为漏洞检测器的评估和改进提供了系统化的工具。</x:t>
  </x:si>
  <x:si>
    <x:t xml:space="preserve">This paper introduces VIPer, a framework for evaluating deep learning-based vulnerability detection methods by assessing whether they learn the right code features (i.e., genuine vulnerability-related features rather than spurious correlations). The authors analyze syntactic and semantic features in vulnerability datasets, develop an extendable taxonomy of code features, and design two types of code perturbations: Feature-Preserving Perturbations (FPP) and Feature-Eliminating Perturbations (FEP). Experiments reveal significant performance gaps in state-of-the-art detectors under FPP and FEP, exposing their reliance on spurious features. VIPer provides a systematic tool for evaluating and improving vulnerability detectors.</x:t>
  </x:si>
  <x:si>
    <x:t xml:space="preserve">基于深度学习的软件漏洞检测方法的特征学习评估，重点关注如何区分真实漏洞特征（Vulnerability Features, VFs）与虚假相关特征（Spurious Features, SFs），并通过扰动方法量化这些特征对检测器预测的影响。</x:t>
  </x:si>
  <x:si>
    <x:t xml:space="preserve">数据集：SARD（包含22,080个C/C++文件）、FFmpeg+Qemu、Draper、BigVul。
检测器：DeepWukong、ReVeal、DeepDFA、LineVul、SySeVR（涵盖图基和基于令牌的检测方法）。</x:t>
  </x:si>
  <x:si>
    <x:t xml:space="preserve">精确度（Precision）和召回率（Recall）：
对于真实漏洞特征（VFs），FEP导致检测器平均保留84%的错误预测（应改变但未改变），FPP仅导致2%的错误预测（应保留但改变）。
对于虚假特征（SFs），FPP导致图基检测器的召回率下降高达29%。
满意度率（Satisfaction Rate, SR）：
DeepWukong对溢出类漏洞的SR最高（88%），SySeVR最低（61%）。</x:t>
  </x:si>
  <x:si>
    <x:t xml:space="preserve">SARD数据集由美国国家标准与技术研究院（NIST）支持，包含真实漏洞（如Wireshark和GIMP的漏洞）。
检测工具如SySeVR和LineVul的实际应用场景，但未展开具体案例分析。</x:t>
  </x:si>
  <x:si>
    <x:t xml:space="preserve">Boosting Static Resource Leak Detection via LLM-based Resource-Oriented Intention InferenceSecurity</x:t>
  </x:si>
  <x:si>
    <x:t xml:space="preserve">该论文提出了一种名为InferROI的新方法，利用大型语言模型（LLM）的代码理解能力，直接推断代码中的资源导向意图（如资源获取、释放和可达性验证），从而提升静态资源泄漏检测的效果。传统方法依赖预定义的API对匹配，存在漏报和误报问题。InferROI通过结合LLM的意图推断和轻量级静态分析，显著提高了检测率和准确性。实验表明，该方法在DroidLeaks和JLeaks数据集上分别实现了59.3%和62.5%的漏洞检测率，同时误报率较低。此外，在真实开源项目中，InferROI发现了29个未知资源泄漏漏洞。</x:t>
  </x:si>
  <x:si>
    <x:t xml:space="preserve">The paper proposes a novel approach called InferROI, which leverages the code comprehension capabilities of large language models (LLMs) to directly infer resource-oriented intentions (e.g., acquisition, release, and reachability validation) in code, thereby enhancing static resource leak detection. Traditional methods rely on predefined API pair matching, leading to false negatives and false positives. InferROI combines LLM-based intention inference with lightweight static analysis to significantly improve detection rates and accuracy. Experiments show that InferROI achieves bug detection rates of 59.3% and 62.5% on the DroidLeaks and JLeaks datasets, respectively, with low false alarm rates. Additionally, InferROI identified 29 previously unknown resource leak bugs in real-world open-source projects.</x:t>
  </x:si>
  <x:si>
    <x:t xml:space="preserve">基于LLM的静态资源泄漏检测，重点是通过推断资源导向意图来提升检测效果。</x:t>
  </x:si>
  <x:si>
    <x:t xml:space="preserve">DroidLeaks：包含86个Android应用中的资源泄漏漏洞。
JLeaks：包含784个Java项目中的资源泄漏漏洞。</x:t>
  </x:si>
  <x:si>
    <x:t xml:space="preserve">Bug Detection Rate (BDR)：DroidLeaks上59.3%，JLeaks上62.5%。
False Alarm Rate (FAR)：DroidLeaks上18.6%，JLeaks上19.5%。
F1 Score：DroidLeaks上0.667，JLeaks上0.687。
资源类型覆盖率：DroidLeaks上67.9%，JLeaks上60.1%。</x:t>
  </x:si>
  <x:si>
    <x:t xml:space="preserve">论文提及在真实开源项目中应用InferROI，发现了29个未知资源泄漏漏洞，其中7个被开发者确认并修复。此外，论文还对比了工业级静态检测工具（如SpotBugs、Infer和PMD），结果显示InferROI在检测率上显著优于这些工具。</x:t>
  </x:si>
  <x:si>
    <x:t xml:space="preserve">Weakly-supervised Log-based Anomaly Detection with Inexact Labels via Multi-instance LearningSecurity</x:t>
  </x:si>
  <x:si>
    <x:t xml:space="preserve">该论文提出了一种名为MIDLog的弱监督日志异常检测方法，通过多示例学习（MIL）范式解决传统方法依赖精确标签的问题。论文提出了一种“不精确标签”策略，允许专家仅标注时间范围内的日志包而非单个日志条目，大幅降低了标注成本。MIDLog结合全局正态性中心学习（GNCL）和多示例偏差学习（MIDL），能够从未精确标注的日志包中推断出异常日志条目。实验表明，MIDLog在三个公共数据集上实现了超过85%的F1分数，性能优于传统监督方法。</x:t>
  </x:si>
  <x:si>
    <x:t xml:space="preserve">The paper proposes MIDLog, a weakly-supervised log-based anomaly detection approach using multi-instance learning (MIL). It introduces an "inexact labeling" strategy, where experts label bags of log entries within time spans instead of individual entries, significantly reducing annotation effort. MIDLog combines Global Normality Center Learning (GNCL) and Multi-Instance Deviation Learning (MIDL) to infer anomalies from inexactly labeled log bags. Experiments show that MIDLog achieves an F1 score exceeding 85% on three public datasets, outperforming traditional supervised methods.</x:t>
  </x:si>
  <x:si>
    <x:t xml:space="preserve">基于不精确标签的弱监督日志异常检测，重点是通过多示例学习从粗粒度标注中推断细粒度异常。</x:t>
  </x:si>
  <x:si>
    <x:t xml:space="preserve">公共数据集：Spirit、Thunderbird、Hadoop。
工业数据集：System A（来自Kubernetes微服务架构的日志）。</x:t>
  </x:si>
  <x:si>
    <x:t xml:space="preserve">F1 Score：在三个公共数据集上超过85%。
AUC-PR：Spirit（99.66%）、Thunderbird（96.63%）、Hadoop（90.38%）。
对比实验：比传统监督方法（相同数量精确标签）F1分数提升6.20%。</x:t>
  </x:si>
  <x:si>
    <x:t xml:space="preserve">论文在工业数据集System A上验证了MIDLog的有效性，展示了其在复杂微服务环境中的适用性。此外，通过模拟真实工业场景（每个不精确标签标注800条日志条目），证明了该方法能显著降低标注成本。</x:t>
  </x:si>
  <x:si>
    <x:t xml:space="preserve">When Quantum Meets Classical: Characterizing Hybrid Quantum-Classical Issues Discussed in Developer ForumsQuantum</x:t>
  </x:si>
  <x:si>
    <x:t xml:space="preserve">该论文是第一项针对混合量子-经典（HQC）应用程序开发中常见问题的实证研究。作者通过分析Xanadu讨论论坛和量子计算Stack Exchange中的531个真实问题，构建了一个全面的问题分类法，将问题分为软件故障、硬件/模拟器问题、配置问题、库和平台问题以及开发者错误五大类。研究发现，HQC应用程序中74%的问题表现为崩溃，70%的问题由开发者错误引起。此外，论文还揭示了量子计算平台快速更新带来的兼容性问题，并提出了改进开发工具和文档的建议，以提升HQC应用程序的可靠性。</x:t>
  </x:si>
  <x:si>
    <x:t xml:space="preserve">This paper presents the first empirical study characterizing recurring issues in Hybrid Quantum-Classical (HQC) application development. By analyzing 531 real-world issues from the Xanadu Discussion Forums and Quantum Computing Stack Exchange, the authors developed a comprehensive taxonomy categorizing issues into software faults, hardware/simulator problems, configuration errors, library/platform issues, and developer mistakes. Key findings include: 74% of issues manifest as crashes, 70% stem from developer errors, and rapid platform evolution introduces compatibility challenges. The study provides actionable recommendations to enhance HQC application reliability and debugging practices.</x:t>
  </x:si>
  <x:si>
    <x:t xml:space="preserve">混合量子-经典（HQC）应用程序开发中的常见问题分类、原因分析及改进建议。
具体包括：
识别和分类HQC开发中的问题（如量子特定问题、经典问题、跨领域问题）。
分析问题的表现形式（崩溃、错误输出等）和根本原因（开发者错误、平台问题等）。
提出提升HQC开发可靠性的实践建议。</x:t>
  </x:si>
  <x:si>
    <x:t xml:space="preserve">论文未使用传统Benchmark，而是基于以下真实数据源：
Xanadu Discussion Forums (XDF)：PennyLane库相关的开发者讨论。
Quantum Computing Stack Exchange (QCSE)：量子计算技术问答社区。
共分析447个讨论线程中的531个问题，构建分类法并统计问题分布。</x:t>
  </x:si>
  <x:si>
    <x:t xml:space="preserve">论文通过统计量化问题分布和特征：
问题分类占比：软件故障（121）、硬件/模拟器问题（24）、配置问题（82）、库/平台问题（116）、开发者错误（140）。
问题来源：量子特定（16%）、经典（65%）、跨领域（19%）。
表现形式：崩溃（74%）、错误输出（14%）、执行缓慢（6%）。
根本原因：开发者错误（70%）、平台问题（27%）、硬件问题（3%）。
效果：揭示了HQC开发的主要痛点，为工具链优化和开发者教育提供了数据支持。</x:t>
  </x:si>
  <x:si>
    <x:t xml:space="preserve">Improved Detection and Diagnosis of Faults in Deep Neural Networks Using Hierarchical and Explainable ClassificationSE for AI</x:t>
  </x:si>
  <x:si>
    <x:t xml:space="preserve">该论文提出了一种名为DEFault的新技术，用于检测和诊断深度神经网络（DNN）程序中的故障。DEFault结合了动态和静态分析方法，通过分层分类框架识别故障类型，并利用可解释的AI方法（如SHAP）定位故障的根本原因。论文基于一个包含约14.5K个DNN程序的数据集进行实验，结果表明DEFault在检测真实故障时的召回率达到94%，诊断故障根本原因的召回率达到63%，性能优于现有技术。此外，论文还提出了五种新的动态特征，进一步提升了故障检测的准确性。</x:t>
  </x:si>
  <x:si>
    <x:t xml:space="preserve">This paper introduces DEFault, a novel technique for detecting and diagnosing faults in Deep Neural Network (DNN) programs. DEFault integrates dynamic and static analyses within a hierarchical classification framework to identify fault types and leverages explainable AI methods (e.g., SHAP) to pinpoint root causes. Evaluated on a dataset of approximately 14.5K DNN programs, DEFault achieves a recall of 94% in detecting real-world faults and 63% in diagnosing their root causes, outperforming state-of-the-art techniques. The paper also proposes five novel dynamic features that enhance fault detection performance by approximately 5.6%.</x:t>
  </x:si>
  <x:si>
    <x:t xml:space="preserve">深度神经网络（DNN）程序中的故障检测与诊断。
具体包括：
结合动态和静态分析方法检测DNN程序中的故障。
使用分层分类框架对故障类型进行分类。
利用可解释的AI技术（如SHAP）定位故障的根本原因。
提出新的动态特征以提升检测性能。</x:t>
  </x:si>
  <x:si>
    <x:t xml:space="preserve">论文使用了以下数据集和基准：
自建数据集：包含14,652个DNN程序（9,855个故障程序 + 4,797个正常程序），通过突变技术生成。
基准数据集：包含52个来自StackOverflow和GitHub的真实故障DNN程序，用于验证DEFault的有效性。</x:t>
  </x:si>
  <x:si>
    <x:t xml:space="preserve">论文使用以下指标评估性能：
准确率（Accuracy）：DEFault在故障检测中达到97%，在故障分类中达到92.2%。
召回率（Recall）：故障检测召回率为94%，故障诊断召回率为63%。
F1分数（F1-score）：在故障分类和根因分析中表现优异。
对比基线：DEFault在故障检测和分类任务中分别比现有技术（如DeepFD）高出3.92%和11.54%。</x:t>
  </x:si>
  <x:si>
    <x:t xml:space="preserve">论文中提到的产业界应用包括：
医疗诊断：DNN在医疗图像分析中的应用。
自动驾驶：DNN在车辆感知系统中的应用。
案例研究：以PixelCNN模型为例，展示了DEFault在检测和诊断复杂DNN程序故障中的有效性。</x:t>
  </x:si>
  <x:si>
    <x:t xml:space="preserve">Lightweight Concolic Testing via Path-Condition Synthesis for Deep Learning LibrariesSE for AI</x:t>
  </x:si>
  <x:si>
    <x:t xml:space="preserve">该论文提出了一种名为PATHFINDER的轻量级混合执行测试技术，用于深度学习（DL）库的测试。传统混合执行测试由于深度学习库的复杂性和非线性表达式的高开销而难以应用。PATHFINDER通过程序合成推断近似路径条件，显著降低了传统混合执行测试的开销。实验表明，PATHFINDER在PyTorch和TensorFlow上比现有测试工具（如TitanFuzz和FreeFuzz）平均提高了67%的分支覆盖率，并检测出61个未知错误，其中59个被开发者确认。</x:t>
  </x:si>
  <x:si>
    <x:t xml:space="preserve">The paper introduces PATHFINDER, a lightweight concolic testing technique for deep learning (DL) libraries. Traditional concolic testing faces challenges due to the high complexity and nonlinear expressions in DL libraries. PATHFINDER synthesizes approximate path conditions via inductive program synthesis, reducing overhead while effectively exploring diverse execution paths. Evaluations on PyTorch and TensorFlow show that PATHFINDER achieves 67% higher branch coverage on average compared to state-of-the-art tools like TitanFuzz and FreeFuzz, and detects 61 bugs, 59 of which were confirmed as previously unknown.</x:t>
  </x:si>
  <x:si>
    <x:t xml:space="preserve">深度学习库的轻量级混合执行测试技术，通过路径条件合成提高测试覆盖率和错误检测能力。</x:t>
  </x:si>
  <x:si>
    <x:t xml:space="preserve">PyTorch (v2.2 和 v1.11)
TensorFlow (v2.16)
对比工具：FreeFuzz、DeepREL、TitanFuzz、ACETest、IvySyn。</x:t>
  </x:si>
  <x:si>
    <x:t xml:space="preserve">分支覆盖率（Branch Coverage）：PATHFINDER平均比TitanFuzz高63%，比FreeFuzz高120%。
错误检测：检测出61个崩溃错误，其中59个被确认为未知错误，32个已被修复。
输入有效性（Valid Input Ratio）：PATHFINDER的输入有效性为57.24%（PyTorch）和38.22%（TensorFlow），虽低于部分工具，但覆盖率更高。</x:t>
  </x:si>
  <x:si>
    <x:t xml:space="preserve">Mock Deep Testing: Toward Separate Development of Data and Models for Deep LearningSE for AI</x:t>
  </x:si>
  <x:si>
    <x:t xml:space="preserve">该论文提出了一种名为“Mock Deep Testing”的新方法，用于深度学习（DL）应用的单元测试。传统DL开发中，数据准备和模型设计紧密耦合，导致测试困难。论文通过解耦这两个阶段，并利用模拟数据（mock data）和模拟模型（mock model）进行独立测试，实现了轻量级的单元测试。作者开发了框架KUnit，支持Keras库，并在50个DL程序和36名参与者的用户研究中验证了其有效性。实验结果显示，KUnit在数据准备阶段检测到10个问题，在模型设计阶段检测到53个问题，显著提高了测试效率和早期错误检测能力。</x:t>
  </x:si>
  <x:si>
    <x:t xml:space="preserve">The paper introduces "Mock Deep Testing," a novel approach for unit testing deep learning (DL) applications by decoupling data preparation and model design stages. Traditional DL development tightly couples these stages, making independent testing challenging. The authors propose using mock data and mock models to test each stage in isolation, implemented in the KUnit framework for Keras. Evaluations on 50 DL programs and a user study with 36 participants demonstrate KUnit's effectiveness, detecting 10 issues in data preparation and 53 issues in model design. The results highlight improved testing efficiency and early bug detection.</x:t>
  </x:si>
  <x:si>
    <x:t xml:space="preserve">深度学习应用的单元测试方法，通过模拟对象（mock objects）解耦数据准备和模型设计阶段，实现独立测试。</x:t>
  </x:si>
  <x:si>
    <x:t xml:space="preserve">数据集：50个DL程序（42个来自Stack Overflow，8个来自GitHub）。
对比工具：DeepDiagnosis（传统DL测试工具）。
用户研究：5个真实数据集（来自Kaggle竞赛）和5个DL模型。</x:t>
  </x:si>
  <x:si>
    <x:t xml:space="preserve">问题检测数量：
数据准备阶段：检测到10个问题（共12个）。
模型设计阶段：检测到53个问题（共62个）。
用户研究结果：
参与者使用KUnit解决了25个数据准备问题和38个模型设计问题。
效率对比：KUnit平均调试时间为12分钟，优于DeepDiagnosis的15分钟。</x:t>
  </x:si>
  <x:si>
    <x:t xml:space="preserve">RUG: Turbo LLM for Rust Unit Test GenerationSE for AI</x:t>
  </x:si>
  <x:si>
    <x:t xml:space="preserve">论文《RUG: Turbo LLM for Rust Unit Test Generation》提出了一种名为RUG的端到端解决方案，用于自动生成Rust项目的单元测试。RUG结合了大型语言模型（LLM）和语义感知的自底向上方法，解决了Rust复杂类型系统导致的编译检查问题和测试覆盖率低的挑战。通过将上下文构建问题分解为依赖子问题，并利用LLM逐步解决这些子问题，RUG能够生成可通过编译的测试代码。此外，RUG还集成了覆盖率导向的模糊测试（fuzzing）来提升测试覆盖率。实验表明，RUG在17个真实Rust项目（平均24,937行代码）中实现了71.37%的代码覆盖率，接近人工编写的测试覆盖率（73.18%），并在多个项目中超越了人工测试的表现。</x:t>
  </x:si>
  <x:si>
    <x:t xml:space="preserve">The paper RUG: Turbo LLM for Rust Unit Test Generation presents an end-to-end solution named RUG for automatically generating unit tests for Rust projects. RUG leverages large language models (LLMs) and a semantic-aware bottom-up approach to address challenges posed by Rust's complex type system, such as passing strict compilation checks and improving test coverage. By decomposing the context construction problem into dependent sub-problems and solving them iteratively with LLMs, RUG generates compilable test code. Additionally, RUG integrates coverage-guided fuzzing to enhance test coverage. Evaluations on 17 real-world Rust projects (averaging 24,937 LoC) show that RUG achieves 71.37% code coverage, closely matching human efforts (73.18%), and even outperforms human-written tests in some cases.</x:t>
  </x:si>
  <x:si>
    <x:t xml:space="preserve">自动生成Rust单元测试，结合大型语言模型（LLM）和模糊测试（fuzzing）技术，解决编译通过率和测试覆盖率问题。</x:t>
  </x:si>
  <x:si>
    <x:t xml:space="preserve">17个真实世界的Rust项目（平均24,937行代码）。
对比工具包括：RustyUnit（SBST方法）、SyRust（程序合成）、RULF和RPG（基于模糊测试的工具）。
还评估了未在LLM训练数据中的10个Rust crate。</x:t>
  </x:si>
  <x:si>
    <x:t xml:space="preserve">代码覆盖率：RUG平均达到71.37%，接近人工编写的73.18%，在部分项目中超过人工测试。
测试通过率：提交的113个单元测试中，53个被接受，17个被拒绝，43个待审核，接受率为75.14%（已审核部分）。
改进幅度：
相比传统工具（如RustyUnit、SyRust），覆盖率提升13.21%至29.68%。
相比其他LLM方法（如ChatUniTest、TestGen-LLM），覆盖率提升11.20%至21.81%。</x:t>
  </x:si>
  <x:si>
    <x:t xml:space="preserve">论文提到将生成的113个单元测试提交给12个流行的Rust项目，其中53个被维护者合并，并获得了积极反馈。
具体案例包括Rust的序列化库（如bincode）、系统开发库（如mio）等。</x:t>
  </x:si>
  <x:si>
    <x:t xml:space="preserve">An Empirical Study of Proxy Smart Contracts at the Ethereum Ecosystem ScaleBlockchain</x:t>
  </x:si>
  <x:si>
    <x:t xml:space="preserve">论文《An Empirical Study of Proxy Contracts at the Ethereum Ecosystem Scale》首次对以太坊生态中的代理合约（Proxy Contracts）进行了系统性研究。代理合约通过分离数据（存储在代理合约中）和逻辑（存储在逻辑合约中）的设计模式，实现了智能合约的可升级性、可扩展性和代码复用。研究团队开发了名为ProxyEX的工具，从字节码层面高精度（99%准确率）检测代理合约，并收集了2,031,422个真实代理合约及其1.72亿笔交易数据。通过分析，论文提出了代理合约的四大用途分类（可升级性、可扩展性、代码共享、代码隐藏），并揭示了三种常见缺陷（代理-逻辑存储冲突、逻辑-逻辑存储冲突、未初始化漏洞）。研究发现，19.54%的代理合约不可升级，且98.24%的可升级代理从未被升级过。此外，研究还发现了一个零日漏洞，威胁超过200万美元的资产安全。论文开源了ProxyEX工具和数据集，为智能合约开发者、安全研究人员和用户提供了重要参考。</x:t>
  </x:si>
  <x:si>
    <x:t xml:space="preserve">The paper An Empirical Study of Proxy Contracts at the Ethereum Ecosystem Scale presents the first systematic study of proxy contracts in the Ethereum ecosystem. Proxy contracts separate data (stored in proxies) and logic (stored in logic contracts) to enable upgradeability, extensibility, and code reuse. The authors developed ProxyEX, a framework to detect proxies from bytecode with over 99% accuracy, and collected a dataset of 2,031,422 real-world proxies and 172 million transactions. The study categorizes proxy usage into four patterns (upgradeability, extensibility, code-sharing, code-hiding) and identifies three common pitfalls (proxy-logic storage collision, logic-logic storage collision, uninitialized proxies). Key findings include: 19.54% of proxies are non-upgradeable, 98.24% of upgradeable proxies were never upgraded, and a zero-day vulnerability affecting $2M+ assets was discovered. The work opensourced ProxyEX and the dataset to guide future research and practice in smart contract development and security.</x:t>
  </x:si>
  <x:si>
    <x:t xml:space="preserve">以太坊代理合约的大规模实证研究，包括其用途分类、实现缺陷及安全风险。</x:t>
  </x:si>
  <x:si>
    <x:t xml:space="preserve">以太坊主网截至2023年9月的62,578,635个智能合约，其中2,031,422个代理合约（占比3.25%）。
对比工具：无直接对比工具（因是首个系统性研究），但参考了OpenZeppelin的代理标准定义。</x:t>
  </x:si>
  <x:si>
    <x:t xml:space="preserve">检测精度：ProxyEX的准确率&gt;99%，召回率&gt;99%，精度100%。
用途分类：
可升级性代理：1,634,396个（80.44%）。
代码共享代理：1,137,317个（56.01%）。
代码隐藏代理：1,213个（0.06%）。
缺陷检测：
代理-逻辑存储冲突：32个（1个确认漏洞）。
逻辑-逻辑存储冲突：15个确认漏洞。
未初始化代理：183个（103个仍可被利用）。</x:t>
  </x:si>
  <x:si>
    <x:t xml:space="preserve">案例1：Audius代理合约因存储冲突漏洞导致110万美元损失（§IV-C1）。
案例2：发现一个零日漏洞，威胁超过200万美元资产（§IV-C3）。
产业反馈：开发者已开始修复报告的漏洞（未提具体公司名称）。</x:t>
  </x:si>
  <x:si>
    <x:t xml:space="preserve">Demystifying and Detecting Cryptographic Defects in Ethereum Smart ContractsBlockchainAward Winner</x:t>
  </x:si>
  <x:si>
    <x:t xml:space="preserve">该论文首次系统研究了以太坊智能合约中的加密缺陷问题。通过分析2,406份真实安全报告，作者定义了九类加密缺陷，并开发了名为CrySol的模糊测试工具，用于自动化检测这些缺陷。CrySol结合了交易重放和动态污点分析技术，能够高效提取加密相关语义并生成针对性测试用例。在大规模数据集（25,745个智能合约）上的实验表明，CrySol的精确率达到95.4%，召回率为91.2%，并发现22.7%的合约存在至少一种加密缺陷。</x:t>
  </x:si>
  <x:si>
    <x:t xml:space="preserve">This paper presents the first systematic study on cryptographic defects in Ethereum smart contracts. By analyzing 2,406 real-world security reports, the authors categorize nine types of cryptographic defects and propose CrySol, a fuzzing-based tool for automated detection. CrySol integrates transaction replaying and dynamic taint analysis to extract crypto-related semantics and employs crypto-specific strategies for test case generation. Evaluated on 25,745 real-world contracts, CrySol achieves 95.4% precision and 91.2% recall, revealing that 22.7% of contracts contain at least one cryptographic defect.</x:t>
  </x:si>
  <x:si>
    <x:t xml:space="preserve">以太坊智能合约中的加密缺陷，包括其分类、检测方法及工具开发。</x:t>
  </x:si>
  <x:si>
    <x:t xml:space="preserve">论文使用了一个包含25,745个真实以太坊智能合约的数据集作为benchmark。</x:t>
  </x:si>
  <x:si>
    <x:t xml:space="preserve">量化指标：精确率（Precision）、召回率（Recall）。
效果：CrySol的总体精确率为95.4%，召回率为91.2%。</x:t>
  </x:si>
  <x:si>
    <x:t xml:space="preserve">论文中提及了多个产业界的案例，例如：
安全团队ConsenSys和Trails of Bits提供的智能合约安全分析服务。
实际合约中的缺陷案例，如签名重放攻击（SSR）和Merkle证明重放（MR）等。</x:t>
  </x:si>
  <x:si>
    <x:t xml:space="preserve">Chord: Towards a Unified Detection of Blockchain Transaction Parallelism BugsBlockchain</x:t>
  </x:si>
  <x:si>
    <x:t xml:space="preserve">该论文研究了区块链系统中交易并行性机制引入的缺陷（TPB），这些缺陷可能导致资产损失、双花攻击和系统崩溃等问题。通过分析四个商业区块链中的50个历史TPB，作者发现大多数缺陷源于冲突交易处理不当，且表现隐蔽。为解决这一问题，作者提出了Chord工具，通过统一的冲突交易模型生成多样化的冲突交易，并结合动态调整交易提交和主动回滚注入技术，有效触发TPB。此外，Chord还设计了本地-远程差分预言机和TPS预言机来检测缺陷。实验表明，Chord在四个区块链中成功检测到54个TPB（包括10个新缺陷），并在触发冲突场景方面优于现有方法。</x:t>
  </x:si>
  <x:si>
    <x:t xml:space="preserve">This paper investigates Transaction Parallelism Bugs (TPBs) in blockchain systems, which can lead to severe consequences such as asset loss and double spending. By analyzing 50 historical TPBs across four commercial blockchains, the authors found that most defects arise from mishandling conflicting transactions and exhibit subtle symptoms. To address this, they propose Chord, a tool that employs a unified conflict transaction model to generate diverse conflict scenarios and dynamically adjusts transaction submission to trigger TPBs. Chord also introduces a local-remote differential oracle and a TPS oracle for detection. Evaluations show that Chord detects 54 TPBs (including 10 new ones) and outperforms existing methods in triggering conflict scenarios.</x:t>
  </x:si>
  <x:si>
    <x:t xml:space="preserve">区块链交易并行性缺陷（TPB），包括其症状、根因分析、检测方法及工具开发。</x:t>
  </x:si>
  <x:si>
    <x:t xml:space="preserve">论文使用四个商业区块链（FISCO BCOS、Sei、Solana、Aptos）作为benchmark，并在这些系统上测试Chord的有效性。</x:t>
  </x:si>
  <x:si>
    <x:t xml:space="preserve">量化指标：
检测到的TPB数量：Chord检测到54个TPB（包括10个新缺陷）。
精确率（Precision）和召回率（Recall）：Chord的精确率为88%，召回率为100%。
TPS（每秒交易数）和延迟（Latency）：Chord通过增加冲突场景，显著降低了TPS（最高降低93.66%）并增加了延迟（最高增加1205.59%）。
效果：Chord在触发冲突场景和检测缺陷方面显著优于现有方法。</x:t>
  </x:si>
  <x:si>
    <x:t xml:space="preserve">论文提及了多个产业界案例，例如：
Solana中的TPB导致重复收取租金（资产损失）。
FISCO BCOS中的TPB引发内存泄漏和节点崩溃。
这些案例展示了TPB的实际危害，并验证了Chord在真实场景中的有效性。</x:t>
  </x:si>
  <x:si>
    <x:t xml:space="preserve">Definition and Detection of Centralization Defects in Smart ContractsBlockchain</x:t>
  </x:si>
  <x:si>
    <x:t xml:space="preserve">本文聚焦于智能合约中的中心化缺陷问题，定义了六种中心化缺陷类型，并提出了一种名为CDRipper的工具来自动检测这些缺陷。通过分析597篇以太坊Stack Exchange帖子和117份审计报告，作者手动分类并验证了这些缺陷。CDRipper通过构建权限依赖图（PDG）和识别敏感操作，实现了对中心化缺陷的高效检测。实验结果表明，在244,424个真实智能合约中，约33.73%存在至少一种中心化缺陷，工具的整体精确率达到93.7%。研究为智能合约的安全性提供了重要支持</x:t>
  </x:si>
  <x:si>
    <x:t xml:space="preserve">This paper addresses centralization defects in smart contracts, defining six types of such defects and introducing a tool called CDRipper for their automated detection. By manually analyzing 597 Ethereum Stack Exchange posts and 117 audit reports, the authors categorized and validated these defects. CDRipper detects defects by constructing a Permission Dependency Graph (PDG) and identifying sensitive operations. Experiments on 244,424 real-world smart contracts revealed that approximately 33.73% contained at least one centralization defect, with the tool achieving an overall precision of 93.7%. The study significantly contributes to improving smart contract security.</x:t>
  </x:si>
  <x:si>
    <x:t xml:space="preserve">智能合约中的中心化缺陷的定义与检测，具体包括：
六种中心化缺陷的定义与分类。
开发自动化工具CDRipper以检测这些缺陷。
大规模实验验证工具的有效性。</x:t>
  </x:si>
  <x:si>
    <x:t xml:space="preserve">数据集：244,424个真实以太坊智能合约（来自Etherscan的已验证合约）。
预处理：去重（移除15,133个重复合约）和过滤玩具合约（移除63,772个低交易量合约）。
人工标注：基于597篇Stack Exchange帖子和117份审计报告手动分类缺陷</x:t>
  </x:si>
  <x:si>
    <x:t xml:space="preserve">精确率（Precision）：93.7%（整体）。
各缺陷类型的精确率：
MFS: 91.5%
CVS: 96.8%
MT: 97.9%
SPA: 91.4%
SS: 100%
IOR: 84.8%
假阴性率（False Negative Rate）：14.6%。
缺陷覆盖率：33.73%的合约存在至少一种中心化缺陷。</x:t>
  </x:si>
  <x:si>
    <x:t xml:space="preserve">提及。论文引用了产业界的实际案例：
MUMI项目：因中心化缺陷（单签名控制铸币功能）导致35,000美元损失。
Certik等审计平台：将中心化风险纳入审计标准。
工具CDRipper可直接用于智能合约的安全审计，帮助开发者和用户规避风险。</x:t>
  </x:si>
  <x:si>
    <x:t xml:space="preserve">Fork State-Aware Differential Fuzzing for Blockchain Consensus ImplementationsBlockchain</x:t>
  </x:si>
  <x:si>
    <x:t xml:space="preserve">本文提出了一种名为Forky的差异化模糊测试框架，专注于检测区块链共识实现中的分叉处理逻辑缺陷。通过分析区块链输入的分叉状态，Forky采用分叉感知的变异策略和分叉多样化反馈机制，有效生成能够触发分叉处理逻辑差异的测试用例。实验在比特币（PoW）和以太坊（PoS）的多个客户端上进行，发现了6个未知缺陷和2个已知缺陷的变种。Forky的开源实现为区块链共识安全提供了重要工具支持。</x:t>
  </x:si>
  <x:si>
    <x:t xml:space="preserve">This paper introduces Forky, a differential fuzzing framework designed to detect discrepancies in fork-handling logic across blockchain consensus implementations. By leveraging fork-aware mutation strategies and a novel fork-diversifying feedback mechanism, Forky generates inputs that explore diverse blockchain fork states. Evaluated on Bitcoin (PoW) and Ethereum (PoS) clients, Forky uncovered six previously unknown bugs and two variants of known issues. The tool’s open-source implementation advances the testing of blockchain consensus safety.</x:t>
  </x:si>
  <x:si>
    <x:t xml:space="preserve">区块链共识实现中的分叉处理逻辑缺陷检测，具体包括：
分叉感知的模糊测试方法设计。
分叉多样化反馈机制以提高测试覆盖率。
在比特币和以太坊客户端上的大规模实验验证。</x:t>
  </x:si>
  <x:si>
    <x:t xml:space="preserve">数据集：34个比特币客户端（涵盖Bitcoin Core、btcd等）和4个以太坊客户端（Prysm、Lighthouse等）。
对比工具：与Fluffy、LOKI等现有区块链模糊测试工具进行性能对比。
测试环境：基于libFuzzer（C++/Rust）和Ethereum的spec测试框架。</x:t>
  </x:si>
  <x:si>
    <x:t xml:space="preserve">缺陷检测数量：发现6个未知缺陷和2个已知缺陷变种。
重组事件覆盖率：Forky生成的测试用例触发更多分叉重组事件（比基线工具高3倍）。
代码覆盖率：在以太坊核心包（core/trie）中覆盖率显著高于Fluffy和LOKI。
性能效率：Forky在50万次迭代内发现所有目标缺陷，优于基线方法。</x:t>
  </x:si>
  <x:si>
    <x:t xml:space="preserve">提及。案例包括：
比特币bcoin客户端缺陷：分叉处理不一致导致主链视图分裂（§VIII-A）。
以太坊Prysm/Teku客户端缺陷：未来证明（future attestation）处理非确定性（§VIII-B）。
开发者已确认部分缺陷，但修复优先级受实际攻击可行性影响。</x:t>
  </x:si>
  <x:si>
    <x:t xml:space="preserve">Code Cloning in Solidity Smart Contracts: Prevalence, Evolution, and Impact on DevelopmentBlockchain</x:t>
  </x:si>
  <x:si>
    <x:t xml:space="preserve">本文系统分析了Solidity智能合约中代码克隆的普遍性、演化及其对开发的影响。通过分析26,294个智能合约和97,877个函数，研究发现：1）代码克隆在智能合约中非常普遍，平均67.43%的函数包含克隆代码；2）32.01%的克隆会协同演化，需谨慎管理以避免不一致问题；3）与传统软件不同，智能合约中的克隆代码很少涉及缺陷修复；4）克隆的出现主要与功能扩展、代码优化和项目结构调整有关。研究为智能合约开发者提供了管理代码克隆的实践建议。</x:t>
  </x:si>
  <x:si>
    <x:t xml:space="preserve">This paper systematically analyzes the prevalence, evolution, and impact of code cloning in Solidity smart contracts. By examining 26,294 contracts and 97,877 functions, the study reveals: 1) Code clones are highly prevalent (67.43% of functions on average); 2) 32.01% of clones co-evolve, requiring careful management to avoid inconsistencies; 3) Unlike traditional software, cloned code in smart contracts is rarely involved in bug fixes; 4) Cloning is driven by feature expansion, code optimization, and structural changes. The findings offer practical insights for managing clones in smart contract development.</x:t>
  </x:si>
  <x:si>
    <x:t xml:space="preserve">Solidity智能合约中代码克隆的普遍性、演化及其对开发的影响，具体包括：
克隆代码的普遍性量化分析。
克隆代码的协同演化模式。
克隆代码与缺陷修复的关联性。
克隆产生的驱动因素分析。</x:t>
  </x:si>
  <x:si>
    <x:t xml:space="preserve">数据集：26,294个Solidity智能合约（来自Etherscan、OpenZeppelin和Synthetix），涵盖97,877个函数。
工具：NiCad代码克隆检测工具（配置为函数级检测，相似度阈值：Type-1/2为100%，Type-3为70%）。
对比基线：引用传统软件中克隆代码的研究结果（如缺陷关联性）作为对比基准。</x:t>
  </x:si>
  <x:si>
    <x:t xml:space="preserve">克隆普遍性：
克隆函数比例（PCF）：平均67.43%（最高95.8%）。
克隆代码行比例（POC）：平均5.12%（最高21.61%）。
协同演化率：平均32.01%（OpenZeppelin最高55.83%）。
缺陷关联性：克隆代码极少涉及缺陷修复（与传统软件相反）。
驱动因素：功能扩展、代码优化和结构调整显著影响克隆率变化（如OpenZeppelin优化后POC从9.75%降至4.96%）。</x:t>
  </x:si>
  <x:si>
    <x:t xml:space="preserve">OpenZeppelin：通过引入库（如ShortStrings）和抽象化优化（如ERC721Wrapper）减少克隆代码。
Synthetix：新增功能模块（如跨链Synth转账）导致克隆率上升，而重构（如FeePool模块）降低克隆率。
研究结果已被开发者用于优化代码复用策略（如优先使用已验证库）。</x:t>
  </x:si>
</x:sst>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32">
    <x:font>
      <x:sz val="11"/>
      <x:color theme="1"/>
      <x:name val="DengXian"/>
    </x:font>
    <x:font>
      <x:sz val="10"/>
      <x:name val="Calibri"/>
    </x:font>
    <x:font>
      <x:sz val="11"/>
      <x:color rgb="FFFF0000"/>
      <x:name val="DengXian"/>
    </x:font>
    <x:font>
      <x:sz val="11"/>
      <x:color theme="4"/>
      <x:name val="DengXian"/>
    </x:font>
    <x:font>
      <x:sz val="11"/>
      <x:color rgb="FFFFFF00"/>
      <x:name val="DengXian"/>
    </x:font>
    <x:font>
      <x:u val="single"/>
      <x:sz val="11"/>
      <x:color rgb="FF0000FF"/>
      <x:name val="DengXian"/>
    </x:font>
    <x:font>
      <x:u val="single"/>
      <x:sz val="11"/>
      <x:color rgb="FF800080"/>
      <x:name val="等线"/>
      <x:scheme val="minor"/>
    </x:font>
    <x:font>
      <x:sz val="11"/>
      <x:name val="DengXian"/>
    </x:font>
    <x:font>
      <x:u val="single"/>
      <x:sz val="11"/>
      <x:color rgb="FF0000FF"/>
      <x:name val="等线"/>
      <x:scheme val="minor"/>
    </x:font>
    <x:font>
      <x:sz val="11"/>
      <x:color theme="5" tint="-0.5"/>
      <x:name val="DengXian"/>
    </x:font>
    <x:font>
      <x:sz val="11"/>
      <x:color rgb="FF00B050"/>
      <x:name val="DengXian"/>
    </x:font>
    <x:font>
      <x:sz val="11"/>
      <x:color theme="8"/>
      <x:name val="DengXian"/>
    </x:font>
    <x:font>
      <x:sz val="11"/>
      <x:color theme="5"/>
      <x:name val="DengXian"/>
    </x:font>
    <x:font>
      <x:sz val="11"/>
      <x:color theme="1"/>
      <x:name val="等线"/>
      <x:scheme val="minor"/>
    </x:font>
    <x:font>
      <x:sz val="11"/>
      <x:color rgb="FFFF0000"/>
      <x:name val="等线"/>
      <x:scheme val="minor"/>
    </x:font>
    <x:font>
      <x:b/>
      <x:sz val="18"/>
      <x:color theme="3"/>
      <x:name val="等线"/>
      <x:scheme val="minor"/>
    </x:font>
    <x:font>
      <x:i/>
      <x:sz val="11"/>
      <x:color rgb="FF7F7F7F"/>
      <x:name val="等线"/>
      <x:scheme val="minor"/>
    </x:font>
    <x:font>
      <x:b/>
      <x:sz val="15"/>
      <x:color theme="3"/>
      <x:name val="等线"/>
      <x:scheme val="minor"/>
    </x:font>
    <x:font>
      <x:b/>
      <x:sz val="13"/>
      <x:color theme="3"/>
      <x:name val="等线"/>
      <x:scheme val="minor"/>
    </x:font>
    <x:font>
      <x:b/>
      <x:sz val="11"/>
      <x:color theme="3"/>
      <x:name val="等线"/>
      <x:scheme val="minor"/>
    </x:font>
    <x:font>
      <x:sz val="11"/>
      <x:color rgb="FF3F3F76"/>
      <x:name val="等线"/>
      <x:scheme val="minor"/>
    </x:font>
    <x:font>
      <x:b/>
      <x:sz val="11"/>
      <x:color rgb="FF3F3F3F"/>
      <x:name val="等线"/>
      <x:scheme val="minor"/>
    </x:font>
    <x:font>
      <x:b/>
      <x:sz val="11"/>
      <x:color rgb="FFFA7D00"/>
      <x:name val="等线"/>
      <x:scheme val="minor"/>
    </x:font>
    <x:font>
      <x:b/>
      <x:sz val="11"/>
      <x:color rgb="FFFFFFFF"/>
      <x:name val="等线"/>
      <x:scheme val="minor"/>
    </x:font>
    <x:font>
      <x:sz val="11"/>
      <x:color rgb="FFFA7D00"/>
      <x:name val="等线"/>
      <x:scheme val="minor"/>
    </x:font>
    <x:font>
      <x:b/>
      <x:sz val="11"/>
      <x:color theme="1"/>
      <x:name val="等线"/>
      <x:scheme val="minor"/>
    </x:font>
    <x:font>
      <x:sz val="11"/>
      <x:color rgb="FF006100"/>
      <x:name val="等线"/>
      <x:scheme val="minor"/>
    </x:font>
    <x:font>
      <x:sz val="11"/>
      <x:color rgb="FF9C0006"/>
      <x:name val="等线"/>
      <x:scheme val="minor"/>
    </x:font>
    <x:font>
      <x:sz val="11"/>
      <x:color rgb="FF9C6500"/>
      <x:name val="等线"/>
      <x:scheme val="minor"/>
    </x:font>
    <x:font>
      <x:sz val="11"/>
      <x:color theme="0"/>
      <x:name val="等线"/>
      <x:scheme val="minor"/>
    </x:font>
    <x:font>
      <x:sz val="11"/>
      <x:color theme="1"/>
      <x:name val="等线"/>
      <x:scheme val="minor"/>
    </x:font>
    <x:font>
      <x:sz val="11"/>
      <x:color theme="1"/>
      <x:name val="宋体-简"/>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left/>
      <x:right/>
      <x:top/>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49">
    <x:xf numFmtId="0" fontId="0" fillId="0" borderId="0"/>
    <x:xf numFmtId="43" fontId="13" fillId="0" borderId="0" applyFont="0" applyFill="0" applyBorder="0" applyAlignment="0" applyProtection="0">
      <x:alignment vertical="center"/>
    </x:xf>
    <x:xf numFmtId="44" fontId="13" fillId="0" borderId="0" applyFont="0" applyFill="0" applyBorder="0" applyAlignment="0" applyProtection="0">
      <x:alignment vertical="center"/>
    </x:xf>
    <x:xf numFmtId="9" fontId="13" fillId="0" borderId="0" applyFont="0" applyFill="0" applyBorder="0" applyAlignment="0" applyProtection="0">
      <x:alignment vertical="center"/>
    </x:xf>
    <x:xf numFmtId="41" fontId="13" fillId="0" borderId="0" applyFont="0" applyFill="0" applyBorder="0" applyAlignment="0" applyProtection="0">
      <x:alignment vertical="center"/>
    </x:xf>
    <x:xf numFmtId="42" fontId="13" fillId="0" borderId="0" applyFont="0" applyFill="0" applyBorder="0" applyAlignment="0" applyProtection="0">
      <x:alignment vertical="center"/>
    </x:xf>
    <x:xf numFmtId="0" fontId="8"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13" fillId="2" borderId="1" applyNumberFormat="0" applyFont="0" applyAlignment="0" applyProtection="0">
      <x:alignment vertical="center"/>
    </x:xf>
    <x:xf numFmtId="0" fontId="14" fillId="0" borderId="0" applyNumberFormat="0" applyFill="0" applyBorder="0" applyAlignment="0" applyProtection="0">
      <x:alignment vertical="center"/>
    </x:xf>
    <x:xf numFmtId="0" fontId="15" fillId="0" borderId="0" applyNumberFormat="0" applyFill="0" applyBorder="0" applyAlignment="0" applyProtection="0">
      <x:alignment vertical="center"/>
    </x:xf>
    <x:xf numFmtId="0" fontId="16" fillId="0" borderId="0" applyNumberFormat="0" applyFill="0" applyBorder="0" applyAlignment="0" applyProtection="0">
      <x:alignment vertical="center"/>
    </x:xf>
    <x:xf numFmtId="0" fontId="17" fillId="0" borderId="2" applyNumberFormat="0" applyFill="0" applyAlignment="0" applyProtection="0">
      <x:alignment vertical="center"/>
    </x:xf>
    <x:xf numFmtId="0" fontId="18" fillId="0" borderId="2" applyNumberFormat="0" applyFill="0" applyAlignment="0" applyProtection="0">
      <x:alignment vertical="center"/>
    </x:xf>
    <x:xf numFmtId="0" fontId="19" fillId="0" borderId="3" applyNumberFormat="0" applyFill="0" applyAlignment="0" applyProtection="0">
      <x:alignment vertical="center"/>
    </x:xf>
    <x:xf numFmtId="0" fontId="19" fillId="0" borderId="0" applyNumberFormat="0" applyFill="0" applyBorder="0" applyAlignment="0" applyProtection="0">
      <x:alignment vertical="center"/>
    </x:xf>
    <x:xf numFmtId="0" fontId="20" fillId="3" borderId="4" applyNumberFormat="0" applyAlignment="0" applyProtection="0">
      <x:alignment vertical="center"/>
    </x:xf>
    <x:xf numFmtId="0" fontId="21" fillId="4" borderId="5" applyNumberFormat="0" applyAlignment="0" applyProtection="0">
      <x:alignment vertical="center"/>
    </x:xf>
    <x:xf numFmtId="0" fontId="22" fillId="4" borderId="4" applyNumberFormat="0" applyAlignment="0" applyProtection="0">
      <x:alignment vertical="center"/>
    </x:xf>
    <x:xf numFmtId="0" fontId="23" fillId="5" borderId="6" applyNumberFormat="0" applyAlignment="0" applyProtection="0">
      <x:alignment vertical="center"/>
    </x:xf>
    <x:xf numFmtId="0" fontId="24" fillId="0" borderId="7" applyNumberFormat="0" applyFill="0" applyAlignment="0" applyProtection="0">
      <x:alignment vertical="center"/>
    </x:xf>
    <x:xf numFmtId="0" fontId="25" fillId="0" borderId="8" applyNumberFormat="0" applyFill="0" applyAlignment="0" applyProtection="0">
      <x:alignment vertical="center"/>
    </x:xf>
    <x:xf numFmtId="0" fontId="26" fillId="6" borderId="0" applyNumberFormat="0" applyBorder="0" applyAlignment="0" applyProtection="0">
      <x:alignment vertical="center"/>
    </x:xf>
    <x:xf numFmtId="0" fontId="27" fillId="7" borderId="0" applyNumberFormat="0" applyBorder="0" applyAlignment="0" applyProtection="0">
      <x:alignment vertical="center"/>
    </x:xf>
    <x:xf numFmtId="0" fontId="28" fillId="8" borderId="0" applyNumberFormat="0" applyBorder="0" applyAlignment="0" applyProtection="0">
      <x:alignment vertical="center"/>
    </x:xf>
    <x:xf numFmtId="0" fontId="29" fillId="9" borderId="0" applyNumberFormat="0" applyBorder="0" applyAlignment="0" applyProtection="0">
      <x:alignment vertical="center"/>
    </x:xf>
    <x:xf numFmtId="0" fontId="30" fillId="10" borderId="0" applyNumberFormat="0" applyBorder="0" applyAlignment="0" applyProtection="0">
      <x:alignment vertical="center"/>
    </x:xf>
    <x:xf numFmtId="0" fontId="30" fillId="11" borderId="0" applyNumberFormat="0" applyBorder="0" applyAlignment="0" applyProtection="0">
      <x:alignment vertical="center"/>
    </x:xf>
    <x:xf numFmtId="0" fontId="29" fillId="12" borderId="0" applyNumberFormat="0" applyBorder="0" applyAlignment="0" applyProtection="0">
      <x:alignment vertical="center"/>
    </x:xf>
    <x:xf numFmtId="0" fontId="29" fillId="13" borderId="0" applyNumberFormat="0" applyBorder="0" applyAlignment="0" applyProtection="0">
      <x:alignment vertical="center"/>
    </x:xf>
    <x:xf numFmtId="0" fontId="30" fillId="14" borderId="0" applyNumberFormat="0" applyBorder="0" applyAlignment="0" applyProtection="0">
      <x:alignment vertical="center"/>
    </x:xf>
    <x:xf numFmtId="0" fontId="30" fillId="15" borderId="0" applyNumberFormat="0" applyBorder="0" applyAlignment="0" applyProtection="0">
      <x:alignment vertical="center"/>
    </x:xf>
    <x:xf numFmtId="0" fontId="29" fillId="16" borderId="0" applyNumberFormat="0" applyBorder="0" applyAlignment="0" applyProtection="0">
      <x:alignment vertical="center"/>
    </x:xf>
    <x:xf numFmtId="0" fontId="29" fillId="17" borderId="0" applyNumberFormat="0" applyBorder="0" applyAlignment="0" applyProtection="0">
      <x:alignment vertical="center"/>
    </x:xf>
    <x:xf numFmtId="0" fontId="30" fillId="18" borderId="0" applyNumberFormat="0" applyBorder="0" applyAlignment="0" applyProtection="0">
      <x:alignment vertical="center"/>
    </x:xf>
    <x:xf numFmtId="0" fontId="30" fillId="19" borderId="0" applyNumberFormat="0" applyBorder="0" applyAlignment="0" applyProtection="0">
      <x:alignment vertical="center"/>
    </x:xf>
    <x:xf numFmtId="0" fontId="29" fillId="20" borderId="0" applyNumberFormat="0" applyBorder="0" applyAlignment="0" applyProtection="0">
      <x:alignment vertical="center"/>
    </x:xf>
    <x:xf numFmtId="0" fontId="29" fillId="21" borderId="0" applyNumberFormat="0" applyBorder="0" applyAlignment="0" applyProtection="0">
      <x:alignment vertical="center"/>
    </x:xf>
    <x:xf numFmtId="0" fontId="30" fillId="22" borderId="0" applyNumberFormat="0" applyBorder="0" applyAlignment="0" applyProtection="0">
      <x:alignment vertical="center"/>
    </x:xf>
    <x:xf numFmtId="0" fontId="30" fillId="23" borderId="0" applyNumberFormat="0" applyBorder="0" applyAlignment="0" applyProtection="0">
      <x:alignment vertical="center"/>
    </x:xf>
    <x:xf numFmtId="0" fontId="29" fillId="24" borderId="0" applyNumberFormat="0" applyBorder="0" applyAlignment="0" applyProtection="0">
      <x:alignment vertical="center"/>
    </x:xf>
    <x:xf numFmtId="0" fontId="29" fillId="25" borderId="0" applyNumberFormat="0" applyBorder="0" applyAlignment="0" applyProtection="0">
      <x:alignment vertical="center"/>
    </x:xf>
    <x:xf numFmtId="0" fontId="30" fillId="26" borderId="0" applyNumberFormat="0" applyBorder="0" applyAlignment="0" applyProtection="0">
      <x:alignment vertical="center"/>
    </x:xf>
    <x:xf numFmtId="0" fontId="30" fillId="27" borderId="0" applyNumberFormat="0" applyBorder="0" applyAlignment="0" applyProtection="0">
      <x:alignment vertical="center"/>
    </x:xf>
    <x:xf numFmtId="0" fontId="29" fillId="28" borderId="0" applyNumberFormat="0" applyBorder="0" applyAlignment="0" applyProtection="0">
      <x:alignment vertical="center"/>
    </x:xf>
    <x:xf numFmtId="0" fontId="29" fillId="29" borderId="0" applyNumberFormat="0" applyBorder="0" applyAlignment="0" applyProtection="0">
      <x:alignment vertical="center"/>
    </x:xf>
    <x:xf numFmtId="0" fontId="30" fillId="30" borderId="0" applyNumberFormat="0" applyBorder="0" applyAlignment="0" applyProtection="0">
      <x:alignment vertical="center"/>
    </x:xf>
    <x:xf numFmtId="0" fontId="30" fillId="31" borderId="0" applyNumberFormat="0" applyBorder="0" applyAlignment="0" applyProtection="0">
      <x:alignment vertical="center"/>
    </x:xf>
    <x:xf numFmtId="0" fontId="29" fillId="32" borderId="0" applyNumberFormat="0" applyBorder="0" applyAlignment="0" applyProtection="0">
      <x:alignment vertical="center"/>
    </x:xf>
  </x:cellStyleXfs>
  <x:cellXfs count="15">
    <x:xf numFmtId="0" fontId="0" fillId="0" borderId="0" xfId="0"/>
    <x:xf numFmtId="0" fontId="1" fillId="0" borderId="0" xfId="0" applyFont="1" applyAlignment="1">
      <x:alignment vertical="center"/>
    </x:xf>
    <x:xf numFmtId="0" fontId="2" fillId="0" borderId="0" xfId="0" applyFont="1"/>
    <x:xf numFmtId="0" fontId="3" fillId="0" borderId="0" xfId="0" applyFont="1"/>
    <x:xf numFmtId="0" fontId="4" fillId="0" borderId="0" xfId="0" applyFont="1"/>
    <x:xf numFmtId="0" fontId="0" fillId="0" borderId="0" xfId="0" applyAlignment="1">
      <x:alignment wrapText="1"/>
    </x:xf>
    <x:xf numFmtId="0" fontId="5" fillId="0" borderId="0" xfId="0" applyFont="1"/>
    <x:xf numFmtId="0" fontId="6" fillId="0" borderId="0" xfId="6" applyFont="1" applyAlignment="1">
      <x:alignment wrapText="1"/>
    </x:xf>
    <x:xf numFmtId="0" fontId="7" fillId="0" borderId="0" xfId="0" applyFont="1"/>
    <x:xf numFmtId="0" fontId="8" fillId="0" borderId="0" xfId="6" applyAlignment="1"/>
    <x:xf numFmtId="0" fontId="9" fillId="0" borderId="0" xfId="0" applyFont="1"/>
    <x:xf numFmtId="0" fontId="0" fillId="0" borderId="0" xfId="0" applyFont="1"/>
    <x:xf numFmtId="0" fontId="10" fillId="0" borderId="0" xfId="0" applyFont="1"/>
    <x:xf numFmtId="0" fontId="11" fillId="0" borderId="0" xfId="0" applyFont="1"/>
    <x:xf numFmtId="0" fontId="12" fillId="0" borderId="0" xfId="0" applyFont="1"/>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styleSheet>
</file>

<file path=xl/_rels/workbook.xml.rels>&#65279;<?xml version="1.0" encoding="utf-8"?><Relationships xmlns="http://schemas.openxmlformats.org/package/2006/relationships"><Relationship Type="http://schemas.openxmlformats.org/officeDocument/2006/relationships/styles" Target="/xl/styles.xml" Id="Rd1231d2123134a50" /><Relationship Type="http://schemas.openxmlformats.org/officeDocument/2006/relationships/theme" Target="/xl/theme/theme1.xml" Id="R182f5fd0e2f94842" /><Relationship Type="http://schemas.openxmlformats.org/officeDocument/2006/relationships/sharedStrings" Target="/xl/sharedStrings.xml" Id="Rbcec64b16c6f47a9" /><Relationship Type="http://schemas.openxmlformats.org/officeDocument/2006/relationships/worksheet" Target="/xl/worksheets/sheet1.xml" Id="R37ad673e3f4c42a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github.com/zbchen/JcgEks" TargetMode="External" Id="R9dc8839239f24d09" /></Relationships>
</file>

<file path=xl/worksheets/sheet1.xml><?xml version="1.0" encoding="utf-8"?>
<x:worksheet xmlns:x="http://schemas.openxmlformats.org/spreadsheetml/2006/main">
  <x:sheetFormatPr defaultColWidth="9.642857551574707" defaultRowHeight="16.799999237060547"/>
  <x:cols>
    <x:col min="1" max="16" width="19" customWidth="1"/>
    <x:col min="17" max="17" width="16" hidden="0" customWidth="1"/>
  </x:cols>
  <x:sheetData>
    <x:row r="1" ht="13"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tr">
        <x:v>是否与LLM相关</x:v>
      </x:c>
    </x:row>
    <x:row r="2" ht="25.5" customHeight="1">
      <x:c r="A2" t="s">
        <x:v>16</x:v>
      </x:c>
      <x:c r="B2" t="s">
        <x:v>17</x:v>
      </x:c>
      <x:c r="C2" t="s">
        <x:v>18</x:v>
      </x:c>
      <x:c r="D2" t="s">
        <x:v>19</x:v>
      </x:c>
      <x:c r="E2" t="s">
        <x:v>20</x:v>
      </x:c>
      <x:c r="F2" t="s">
        <x:v>21</x:v>
      </x:c>
      <x:c r="G2" t="s">
        <x:v>22</x:v>
      </x:c>
      <x:c r="H2" t="s">
        <x:v>23</x:v>
      </x:c>
      <x:c r="I2" t="s">
        <x:v>24</x:v>
      </x:c>
      <x:c r="J2" t="s">
        <x:v>21</x:v>
      </x:c>
      <x:c r="K2" t="s">
        <x:v>25</x:v>
      </x:c>
      <x:c r="L2" t="s">
        <x:v>21</x:v>
      </x:c>
      <x:c r="M2" s="6" t="e">
        <x:f>HYPERLINK("https://github.com/alipay/microservice_system_twin_graph_based_anomaly_detection","https://github.com/alipay/microservice_system_twin_graph_based_anomaly_detection,")</x:f>
        <x:v>HYPERLINK is not implemented. linkLocation=https://github.com/alipay/microservice_system_twin_graph_based_anomaly_detection, friendlyName=https://github.com/alipay/microservice_system_twin_graph_based_anomaly_detection,</x:v>
      </x:c>
      <x:c r="N2" t="s">
        <x:v>26</x:v>
      </x:c>
      <x:c r="O2" t="s">
        <x:v>27</x:v>
      </x:c>
      <x:c r="P2" t="s">
        <x:v>28</x:v>
      </x:c>
      <x:c r="Q2" t="str">
        <x:v>是</x:v>
      </x:c>
    </x:row>
    <x:row r="3" ht="25.5" customHeight="1">
      <x:c r="A3" t="s">
        <x:v>29</x:v>
      </x:c>
      <x:c r="B3" t="s">
        <x:v>30</x:v>
      </x:c>
      <x:c r="C3" t="s">
        <x:v>31</x:v>
      </x:c>
      <x:c r="D3" t="s">
        <x:v>32</x:v>
      </x:c>
      <x:c r="E3" t="s">
        <x:v>33</x:v>
      </x:c>
      <x:c r="F3" t="s">
        <x:v>21</x:v>
      </x:c>
      <x:c r="G3" t="s">
        <x:v>22</x:v>
      </x:c>
      <x:c r="H3" t="s">
        <x:v>34</x:v>
      </x:c>
      <x:c r="I3" t="s">
        <x:v>35</x:v>
      </x:c>
      <x:c r="J3" t="s">
        <x:v>21</x:v>
      </x:c>
      <x:c r="K3" t="s">
        <x:v>36</x:v>
      </x:c>
      <x:c r="L3" t="s">
        <x:v>21</x:v>
      </x:c>
      <x:c r="M3" s="6"/>
      <x:c r="O3" t="s">
        <x:v>27</x:v>
      </x:c>
      <x:c r="P3" t="s">
        <x:v>37</x:v>
      </x:c>
      <x:c r="Q3" t="str">
        <x:v>否</x:v>
      </x:c>
    </x:row>
    <x:row r="4" ht="25.5" customHeight="1">
      <x:c r="A4" t="s">
        <x:v>38</x:v>
      </x:c>
      <x:c r="B4" t="s">
        <x:v>30</x:v>
      </x:c>
      <x:c r="C4" t="s">
        <x:v>39</x:v>
      </x:c>
      <x:c r="D4" t="s">
        <x:v>40</x:v>
      </x:c>
      <x:c r="E4" t="s">
        <x:v>41</x:v>
      </x:c>
      <x:c r="F4" t="s">
        <x:v>21</x:v>
      </x:c>
      <x:c r="G4" t="s">
        <x:v>22</x:v>
      </x:c>
      <x:c r="H4" t="s">
        <x:v>42</x:v>
      </x:c>
      <x:c r="I4" t="s">
        <x:v>43</x:v>
      </x:c>
      <x:c r="J4" t="s">
        <x:v>44</x:v>
      </x:c>
      <x:c r="K4" t="s">
        <x:v>45</x:v>
      </x:c>
      <x:c r="L4" t="s">
        <x:v>44</x:v>
      </x:c>
      <x:c r="M4" s="6"/>
      <x:c r="O4" t="s">
        <x:v>27</x:v>
      </x:c>
      <x:c r="P4" t="s">
        <x:v>37</x:v>
      </x:c>
      <x:c r="Q4" t="str">
        <x:v>否</x:v>
      </x:c>
    </x:row>
    <x:row r="5" ht="25.5" customHeight="1">
      <x:c r="A5" t="s">
        <x:v>46</x:v>
      </x:c>
      <x:c r="B5" t="s">
        <x:v>30</x:v>
      </x:c>
      <x:c r="C5" t="s">
        <x:v>47</x:v>
      </x:c>
      <x:c r="D5" t="s">
        <x:v>48</x:v>
      </x:c>
      <x:c r="E5" t="s">
        <x:v>49</x:v>
      </x:c>
      <x:c r="F5" t="s">
        <x:v>44</x:v>
      </x:c>
      <x:c r="G5" t="s">
        <x:v>22</x:v>
      </x:c>
      <x:c r="H5" t="s">
        <x:v>50</x:v>
      </x:c>
      <x:c r="I5" t="s">
        <x:v>51</x:v>
      </x:c>
      <x:c r="J5" t="s">
        <x:v>44</x:v>
      </x:c>
      <x:c r="K5" t="s">
        <x:v>52</x:v>
      </x:c>
      <x:c r="L5" t="s">
        <x:v>44</x:v>
      </x:c>
      <x:c r="M5" s="6" t="e">
        <x:f>HYPERLINK("https://github.com/lin-tan/vcstudy","https://github.com/lin-tan/vcstudy,")</x:f>
        <x:v>HYPERLINK is not implemented. linkLocation=https://github.com/lin-tan/vcstudy, friendlyName=https://github.com/lin-tan/vcstudy,</x:v>
      </x:c>
      <x:c r="N5" t="s">
        <x:v>53</x:v>
      </x:c>
      <x:c r="O5" t="s">
        <x:v>54</x:v>
      </x:c>
      <x:c r="P5" t="s">
        <x:v>55</x:v>
      </x:c>
      <x:c r="Q5" t="str">
        <x:v>否</x:v>
      </x:c>
    </x:row>
    <x:row r="6" ht="25.5" customHeight="1">
      <x:c r="A6" t="s">
        <x:v>56</x:v>
      </x:c>
      <x:c r="B6" t="s">
        <x:v>57</x:v>
      </x:c>
      <x:c r="C6" t="s">
        <x:v>58</x:v>
      </x:c>
      <x:c r="D6" t="s">
        <x:v>59</x:v>
      </x:c>
      <x:c r="E6" t="s">
        <x:v>60</x:v>
      </x:c>
      <x:c r="F6" t="s">
        <x:v>21</x:v>
      </x:c>
      <x:c r="G6" t="s">
        <x:v>22</x:v>
      </x:c>
      <x:c r="H6" t="s">
        <x:v>61</x:v>
      </x:c>
      <x:c r="I6" t="s">
        <x:v>62</x:v>
      </x:c>
      <x:c r="J6" t="s">
        <x:v>21</x:v>
      </x:c>
      <x:c r="K6" t="s">
        <x:v>63</x:v>
      </x:c>
      <x:c r="L6" t="s">
        <x:v>21</x:v>
      </x:c>
      <x:c r="M6" s="6"/>
      <x:c r="O6" t="s">
        <x:v>64</x:v>
      </x:c>
      <x:c r="P6" t="s">
        <x:v>65</x:v>
      </x:c>
      <x:c r="Q6" t="str">
        <x:v>否</x:v>
      </x:c>
    </x:row>
    <x:row r="7" ht="25.5" customHeight="1">
      <x:c r="A7" t="s">
        <x:v>66</x:v>
      </x:c>
      <x:c r="B7" t="s">
        <x:v>57</x:v>
      </x:c>
      <x:c r="C7" t="s">
        <x:v>67</x:v>
      </x:c>
      <x:c r="D7" t="s">
        <x:v>68</x:v>
      </x:c>
      <x:c r="E7" t="s">
        <x:v>69</x:v>
      </x:c>
      <x:c r="F7" t="s">
        <x:v>21</x:v>
      </x:c>
      <x:c r="G7" t="s">
        <x:v>22</x:v>
      </x:c>
      <x:c r="H7" t="s">
        <x:v>70</x:v>
      </x:c>
      <x:c r="I7" t="s">
        <x:v>71</x:v>
      </x:c>
      <x:c r="J7" t="s">
        <x:v>44</x:v>
      </x:c>
      <x:c r="K7" t="s">
        <x:v>72</x:v>
      </x:c>
      <x:c r="L7" t="s">
        <x:v>44</x:v>
      </x:c>
      <x:c r="M7" s="6"/>
      <x:c r="O7" t="s">
        <x:v>64</x:v>
      </x:c>
      <x:c r="P7" t="s">
        <x:v>65</x:v>
      </x:c>
      <x:c r="Q7" t="str">
        <x:v>是</x:v>
      </x:c>
    </x:row>
    <x:row r="8" ht="25.5" customHeight="1">
      <x:c r="A8" t="s">
        <x:v>73</x:v>
      </x:c>
      <x:c r="B8" t="s">
        <x:v>17</x:v>
      </x:c>
      <x:c r="C8" t="s">
        <x:v>74</x:v>
      </x:c>
      <x:c r="D8" t="s">
        <x:v>75</x:v>
      </x:c>
      <x:c r="E8" t="s">
        <x:v>76</x:v>
      </x:c>
      <x:c r="F8" t="s">
        <x:v>21</x:v>
      </x:c>
      <x:c r="G8" t="s">
        <x:v>22</x:v>
      </x:c>
      <x:c r="H8" t="s">
        <x:v>77</x:v>
      </x:c>
      <x:c r="I8" t="s">
        <x:v>78</x:v>
      </x:c>
      <x:c r="J8" t="s">
        <x:v>44</x:v>
      </x:c>
      <x:c r="K8" t="s">
        <x:v>72</x:v>
      </x:c>
      <x:c r="L8" t="s">
        <x:v>44</x:v>
      </x:c>
      <x:c r="M8" s="6" t="e">
        <x:f>HYPERLINK("https://github.com/CGCL-codes/Robin","https://github.com/CGCL-codes/Robin,")</x:f>
        <x:v>HYPERLINK is not implemented. linkLocation=https://github.com/CGCL-codes/Robin, friendlyName=https://github.com/CGCL-codes/Robin,</x:v>
      </x:c>
      <x:c r="N8" t="s">
        <x:v>79</x:v>
      </x:c>
      <x:c r="O8" t="s">
        <x:v>80</x:v>
      </x:c>
      <x:c r="P8" t="s">
        <x:v>81</x:v>
      </x:c>
      <x:c r="Q8" t="str">
        <x:v>是</x:v>
      </x:c>
    </x:row>
    <x:row r="9" ht="25.5" customHeight="1">
      <x:c r="A9" t="s">
        <x:v>82</x:v>
      </x:c>
      <x:c r="B9" t="s">
        <x:v>17</x:v>
      </x:c>
      <x:c r="C9" t="s">
        <x:v>83</x:v>
      </x:c>
      <x:c r="D9" t="s">
        <x:v>84</x:v>
      </x:c>
      <x:c r="E9" t="s">
        <x:v>85</x:v>
      </x:c>
      <x:c r="F9" t="s">
        <x:v>21</x:v>
      </x:c>
      <x:c r="G9" t="s">
        <x:v>22</x:v>
      </x:c>
      <x:c r="H9" t="s">
        <x:v>86</x:v>
      </x:c>
      <x:c r="I9" t="s">
        <x:v>87</x:v>
      </x:c>
      <x:c r="J9" t="s">
        <x:v>44</x:v>
      </x:c>
      <x:c r="K9" t="s">
        <x:v>88</x:v>
      </x:c>
      <x:c r="L9" t="s">
        <x:v>44</x:v>
      </x:c>
      <x:c r="M9" s="6"/>
      <x:c r="O9" t="s">
        <x:v>80</x:v>
      </x:c>
      <x:c r="P9" t="s">
        <x:v>89</x:v>
      </x:c>
      <x:c r="Q9" t="str">
        <x:v>是</x:v>
      </x:c>
    </x:row>
    <x:row r="10" ht="25.5" customHeight="1">
      <x:c r="A10" t="s">
        <x:v>90</x:v>
      </x:c>
      <x:c r="B10" t="s">
        <x:v>57</x:v>
      </x:c>
      <x:c r="C10" t="s">
        <x:v>91</x:v>
      </x:c>
      <x:c r="D10" t="s">
        <x:v>92</x:v>
      </x:c>
      <x:c r="E10" t="s">
        <x:v>93</x:v>
      </x:c>
      <x:c r="F10" t="s">
        <x:v>21</x:v>
      </x:c>
      <x:c r="G10" t="s">
        <x:v>22</x:v>
      </x:c>
      <x:c r="H10" t="s">
        <x:v>94</x:v>
      </x:c>
      <x:c r="I10" t="s">
        <x:v>95</x:v>
      </x:c>
      <x:c r="J10" t="s">
        <x:v>44</x:v>
      </x:c>
      <x:c r="K10" t="s">
        <x:v>96</x:v>
      </x:c>
      <x:c r="L10" t="s">
        <x:v>44</x:v>
      </x:c>
      <x:c r="M10" s="6" t="e">
        <x:f>HYPERLINK("https://github.com/haibinzheng/CertPri","https://github.com/haibinzheng/CertPri,")</x:f>
        <x:v>HYPERLINK is not implemented. linkLocation=https://github.com/haibinzheng/CertPri, friendlyName=https://github.com/haibinzheng/CertPri,</x:v>
      </x:c>
      <x:c r="N10" t="s">
        <x:v>53</x:v>
      </x:c>
      <x:c r="O10" t="s">
        <x:v>64</x:v>
      </x:c>
      <x:c r="P10" t="s">
        <x:v>97</x:v>
      </x:c>
      <x:c r="Q10" t="str">
        <x:v>否</x:v>
      </x:c>
    </x:row>
    <x:row r="11" ht="25.5" customHeight="1">
      <x:c r="A11" t="s">
        <x:v>98</x:v>
      </x:c>
      <x:c r="B11" t="s">
        <x:v>30</x:v>
      </x:c>
      <x:c r="C11" t="s">
        <x:v>99</x:v>
      </x:c>
      <x:c r="D11" t="s">
        <x:v>100</x:v>
      </x:c>
      <x:c r="E11" t="s">
        <x:v>101</x:v>
      </x:c>
      <x:c r="F11" t="s">
        <x:v>21</x:v>
      </x:c>
      <x:c r="G11" t="s">
        <x:v>22</x:v>
      </x:c>
      <x:c r="H11" t="s">
        <x:v>102</x:v>
      </x:c>
      <x:c r="I11" t="s">
        <x:v>103</x:v>
      </x:c>
      <x:c r="J11" t="s">
        <x:v>44</x:v>
      </x:c>
      <x:c r="K11" t="s">
        <x:v>104</x:v>
      </x:c>
      <x:c r="L11" t="s">
        <x:v>44</x:v>
      </x:c>
      <x:c r="M11" s="6"/>
      <x:c r="O11" t="s">
        <x:v>27</x:v>
      </x:c>
      <x:c r="P11" t="s">
        <x:v>105</x:v>
      </x:c>
      <x:c r="Q11" t="str">
        <x:v>是</x:v>
      </x:c>
    </x:row>
    <x:row r="12" ht="25.5" customHeight="1">
      <x:c r="A12" t="s">
        <x:v>106</x:v>
      </x:c>
      <x:c r="B12" t="s">
        <x:v>30</x:v>
      </x:c>
      <x:c r="C12" t="s">
        <x:v>107</x:v>
      </x:c>
      <x:c r="D12" t="s">
        <x:v>108</x:v>
      </x:c>
      <x:c r="E12" t="s">
        <x:v>109</x:v>
      </x:c>
      <x:c r="F12" t="s">
        <x:v>21</x:v>
      </x:c>
      <x:c r="G12" t="s">
        <x:v>22</x:v>
      </x:c>
      <x:c r="H12" t="s">
        <x:v>110</x:v>
      </x:c>
      <x:c r="I12" t="s">
        <x:v>111</x:v>
      </x:c>
      <x:c r="J12" t="s">
        <x:v>44</x:v>
      </x:c>
      <x:c r="K12" t="s">
        <x:v>112</x:v>
      </x:c>
      <x:c r="L12" t="s">
        <x:v>44</x:v>
      </x:c>
      <x:c r="M12" s="6" t="e">
        <x:f>HYPERLINK("https://github.com/xUhEngwAng/LogOnline","https://github.com/xUhEngwAng/LogOnline,")</x:f>
        <x:v>HYPERLINK is not implemented. linkLocation=https://github.com/xUhEngwAng/LogOnline, friendlyName=https://github.com/xUhEngwAng/LogOnline,</x:v>
      </x:c>
      <x:c r="N12" t="s">
        <x:v>113</x:v>
      </x:c>
      <x:c r="O12" t="s">
        <x:v>27</x:v>
      </x:c>
      <x:c r="P12" t="s">
        <x:v>109</x:v>
      </x:c>
      <x:c r="Q12" t="str">
        <x:v>是</x:v>
      </x:c>
    </x:row>
    <x:row r="13" ht="25.5" customHeight="1">
      <x:c r="A13" t="s">
        <x:v>114</x:v>
      </x:c>
      <x:c r="B13" t="s">
        <x:v>30</x:v>
      </x:c>
      <x:c r="C13" t="s">
        <x:v>115</x:v>
      </x:c>
      <x:c r="D13" t="s">
        <x:v>116</x:v>
      </x:c>
      <x:c r="E13" t="s">
        <x:v>117</x:v>
      </x:c>
      <x:c r="F13" t="s">
        <x:v>21</x:v>
      </x:c>
      <x:c r="G13" t="s">
        <x:v>22</x:v>
      </x:c>
      <x:c r="H13" t="s">
        <x:v>118</x:v>
      </x:c>
      <x:c r="I13" t="s">
        <x:v>119</x:v>
      </x:c>
      <x:c r="J13" t="s">
        <x:v>44</x:v>
      </x:c>
      <x:c r="K13" t="s">
        <x:v>120</x:v>
      </x:c>
      <x:c r="L13" t="s">
        <x:v>44</x:v>
      </x:c>
      <x:c r="M13" s="6" t="e">
        <x:f>HYPERLINK("https://github.com/lxyeternal/pypi_malregistry","https://github.com/lxyeternal/pypi_malregistry,")</x:f>
        <x:v>HYPERLINK is not implemented. linkLocation=https://github.com/lxyeternal/pypi_malregistry, friendlyName=https://github.com/lxyeternal/pypi_malregistry,</x:v>
      </x:c>
      <x:c r="N13" t="s">
        <x:v>121</x:v>
      </x:c>
      <x:c r="O13" t="s">
        <x:v>122</x:v>
      </x:c>
      <x:c r="P13" t="s">
        <x:v>123</x:v>
      </x:c>
      <x:c r="Q13" t="str">
        <x:v>否</x:v>
      </x:c>
    </x:row>
    <x:row r="14" ht="25.5" customHeight="1">
      <x:c r="A14" s="2" t="s">
        <x:v>124</x:v>
      </x:c>
      <x:c r="B14" t="s">
        <x:v>30</x:v>
      </x:c>
      <x:c r="C14" t="s">
        <x:v>125</x:v>
      </x:c>
      <x:c r="D14" t="s">
        <x:v>126</x:v>
      </x:c>
      <x:c r="E14" t="s">
        <x:v>127</x:v>
      </x:c>
      <x:c r="F14" t="s">
        <x:v>21</x:v>
      </x:c>
      <x:c r="G14" t="s">
        <x:v>22</x:v>
      </x:c>
      <x:c r="H14" t="s">
        <x:v>128</x:v>
      </x:c>
      <x:c r="I14" t="s">
        <x:v>129</x:v>
      </x:c>
      <x:c r="J14" t="s">
        <x:v>21</x:v>
      </x:c>
      <x:c r="K14" t="s">
        <x:v>130</x:v>
      </x:c>
      <x:c r="L14" t="s">
        <x:v>44</x:v>
      </x:c>
      <x:c r="M14" s="6" t="e">
        <x:f>HYPERLINK("https://github.com/osslab-pku/SILENCE","https://github.com/osslab-pku/SILENCE,,")</x:f>
        <x:v>HYPERLINK is not implemented. linkLocation=https://github.com/osslab-pku/SILENCE, friendlyName=https://github.com/osslab-pku/SILENCE,,</x:v>
      </x:c>
      <x:c r="N14" t="s">
        <x:v>79</x:v>
      </x:c>
      <x:c r="O14" t="s">
        <x:v>131</x:v>
      </x:c>
      <x:c r="P14" t="s">
        <x:v>132</x:v>
      </x:c>
      <x:c r="Q14" t="str">
        <x:v>否</x:v>
      </x:c>
    </x:row>
    <x:row r="15" ht="25.5" customHeight="1">
      <x:c r="A15" s="3" t="s">
        <x:v>133</x:v>
      </x:c>
      <x:c r="B15" t="s">
        <x:v>30</x:v>
      </x:c>
      <x:c r="C15" t="s">
        <x:v>134</x:v>
      </x:c>
      <x:c r="D15" t="s">
        <x:v>135</x:v>
      </x:c>
      <x:c r="E15" t="s">
        <x:v>136</x:v>
      </x:c>
      <x:c r="F15" t="s">
        <x:v>21</x:v>
      </x:c>
      <x:c r="G15" t="s">
        <x:v>22</x:v>
      </x:c>
      <x:c r="H15" t="s">
        <x:v>137</x:v>
      </x:c>
      <x:c r="I15" t="s">
        <x:v>138</x:v>
      </x:c>
      <x:c r="J15" t="s">
        <x:v>44</x:v>
      </x:c>
      <x:c r="K15" t="s">
        <x:v>139</x:v>
      </x:c>
      <x:c r="L15" t="s">
        <x:v>44</x:v>
      </x:c>
      <x:c r="M15" s="6"/>
      <x:c r="O15" t="s">
        <x:v>131</x:v>
      </x:c>
      <x:c r="P15" t="s">
        <x:v>132</x:v>
      </x:c>
      <x:c r="Q15" t="str">
        <x:v>否</x:v>
      </x:c>
    </x:row>
    <x:row r="16" ht="25.5" customHeight="1">
      <x:c r="A16" s="4" t="s">
        <x:v>140</x:v>
      </x:c>
      <x:c r="B16" t="s">
        <x:v>30</x:v>
      </x:c>
      <x:c r="C16" t="s">
        <x:v>141</x:v>
      </x:c>
      <x:c r="D16" t="s">
        <x:v>142</x:v>
      </x:c>
      <x:c r="E16" t="s">
        <x:v>143</x:v>
      </x:c>
      <x:c r="F16" t="s">
        <x:v>21</x:v>
      </x:c>
      <x:c r="G16" t="s">
        <x:v>22</x:v>
      </x:c>
      <x:c r="H16" t="s">
        <x:v>144</x:v>
      </x:c>
      <x:c r="I16" t="s">
        <x:v>145</x:v>
      </x:c>
      <x:c r="J16" t="s">
        <x:v>21</x:v>
      </x:c>
      <x:c r="K16" t="s">
        <x:v>146</x:v>
      </x:c>
      <x:c r="L16" t="s">
        <x:v>21</x:v>
      </x:c>
      <x:c r="M16" s="6" t="e">
        <x:f>HYPERLINK("https://github.com/KDEGroup/EALink","https://github.com/KDEGroup/EALink,")</x:f>
        <x:v>HYPERLINK is not implemented. linkLocation=https://github.com/KDEGroup/EALink, friendlyName=https://github.com/KDEGroup/EALink,</x:v>
      </x:c>
      <x:c r="N16" t="s">
        <x:v>147</x:v>
      </x:c>
      <x:c r="O16" t="s">
        <x:v>148</x:v>
      </x:c>
      <x:c r="P16" t="s">
        <x:v>149</x:v>
      </x:c>
      <x:c r="Q16" t="str">
        <x:v>是</x:v>
      </x:c>
    </x:row>
    <x:row r="17" ht="25.5" customHeight="1">
      <x:c r="A17" t="s">
        <x:v>150</x:v>
      </x:c>
      <x:c r="B17" t="s">
        <x:v>151</x:v>
      </x:c>
      <x:c r="C17" t="s">
        <x:v>152</x:v>
      </x:c>
      <x:c r="D17" t="s">
        <x:v>153</x:v>
      </x:c>
      <x:c r="E17" t="s">
        <x:v>154</x:v>
      </x:c>
      <x:c r="F17" t="s">
        <x:v>44</x:v>
      </x:c>
      <x:c r="G17" t="s">
        <x:v>22</x:v>
      </x:c>
      <x:c r="H17" t="s">
        <x:v>155</x:v>
      </x:c>
      <x:c r="I17" t="s">
        <x:v>156</x:v>
      </x:c>
      <x:c r="J17" t="s">
        <x:v>44</x:v>
      </x:c>
      <x:c r="K17" t="s">
        <x:v>157</x:v>
      </x:c>
      <x:c r="L17" t="s">
        <x:v>44</x:v>
      </x:c>
      <x:c r="M17" s="6"/>
      <x:c r="O17" t="s">
        <x:v>131</x:v>
      </x:c>
      <x:c r="P17" t="s">
        <x:v>158</x:v>
      </x:c>
      <x:c r="Q17" t="str">
        <x:v>否</x:v>
      </x:c>
    </x:row>
    <x:row r="18" ht="25.5" customHeight="1">
      <x:c r="A18" t="s">
        <x:v>159</x:v>
      </x:c>
      <x:c r="B18" t="s">
        <x:v>30</x:v>
      </x:c>
      <x:c r="C18" t="s">
        <x:v>160</x:v>
      </x:c>
      <x:c r="D18" t="s">
        <x:v>161</x:v>
      </x:c>
      <x:c r="E18" t="s">
        <x:v>162</x:v>
      </x:c>
      <x:c r="F18" t="s">
        <x:v>21</x:v>
      </x:c>
      <x:c r="G18" t="s">
        <x:v>22</x:v>
      </x:c>
      <x:c r="H18" t="s">
        <x:v>163</x:v>
      </x:c>
      <x:c r="I18" t="s">
        <x:v>164</x:v>
      </x:c>
      <x:c r="J18" t="s">
        <x:v>21</x:v>
      </x:c>
      <x:c r="K18" t="s">
        <x:v>165</x:v>
      </x:c>
      <x:c r="L18" t="s">
        <x:v>21</x:v>
      </x:c>
      <x:c r="M18" s="6"/>
      <x:c r="O18" t="s">
        <x:v>54</x:v>
      </x:c>
      <x:c r="P18" t="s">
        <x:v>166</x:v>
      </x:c>
      <x:c r="Q18" t="str">
        <x:v>否</x:v>
      </x:c>
    </x:row>
    <x:row r="19" ht="25.5" customHeight="1">
      <x:c r="A19" t="s">
        <x:v>167</x:v>
      </x:c>
      <x:c r="B19" t="s">
        <x:v>57</x:v>
      </x:c>
      <x:c r="C19" t="s">
        <x:v>168</x:v>
      </x:c>
      <x:c r="D19" t="s">
        <x:v>169</x:v>
      </x:c>
      <x:c r="E19" t="s">
        <x:v>170</x:v>
      </x:c>
      <x:c r="F19" t="s">
        <x:v>21</x:v>
      </x:c>
      <x:c r="G19" t="s">
        <x:v>22</x:v>
      </x:c>
      <x:c r="H19" t="s">
        <x:v>171</x:v>
      </x:c>
      <x:c r="I19" t="s">
        <x:v>172</x:v>
      </x:c>
      <x:c r="J19" t="s">
        <x:v>21</x:v>
      </x:c>
      <x:c r="K19" t="s">
        <x:v>173</x:v>
      </x:c>
      <x:c r="L19" t="s">
        <x:v>44</x:v>
      </x:c>
      <x:c r="M19" s="6"/>
      <x:c r="O19" t="s">
        <x:v>64</x:v>
      </x:c>
      <x:c r="P19" t="s">
        <x:v>174</x:v>
      </x:c>
      <x:c r="Q19" t="str">
        <x:v>否</x:v>
      </x:c>
    </x:row>
    <x:row r="20" ht="25.5" customHeight="1">
      <x:c r="A20" t="s">
        <x:v>175</x:v>
      </x:c>
      <x:c r="B20" t="s">
        <x:v>57</x:v>
      </x:c>
      <x:c r="C20" t="s">
        <x:v>176</x:v>
      </x:c>
      <x:c r="D20" t="s">
        <x:v>177</x:v>
      </x:c>
      <x:c r="E20" t="s">
        <x:v>178</x:v>
      </x:c>
      <x:c r="F20" t="s">
        <x:v>21</x:v>
      </x:c>
      <x:c r="G20" t="s">
        <x:v>22</x:v>
      </x:c>
      <x:c r="H20" t="s">
        <x:v>179</x:v>
      </x:c>
      <x:c r="I20" t="s">
        <x:v>180</x:v>
      </x:c>
      <x:c r="J20" t="s">
        <x:v>21</x:v>
      </x:c>
      <x:c r="K20" t="s">
        <x:v>181</x:v>
      </x:c>
      <x:c r="L20" t="s">
        <x:v>21</x:v>
      </x:c>
      <x:c r="M20" s="6" t="e">
        <x:f>HYPERLINK("https://github.com/GIST-NJU/ATOM","https://github.com/GIST-NJU/ATOM,,")</x:f>
        <x:v>HYPERLINK is not implemented. linkLocation=https://github.com/GIST-NJU/ATOM, friendlyName=https://github.com/GIST-NJU/ATOM,,</x:v>
      </x:c>
      <x:c r="N20" t="s">
        <x:v>53</x:v>
      </x:c>
      <x:c r="O20" t="s">
        <x:v>64</x:v>
      </x:c>
      <x:c r="P20" t="s">
        <x:v>97</x:v>
      </x:c>
      <x:c r="Q20" t="str">
        <x:v>是</x:v>
      </x:c>
    </x:row>
    <x:row r="21" ht="25.5" customHeight="1">
      <x:c r="A21" t="s">
        <x:v>182</x:v>
      </x:c>
      <x:c r="B21" t="s">
        <x:v>57</x:v>
      </x:c>
      <x:c r="C21" t="s">
        <x:v>183</x:v>
      </x:c>
      <x:c r="D21" t="s">
        <x:v>184</x:v>
      </x:c>
      <x:c r="E21" t="s">
        <x:v>185</x:v>
      </x:c>
      <x:c r="F21" t="s">
        <x:v>21</x:v>
      </x:c>
      <x:c r="G21" t="s">
        <x:v>22</x:v>
      </x:c>
      <x:c r="H21" t="s">
        <x:v>186</x:v>
      </x:c>
      <x:c r="I21" t="s">
        <x:v>187</x:v>
      </x:c>
      <x:c r="J21" t="s">
        <x:v>44</x:v>
      </x:c>
      <x:c r="K21" t="s">
        <x:v>188</x:v>
      </x:c>
      <x:c r="L21" t="s">
        <x:v>44</x:v>
      </x:c>
      <x:c r="M21" s="6" t="e">
        <x:f>HYPERLINK("https://github.com/lizhuo-1994/mdp_testing","https://github.com/lizhuo-1994/mdp_testing,")</x:f>
        <x:v>HYPERLINK is not implemented. linkLocation=https://github.com/lizhuo-1994/mdp_testing, friendlyName=https://github.com/lizhuo-1994/mdp_testing,</x:v>
      </x:c>
      <x:c r="N21" t="s">
        <x:v>53</x:v>
      </x:c>
      <x:c r="O21" t="s">
        <x:v>189</x:v>
      </x:c>
      <x:c r="P21" t="s">
        <x:v>190</x:v>
      </x:c>
      <x:c r="Q21" t="str">
        <x:v>否</x:v>
      </x:c>
    </x:row>
    <x:row r="22" ht="25.5" customHeight="1">
      <x:c r="A22" t="s">
        <x:v>191</x:v>
      </x:c>
      <x:c r="B22" t="s">
        <x:v>192</x:v>
      </x:c>
      <x:c r="C22" t="s">
        <x:v>193</x:v>
      </x:c>
      <x:c r="D22" t="s">
        <x:v>194</x:v>
      </x:c>
      <x:c r="E22" t="s">
        <x:v>195</x:v>
      </x:c>
      <x:c r="F22" t="s">
        <x:v>21</x:v>
      </x:c>
      <x:c r="G22" t="s">
        <x:v>22</x:v>
      </x:c>
      <x:c r="H22" t="s">
        <x:v>196</x:v>
      </x:c>
      <x:c r="I22" t="s">
        <x:v>197</x:v>
      </x:c>
      <x:c r="J22" t="s">
        <x:v>44</x:v>
      </x:c>
      <x:c r="K22" t="s">
        <x:v>198</x:v>
      </x:c>
      <x:c r="L22" t="s">
        <x:v>44</x:v>
      </x:c>
      <x:c r="M22" s="6"/>
      <x:c r="O22" t="s">
        <x:v>54</x:v>
      </x:c>
      <x:c r="P22" t="s">
        <x:v>166</x:v>
      </x:c>
      <x:c r="Q22" t="str">
        <x:v>否</x:v>
      </x:c>
    </x:row>
    <x:row r="23" ht="25.5" customHeight="1">
      <x:c r="A23" t="s">
        <x:v>199</x:v>
      </x:c>
      <x:c r="B23" t="s">
        <x:v>17</x:v>
      </x:c>
      <x:c r="C23" t="s">
        <x:v>200</x:v>
      </x:c>
      <x:c r="D23" t="s">
        <x:v>201</x:v>
      </x:c>
      <x:c r="E23" t="s">
        <x:v>202</x:v>
      </x:c>
      <x:c r="F23" t="s">
        <x:v>21</x:v>
      </x:c>
      <x:c r="G23" t="s">
        <x:v>22</x:v>
      </x:c>
      <x:c r="H23" t="s">
        <x:v>203</x:v>
      </x:c>
      <x:c r="I23" t="s">
        <x:v>204</x:v>
      </x:c>
      <x:c r="J23" t="s">
        <x:v>44</x:v>
      </x:c>
      <x:c r="K23" t="s">
        <x:v>205</x:v>
      </x:c>
      <x:c r="L23" t="s">
        <x:v>44</x:v>
      </x:c>
      <x:c r="M23" s="6"/>
      <x:c r="O23" t="s">
        <x:v>122</x:v>
      </x:c>
      <x:c r="P23" t="s">
        <x:v>206</x:v>
      </x:c>
      <x:c r="Q23" t="str">
        <x:v>是</x:v>
      </x:c>
    </x:row>
    <x:row r="24" ht="25.5" customHeight="1">
      <x:c r="A24" t="s">
        <x:v>207</x:v>
      </x:c>
      <x:c r="B24" t="s">
        <x:v>57</x:v>
      </x:c>
      <x:c r="C24" t="s">
        <x:v>208</x:v>
      </x:c>
      <x:c r="D24" t="s">
        <x:v>209</x:v>
      </x:c>
      <x:c r="E24" t="s">
        <x:v>210</x:v>
      </x:c>
      <x:c r="F24" t="s">
        <x:v>21</x:v>
      </x:c>
      <x:c r="G24" t="s">
        <x:v>22</x:v>
      </x:c>
      <x:c r="H24" t="s">
        <x:v>211</x:v>
      </x:c>
      <x:c r="I24" t="s">
        <x:v>212</x:v>
      </x:c>
      <x:c r="J24" t="s">
        <x:v>21</x:v>
      </x:c>
      <x:c r="K24" t="s">
        <x:v>213</x:v>
      </x:c>
      <x:c r="L24" t="s">
        <x:v>44</x:v>
      </x:c>
      <x:c r="M24" s="6"/>
      <x:c r="O24" t="s">
        <x:v>122</x:v>
      </x:c>
      <x:c r="P24" t="s">
        <x:v>123</x:v>
      </x:c>
      <x:c r="Q24" t="str">
        <x:v>是</x:v>
      </x:c>
    </x:row>
    <x:row r="25" ht="25.5" customHeight="1">
      <x:c r="A25" t="s">
        <x:v>214</x:v>
      </x:c>
      <x:c r="B25" t="s">
        <x:v>57</x:v>
      </x:c>
      <x:c r="C25" t="s">
        <x:v>215</x:v>
      </x:c>
      <x:c r="D25" t="s">
        <x:v>216</x:v>
      </x:c>
      <x:c r="E25" t="s">
        <x:v>217</x:v>
      </x:c>
      <x:c r="F25" t="s">
        <x:v>44</x:v>
      </x:c>
      <x:c r="G25" t="s">
        <x:v>22</x:v>
      </x:c>
      <x:c r="H25" t="s">
        <x:v>218</x:v>
      </x:c>
      <x:c r="I25" t="s">
        <x:v>219</x:v>
      </x:c>
      <x:c r="J25" t="s">
        <x:v>44</x:v>
      </x:c>
      <x:c r="K25" t="s">
        <x:v>72</x:v>
      </x:c>
      <x:c r="L25" t="s">
        <x:v>44</x:v>
      </x:c>
      <x:c r="M25" s="6"/>
      <x:c r="O25" t="s">
        <x:v>64</x:v>
      </x:c>
      <x:c r="P25" t="s">
        <x:v>174</x:v>
      </x:c>
      <x:c r="Q25" t="str">
        <x:v>否</x:v>
      </x:c>
    </x:row>
    <x:row r="26" ht="25.5" customHeight="1">
      <x:c r="A26" t="s">
        <x:v>220</x:v>
      </x:c>
      <x:c r="B26" t="s">
        <x:v>30</x:v>
      </x:c>
      <x:c r="C26" t="s">
        <x:v>221</x:v>
      </x:c>
      <x:c r="D26" t="s">
        <x:v>222</x:v>
      </x:c>
      <x:c r="E26" t="s">
        <x:v>223</x:v>
      </x:c>
      <x:c r="F26" t="s">
        <x:v>21</x:v>
      </x:c>
      <x:c r="G26" t="s">
        <x:v>22</x:v>
      </x:c>
      <x:c r="H26" t="s">
        <x:v>224</x:v>
      </x:c>
      <x:c r="I26" t="s">
        <x:v>225</x:v>
      </x:c>
      <x:c r="J26" t="s">
        <x:v>44</x:v>
      </x:c>
      <x:c r="K26" t="s">
        <x:v>226</x:v>
      </x:c>
      <x:c r="L26" t="s">
        <x:v>44</x:v>
      </x:c>
      <x:c r="M26" s="6"/>
      <x:c r="O26" t="s">
        <x:v>131</x:v>
      </x:c>
      <x:c r="P26" t="s">
        <x:v>227</x:v>
      </x:c>
      <x:c r="Q26" t="str">
        <x:v>是</x:v>
      </x:c>
    </x:row>
    <x:row r="27" ht="25.5" customHeight="1">
      <x:c r="A27" t="s">
        <x:v>228</x:v>
      </x:c>
      <x:c r="B27" t="s">
        <x:v>57</x:v>
      </x:c>
      <x:c r="C27" t="s">
        <x:v>229</x:v>
      </x:c>
      <x:c r="D27" t="s">
        <x:v>230</x:v>
      </x:c>
      <x:c r="E27" t="s">
        <x:v>231</x:v>
      </x:c>
      <x:c r="F27" t="s">
        <x:v>21</x:v>
      </x:c>
      <x:c r="G27" t="s">
        <x:v>22</x:v>
      </x:c>
      <x:c r="H27" t="s">
        <x:v>232</x:v>
      </x:c>
      <x:c r="I27" t="s">
        <x:v>233</x:v>
      </x:c>
      <x:c r="J27" t="s">
        <x:v>44</x:v>
      </x:c>
      <x:c r="K27" t="s">
        <x:v>234</x:v>
      </x:c>
      <x:c r="L27" t="s">
        <x:v>44</x:v>
      </x:c>
      <x:c r="M27" s="6"/>
      <x:c r="O27" t="s">
        <x:v>131</x:v>
      </x:c>
      <x:c r="P27" t="s">
        <x:v>227</x:v>
      </x:c>
      <x:c r="Q27" t="str">
        <x:v>是</x:v>
      </x:c>
    </x:row>
    <x:row r="28" ht="25.5" customHeight="1">
      <x:c r="A28" t="s">
        <x:v>235</x:v>
      </x:c>
      <x:c r="B28" t="s">
        <x:v>17</x:v>
      </x:c>
      <x:c r="C28" t="s">
        <x:v>236</x:v>
      </x:c>
      <x:c r="D28" t="s">
        <x:v>237</x:v>
      </x:c>
      <x:c r="E28" t="s">
        <x:v>238</x:v>
      </x:c>
      <x:c r="F28" t="s">
        <x:v>21</x:v>
      </x:c>
      <x:c r="G28" t="s">
        <x:v>22</x:v>
      </x:c>
      <x:c r="H28" t="s">
        <x:v>239</x:v>
      </x:c>
      <x:c r="I28" t="s">
        <x:v>240</x:v>
      </x:c>
      <x:c r="J28" t="s">
        <x:v>44</x:v>
      </x:c>
      <x:c r="K28" t="s">
        <x:v>241</x:v>
      </x:c>
      <x:c r="L28" t="s">
        <x:v>44</x:v>
      </x:c>
      <x:c r="M28" s="6"/>
      <x:c r="O28" t="s">
        <x:v>131</x:v>
      </x:c>
      <x:c r="P28" t="s">
        <x:v>242</x:v>
      </x:c>
      <x:c r="Q28" t="str">
        <x:v>是</x:v>
      </x:c>
    </x:row>
    <x:row r="29" ht="25.5" customHeight="1">
      <x:c r="A29" s="2" t="s">
        <x:v>243</x:v>
      </x:c>
      <x:c r="B29" t="s">
        <x:v>17</x:v>
      </x:c>
      <x:c r="C29" t="s">
        <x:v>244</x:v>
      </x:c>
      <x:c r="D29" t="s">
        <x:v>245</x:v>
      </x:c>
      <x:c r="E29" t="s">
        <x:v>246</x:v>
      </x:c>
      <x:c r="F29" t="s">
        <x:v>21</x:v>
      </x:c>
      <x:c r="G29" t="s">
        <x:v>22</x:v>
      </x:c>
      <x:c r="H29" s="5" t="s">
        <x:v>247</x:v>
      </x:c>
      <x:c r="I29" t="s">
        <x:v>248</x:v>
      </x:c>
      <x:c r="J29" t="s">
        <x:v>44</x:v>
      </x:c>
      <x:c r="K29" t="s">
        <x:v>72</x:v>
      </x:c>
      <x:c r="L29" t="s">
        <x:v>44</x:v>
      </x:c>
      <x:c r="M29" s="6"/>
      <x:c r="O29" t="s">
        <x:v>80</x:v>
      </x:c>
      <x:c r="P29" t="s">
        <x:v>89</x:v>
      </x:c>
      <x:c r="Q29" t="str">
        <x:v>是</x:v>
      </x:c>
    </x:row>
    <x:row r="30" ht="25.5" customHeight="1">
      <x:c r="A30" t="s">
        <x:v>249</x:v>
      </x:c>
      <x:c r="B30" t="s">
        <x:v>17</x:v>
      </x:c>
      <x:c r="C30" t="s">
        <x:v>250</x:v>
      </x:c>
      <x:c r="D30" t="s">
        <x:v>251</x:v>
      </x:c>
      <x:c r="E30" t="s">
        <x:v>252</x:v>
      </x:c>
      <x:c r="F30" t="s">
        <x:v>21</x:v>
      </x:c>
      <x:c r="G30" t="s">
        <x:v>22</x:v>
      </x:c>
      <x:c r="H30" t="s">
        <x:v>253</x:v>
      </x:c>
      <x:c r="I30" t="s">
        <x:v>254</x:v>
      </x:c>
      <x:c r="J30" t="s">
        <x:v>44</x:v>
      </x:c>
      <x:c r="K30" t="s">
        <x:v>255</x:v>
      </x:c>
      <x:c r="L30" t="s">
        <x:v>44</x:v>
      </x:c>
      <x:c r="M30" s="6" t="e">
        <x:f>HYPERLINK("https://github.com/FudanSELab/codegen4libs","https://github.com/FudanSELab/codegen4libs,,")</x:f>
        <x:v>HYPERLINK is not implemented. linkLocation=https://github.com/FudanSELab/codegen4libs, friendlyName=https://github.com/FudanSELab/codegen4libs,,</x:v>
      </x:c>
      <x:c r="N30" t="s">
        <x:v>256</x:v>
      </x:c>
      <x:c r="O30" t="s">
        <x:v>257</x:v>
      </x:c>
      <x:c r="P30" t="s">
        <x:v>258</x:v>
      </x:c>
      <x:c r="Q30" t="str">
        <x:v>是</x:v>
      </x:c>
    </x:row>
    <x:row r="31" ht="25.5" customHeight="1">
      <x:c r="A31" t="s">
        <x:v>259</x:v>
      </x:c>
      <x:c r="B31" t="s">
        <x:v>17</x:v>
      </x:c>
      <x:c r="C31" t="s">
        <x:v>260</x:v>
      </x:c>
      <x:c r="D31" t="s">
        <x:v>261</x:v>
      </x:c>
      <x:c r="E31" t="s">
        <x:v>262</x:v>
      </x:c>
      <x:c r="F31" t="s">
        <x:v>21</x:v>
      </x:c>
      <x:c r="G31" t="s">
        <x:v>22</x:v>
      </x:c>
      <x:c r="H31" t="s">
        <x:v>263</x:v>
      </x:c>
      <x:c r="I31" t="s">
        <x:v>264</x:v>
      </x:c>
      <x:c r="J31" t="s">
        <x:v>44</x:v>
      </x:c>
      <x:c r="K31" t="s">
        <x:v>265</x:v>
      </x:c>
      <x:c r="L31" t="s">
        <x:v>21</x:v>
      </x:c>
      <x:c r="M31" s="6"/>
      <x:c r="O31" t="s">
        <x:v>257</x:v>
      </x:c>
      <x:c r="P31" t="s">
        <x:v>258</x:v>
      </x:c>
      <x:c r="Q31" t="str">
        <x:v>是</x:v>
      </x:c>
    </x:row>
    <x:row r="32" ht="25.5" customHeight="1">
      <x:c r="A32" t="s">
        <x:v>266</x:v>
      </x:c>
      <x:c r="B32" t="s">
        <x:v>57</x:v>
      </x:c>
      <x:c r="C32" t="s">
        <x:v>267</x:v>
      </x:c>
      <x:c r="D32" t="s">
        <x:v>268</x:v>
      </x:c>
      <x:c r="E32" t="s">
        <x:v>269</x:v>
      </x:c>
      <x:c r="F32" t="s">
        <x:v>21</x:v>
      </x:c>
      <x:c r="G32" t="s">
        <x:v>22</x:v>
      </x:c>
      <x:c r="H32" t="s">
        <x:v>270</x:v>
      </x:c>
      <x:c r="I32" t="s">
        <x:v>271</x:v>
      </x:c>
      <x:c r="J32" t="s">
        <x:v>44</x:v>
      </x:c>
      <x:c r="K32" t="s">
        <x:v>272</x:v>
      </x:c>
      <x:c r="L32" t="s">
        <x:v>44</x:v>
      </x:c>
      <x:c r="M32" s="6" t="e">
        <x:f>HYPERLINK("https://github.com/ZhenlanJi/CTF","https://github.com/ZhenlanJi/CTF,,")</x:f>
        <x:v>HYPERLINK is not implemented. linkLocation=https://github.com/ZhenlanJi/CTF, friendlyName=https://github.com/ZhenlanJi/CTF,,</x:v>
      </x:c>
      <x:c r="N32" t="s">
        <x:v>53</x:v>
      </x:c>
      <x:c r="O32" t="s">
        <x:v>189</x:v>
      </x:c>
      <x:c r="P32" t="s">
        <x:v>273</x:v>
      </x:c>
      <x:c r="Q32" t="str">
        <x:v>否</x:v>
      </x:c>
    </x:row>
    <x:row r="33" ht="25.5" customHeight="1">
      <x:c r="A33" t="s">
        <x:v>274</x:v>
      </x:c>
      <x:c r="B33" t="s">
        <x:v>17</x:v>
      </x:c>
      <x:c r="C33" t="s">
        <x:v>275</x:v>
      </x:c>
      <x:c r="D33" t="s">
        <x:v>276</x:v>
      </x:c>
      <x:c r="E33" t="s">
        <x:v>277</x:v>
      </x:c>
      <x:c r="F33" t="s">
        <x:v>21</x:v>
      </x:c>
      <x:c r="G33" t="s">
        <x:v>22</x:v>
      </x:c>
      <x:c r="H33" t="s">
        <x:v>278</x:v>
      </x:c>
      <x:c r="I33" t="s">
        <x:v>279</x:v>
      </x:c>
      <x:c r="J33" t="s">
        <x:v>44</x:v>
      </x:c>
      <x:c r="K33" t="s">
        <x:v>280</x:v>
      </x:c>
      <x:c r="L33" t="s">
        <x:v>21</x:v>
      </x:c>
      <x:c r="M33" s="6"/>
      <x:c r="O33" t="s">
        <x:v>257</x:v>
      </x:c>
      <x:c r="P33" t="s">
        <x:v>281</x:v>
      </x:c>
      <x:c r="Q33" t="str">
        <x:v>是</x:v>
      </x:c>
    </x:row>
    <x:row r="34" ht="25.5" customHeight="1">
      <x:c r="A34" s="2" t="s">
        <x:v>282</x:v>
      </x:c>
      <x:c r="B34" t="s">
        <x:v>57</x:v>
      </x:c>
      <x:c r="C34" t="s">
        <x:v>283</x:v>
      </x:c>
      <x:c r="D34" t="s">
        <x:v>284</x:v>
      </x:c>
      <x:c r="E34" t="s">
        <x:v>285</x:v>
      </x:c>
      <x:c r="F34" t="s">
        <x:v>21</x:v>
      </x:c>
      <x:c r="G34" t="s">
        <x:v>22</x:v>
      </x:c>
      <x:c r="H34" t="s">
        <x:v>286</x:v>
      </x:c>
      <x:c r="I34" t="s">
        <x:v>287</x:v>
      </x:c>
      <x:c r="J34" t="s">
        <x:v>44</x:v>
      </x:c>
      <x:c r="K34" t="s">
        <x:v>288</x:v>
      </x:c>
      <x:c r="L34" t="s">
        <x:v>21</x:v>
      </x:c>
      <x:c r="M34" s="6"/>
      <x:c r="O34" t="s">
        <x:v>64</x:v>
      </x:c>
      <x:c r="P34" t="s">
        <x:v>65</x:v>
      </x:c>
      <x:c r="Q34" t="str">
        <x:v>否</x:v>
      </x:c>
    </x:row>
    <x:row r="35" ht="25.5" customHeight="1">
      <x:c r="A35" t="s">
        <x:v>289</x:v>
      </x:c>
      <x:c r="B35" t="s">
        <x:v>17</x:v>
      </x:c>
      <x:c r="C35" t="s">
        <x:v>290</x:v>
      </x:c>
      <x:c r="D35" t="s">
        <x:v>291</x:v>
      </x:c>
      <x:c r="E35" t="s">
        <x:v>292</x:v>
      </x:c>
      <x:c r="F35" t="s">
        <x:v>21</x:v>
      </x:c>
      <x:c r="G35" t="s">
        <x:v>22</x:v>
      </x:c>
      <x:c r="H35" t="s">
        <x:v>293</x:v>
      </x:c>
      <x:c r="I35" t="s">
        <x:v>294</x:v>
      </x:c>
      <x:c r="J35" t="s">
        <x:v>44</x:v>
      </x:c>
      <x:c r="K35" t="s">
        <x:v>295</x:v>
      </x:c>
      <x:c r="L35" t="s">
        <x:v>44</x:v>
      </x:c>
      <x:c r="M35" s="6"/>
      <x:c r="O35" t="s">
        <x:v>64</x:v>
      </x:c>
      <x:c r="P35" t="s">
        <x:v>174</x:v>
      </x:c>
      <x:c r="Q35" t="str">
        <x:v>否</x:v>
      </x:c>
    </x:row>
    <x:row r="36" ht="25.5" customHeight="1">
      <x:c r="A36" t="s">
        <x:v>296</x:v>
      </x:c>
      <x:c r="B36" t="s">
        <x:v>17</x:v>
      </x:c>
      <x:c r="C36" t="s">
        <x:v>297</x:v>
      </x:c>
      <x:c r="D36" t="s">
        <x:v>298</x:v>
      </x:c>
      <x:c r="E36" t="s">
        <x:v>299</x:v>
      </x:c>
      <x:c r="F36" t="s">
        <x:v>21</x:v>
      </x:c>
      <x:c r="G36" t="s">
        <x:v>22</x:v>
      </x:c>
      <x:c r="H36" t="s">
        <x:v>300</x:v>
      </x:c>
      <x:c r="I36" t="s">
        <x:v>301</x:v>
      </x:c>
      <x:c r="J36" t="s">
        <x:v>44</x:v>
      </x:c>
      <x:c r="K36" t="s">
        <x:v>72</x:v>
      </x:c>
      <x:c r="L36" t="s">
        <x:v>44</x:v>
      </x:c>
      <x:c r="M36" s="6"/>
      <x:c r="O36" t="s">
        <x:v>257</x:v>
      </x:c>
      <x:c r="P36" t="s">
        <x:v>302</x:v>
      </x:c>
      <x:c r="Q36" t="str">
        <x:v>是</x:v>
      </x:c>
    </x:row>
    <x:row r="37" ht="25.5" customHeight="1">
      <x:c r="A37" t="s">
        <x:v>303</x:v>
      </x:c>
      <x:c r="B37" t="s">
        <x:v>30</x:v>
      </x:c>
      <x:c r="C37" t="s">
        <x:v>304</x:v>
      </x:c>
      <x:c r="D37" t="s">
        <x:v>305</x:v>
      </x:c>
      <x:c r="E37" t="s">
        <x:v>306</x:v>
      </x:c>
      <x:c r="F37" t="s">
        <x:v>21</x:v>
      </x:c>
      <x:c r="G37" t="s">
        <x:v>22</x:v>
      </x:c>
      <x:c r="H37" t="s">
        <x:v>307</x:v>
      </x:c>
      <x:c r="I37" t="s">
        <x:v>308</x:v>
      </x:c>
      <x:c r="J37" t="s">
        <x:v>21</x:v>
      </x:c>
      <x:c r="K37" t="s">
        <x:v>309</x:v>
      </x:c>
      <x:c r="L37" t="s">
        <x:v>44</x:v>
      </x:c>
      <x:c r="M37" s="6" t="e">
        <x:f>HYPERLINK("https://github.com/logpai/AutoLog","https://github.com/logpai/AutoLog,")</x:f>
        <x:v>HYPERLINK is not implemented. linkLocation=https://github.com/logpai/AutoLog, friendlyName=https://github.com/logpai/AutoLog,</x:v>
      </x:c>
      <x:c r="N37" t="s">
        <x:v>310</x:v>
      </x:c>
      <x:c r="O37" t="s">
        <x:v>64</x:v>
      </x:c>
      <x:c r="P37" t="s">
        <x:v>174</x:v>
      </x:c>
      <x:c r="Q37" t="str">
        <x:v>是</x:v>
      </x:c>
    </x:row>
    <x:row r="38" ht="25.5" customHeight="1">
      <x:c r="A38" t="s">
        <x:v>311</x:v>
      </x:c>
      <x:c r="B38" t="s">
        <x:v>57</x:v>
      </x:c>
      <x:c r="C38" t="s">
        <x:v>312</x:v>
      </x:c>
      <x:c r="D38" t="s">
        <x:v>313</x:v>
      </x:c>
      <x:c r="E38" t="s">
        <x:v>314</x:v>
      </x:c>
      <x:c r="F38" t="s">
        <x:v>21</x:v>
      </x:c>
      <x:c r="G38" t="s">
        <x:v>22</x:v>
      </x:c>
      <x:c r="H38" t="s">
        <x:v>315</x:v>
      </x:c>
      <x:c r="I38" t="s">
        <x:v>316</x:v>
      </x:c>
      <x:c r="J38" t="s">
        <x:v>21</x:v>
      </x:c>
      <x:c r="K38" t="s">
        <x:v>317</x:v>
      </x:c>
      <x:c r="L38" t="s">
        <x:v>21</x:v>
      </x:c>
      <x:c r="M38" s="6"/>
      <x:c r="O38" t="s">
        <x:v>64</x:v>
      </x:c>
      <x:c r="P38" t="s">
        <x:v>65</x:v>
      </x:c>
      <x:c r="Q38" t="str">
        <x:v>是</x:v>
      </x:c>
    </x:row>
    <x:row r="39" ht="25.5" customHeight="1">
      <x:c r="A39" t="s">
        <x:v>318</x:v>
      </x:c>
      <x:c r="B39" t="s">
        <x:v>17</x:v>
      </x:c>
      <x:c r="C39" t="s">
        <x:v>319</x:v>
      </x:c>
      <x:c r="D39" t="s">
        <x:v>320</x:v>
      </x:c>
      <x:c r="E39" t="s">
        <x:v>321</x:v>
      </x:c>
      <x:c r="F39" t="s">
        <x:v>21</x:v>
      </x:c>
      <x:c r="G39" t="s">
        <x:v>22</x:v>
      </x:c>
      <x:c r="H39" t="s">
        <x:v>322</x:v>
      </x:c>
      <x:c r="I39" t="s">
        <x:v>323</x:v>
      </x:c>
      <x:c r="J39" t="s">
        <x:v>44</x:v>
      </x:c>
      <x:c r="K39" t="s">
        <x:v>324</x:v>
      </x:c>
      <x:c r="L39" t="s">
        <x:v>44</x:v>
      </x:c>
      <x:c r="M39" s="6" t="e">
        <x:f>HYPERLINK("https://github.com/taidnguyen/software_entity_recognition","https://github.com/taidnguyen/software_entity_recognition,,")</x:f>
        <x:v>HYPERLINK is not implemented. linkLocation=https://github.com/taidnguyen/software_entity_recognition, friendlyName=https://github.com/taidnguyen/software_entity_recognition,,</x:v>
      </x:c>
      <x:c r="N39" t="s">
        <x:v>325</x:v>
      </x:c>
      <x:c r="O39" t="s">
        <x:v>80</x:v>
      </x:c>
      <x:c r="P39" t="s">
        <x:v>326</x:v>
      </x:c>
      <x:c r="Q39" t="str">
        <x:v>是</x:v>
      </x:c>
    </x:row>
    <x:row r="40" ht="25.5" customHeight="1">
      <x:c r="A40" t="s">
        <x:v>327</x:v>
      </x:c>
      <x:c r="B40" t="s">
        <x:v>17</x:v>
      </x:c>
      <x:c r="C40" t="s">
        <x:v>328</x:v>
      </x:c>
      <x:c r="D40" t="s">
        <x:v>329</x:v>
      </x:c>
      <x:c r="E40" t="s">
        <x:v>330</x:v>
      </x:c>
      <x:c r="F40" t="s">
        <x:v>21</x:v>
      </x:c>
      <x:c r="G40" t="s">
        <x:v>22</x:v>
      </x:c>
      <x:c r="H40" t="s">
        <x:v>331</x:v>
      </x:c>
      <x:c r="I40" t="s">
        <x:v>332</x:v>
      </x:c>
      <x:c r="J40" t="s">
        <x:v>44</x:v>
      </x:c>
      <x:c r="K40" t="s">
        <x:v>333</x:v>
      </x:c>
      <x:c r="L40" t="s">
        <x:v>44</x:v>
      </x:c>
      <x:c r="M40" s="6"/>
      <x:c r="O40" t="s">
        <x:v>80</x:v>
      </x:c>
      <x:c r="P40" t="s">
        <x:v>89</x:v>
      </x:c>
      <x:c r="Q40" t="str">
        <x:v>是</x:v>
      </x:c>
    </x:row>
    <x:row r="41" ht="25.5" customHeight="1">
      <x:c r="A41" t="s">
        <x:v>334</x:v>
      </x:c>
      <x:c r="B41" t="s">
        <x:v>17</x:v>
      </x:c>
      <x:c r="C41" t="s">
        <x:v>335</x:v>
      </x:c>
      <x:c r="D41" t="s">
        <x:v>336</x:v>
      </x:c>
      <x:c r="E41" t="s">
        <x:v>337</x:v>
      </x:c>
      <x:c r="F41" t="s">
        <x:v>21</x:v>
      </x:c>
      <x:c r="G41" t="s">
        <x:v>22</x:v>
      </x:c>
      <x:c r="H41" t="s">
        <x:v>338</x:v>
      </x:c>
      <x:c r="I41" t="s">
        <x:v>339</x:v>
      </x:c>
      <x:c r="J41" t="s">
        <x:v>44</x:v>
      </x:c>
      <x:c r="K41" t="s">
        <x:v>340</x:v>
      </x:c>
      <x:c r="L41" t="s">
        <x:v>44</x:v>
      </x:c>
      <x:c r="M41" s="6" t="e">
        <x:f>HYPERLINK("https://github.com/tianzhaotju/CodeDenoise","https://github.com/tianzhaotju/CodeDenoise,,")</x:f>
        <x:v>HYPERLINK is not implemented. linkLocation=https://github.com/tianzhaotju/CodeDenoise, friendlyName=https://github.com/tianzhaotju/CodeDenoise,,</x:v>
      </x:c>
      <x:c r="N41" t="s">
        <x:v>341</x:v>
      </x:c>
      <x:c r="O41" t="s">
        <x:v>80</x:v>
      </x:c>
      <x:c r="P41" t="s">
        <x:v>89</x:v>
      </x:c>
      <x:c r="Q41" t="str">
        <x:v>是</x:v>
      </x:c>
    </x:row>
    <x:row r="42" ht="25.5" customHeight="1">
      <x:c r="A42" t="s">
        <x:v>342</x:v>
      </x:c>
      <x:c r="B42" t="s">
        <x:v>30</x:v>
      </x:c>
      <x:c r="C42" t="s">
        <x:v>343</x:v>
      </x:c>
      <x:c r="D42" t="s">
        <x:v>344</x:v>
      </x:c>
      <x:c r="E42" t="s">
        <x:v>345</x:v>
      </x:c>
      <x:c r="F42" t="s">
        <x:v>21</x:v>
      </x:c>
      <x:c r="G42" t="s">
        <x:v>22</x:v>
      </x:c>
      <x:c r="H42" t="s">
        <x:v>346</x:v>
      </x:c>
      <x:c r="I42" t="s">
        <x:v>347</x:v>
      </x:c>
      <x:c r="J42" t="s">
        <x:v>44</x:v>
      </x:c>
      <x:c r="K42" t="s">
        <x:v>348</x:v>
      </x:c>
      <x:c r="L42" t="s">
        <x:v>44</x:v>
      </x:c>
      <x:c r="M42" s="6"/>
      <x:c r="O42" t="s">
        <x:v>257</x:v>
      </x:c>
      <x:c r="P42" t="s">
        <x:v>349</x:v>
      </x:c>
      <x:c r="Q42" t="str">
        <x:v>是</x:v>
      </x:c>
    </x:row>
    <x:row r="43" ht="25.5" customHeight="1">
      <x:c r="A43" t="s">
        <x:v>350</x:v>
      </x:c>
      <x:c r="B43" t="s">
        <x:v>30</x:v>
      </x:c>
      <x:c r="C43" t="s">
        <x:v>351</x:v>
      </x:c>
      <x:c r="D43" t="s">
        <x:v>352</x:v>
      </x:c>
      <x:c r="E43" t="s">
        <x:v>353</x:v>
      </x:c>
      <x:c r="F43" t="s">
        <x:v>21</x:v>
      </x:c>
      <x:c r="G43" t="s">
        <x:v>22</x:v>
      </x:c>
      <x:c r="H43" t="s">
        <x:v>354</x:v>
      </x:c>
      <x:c r="I43" t="s">
        <x:v>355</x:v>
      </x:c>
      <x:c r="J43" t="s">
        <x:v>44</x:v>
      </x:c>
      <x:c r="K43" t="s">
        <x:v>356</x:v>
      </x:c>
      <x:c r="L43" t="s">
        <x:v>44</x:v>
      </x:c>
      <x:c r="M43" s="6"/>
      <x:c r="O43" t="s">
        <x:v>131</x:v>
      </x:c>
      <x:c r="P43" t="s">
        <x:v>227</x:v>
      </x:c>
      <x:c r="Q43" t="str">
        <x:v>是</x:v>
      </x:c>
    </x:row>
    <x:row r="44" ht="25.5" customHeight="1">
      <x:c r="A44" t="s">
        <x:v>357</x:v>
      </x:c>
      <x:c r="B44" t="s">
        <x:v>30</x:v>
      </x:c>
      <x:c r="C44" t="s">
        <x:v>358</x:v>
      </x:c>
      <x:c r="D44" t="s">
        <x:v>359</x:v>
      </x:c>
      <x:c r="E44" t="s">
        <x:v>227</x:v>
      </x:c>
      <x:c r="F44" t="s">
        <x:v>21</x:v>
      </x:c>
      <x:c r="G44" t="s">
        <x:v>22</x:v>
      </x:c>
      <x:c r="H44" t="s">
        <x:v>360</x:v>
      </x:c>
      <x:c r="I44" t="s">
        <x:v>361</x:v>
      </x:c>
      <x:c r="J44" t="s">
        <x:v>44</x:v>
      </x:c>
      <x:c r="K44" t="s">
        <x:v>72</x:v>
      </x:c>
      <x:c r="L44" t="s">
        <x:v>44</x:v>
      </x:c>
      <x:c r="M44" s="6"/>
      <x:c r="O44" t="s">
        <x:v>131</x:v>
      </x:c>
      <x:c r="P44" t="s">
        <x:v>227</x:v>
      </x:c>
      <x:c r="Q44" t="str">
        <x:v>是</x:v>
      </x:c>
    </x:row>
    <x:row r="45" ht="25.5" customHeight="1">
      <x:c r="A45" t="s">
        <x:v>362</x:v>
      </x:c>
      <x:c r="B45" t="s">
        <x:v>30</x:v>
      </x:c>
      <x:c r="C45" t="s">
        <x:v>363</x:v>
      </x:c>
      <x:c r="D45" t="s">
        <x:v>364</x:v>
      </x:c>
      <x:c r="E45" t="s">
        <x:v>365</x:v>
      </x:c>
      <x:c r="F45" t="s">
        <x:v>21</x:v>
      </x:c>
      <x:c r="G45" t="s">
        <x:v>22</x:v>
      </x:c>
      <x:c r="H45" t="s">
        <x:v>366</x:v>
      </x:c>
      <x:c r="I45" t="s">
        <x:v>367</x:v>
      </x:c>
      <x:c r="J45" t="s">
        <x:v>44</x:v>
      </x:c>
      <x:c r="K45" t="s">
        <x:v>368</x:v>
      </x:c>
      <x:c r="L45" t="s">
        <x:v>44</x:v>
      </x:c>
      <x:c r="M45" s="6" t="e">
        <x:f>HYPERLINK("https://github.com/iSEngLab/GAMMA","https://github.com/iSEngLab/GAMMA,,")</x:f>
        <x:v>HYPERLINK is not implemented. linkLocation=https://github.com/iSEngLab/GAMMA, friendlyName=https://github.com/iSEngLab/GAMMA,,</x:v>
      </x:c>
      <x:c r="N45" t="s">
        <x:v>369</x:v>
      </x:c>
      <x:c r="O45" t="s">
        <x:v>131</x:v>
      </x:c>
      <x:c r="P45" t="s">
        <x:v>227</x:v>
      </x:c>
      <x:c r="Q45" t="str">
        <x:v>是</x:v>
      </x:c>
    </x:row>
    <x:row r="46" ht="25.5" customHeight="1">
      <x:c r="A46" t="s">
        <x:v>370</x:v>
      </x:c>
      <x:c r="B46" t="s">
        <x:v>17</x:v>
      </x:c>
      <x:c r="C46" t="s">
        <x:v>371</x:v>
      </x:c>
      <x:c r="D46" t="s">
        <x:v>372</x:v>
      </x:c>
      <x:c r="E46" t="s">
        <x:v>373</x:v>
      </x:c>
      <x:c r="F46" t="s">
        <x:v>21</x:v>
      </x:c>
      <x:c r="G46" t="s">
        <x:v>22</x:v>
      </x:c>
      <x:c r="H46" t="s">
        <x:v>374</x:v>
      </x:c>
      <x:c r="I46" t="s">
        <x:v>375</x:v>
      </x:c>
      <x:c r="J46" t="s">
        <x:v>44</x:v>
      </x:c>
      <x:c r="K46" t="s">
        <x:v>72</x:v>
      </x:c>
      <x:c r="L46" t="s">
        <x:v>44</x:v>
      </x:c>
      <x:c r="M46" s="6"/>
      <x:c r="O46" t="s">
        <x:v>64</x:v>
      </x:c>
      <x:c r="P46" t="s">
        <x:v>174</x:v>
      </x:c>
      <x:c r="Q46" t="str">
        <x:v>否</x:v>
      </x:c>
    </x:row>
    <x:row r="47" ht="25.5" customHeight="1">
      <x:c r="A47" t="s">
        <x:v>376</x:v>
      </x:c>
      <x:c r="B47" t="s">
        <x:v>17</x:v>
      </x:c>
      <x:c r="C47" t="s">
        <x:v>377</x:v>
      </x:c>
      <x:c r="D47" t="s">
        <x:v>378</x:v>
      </x:c>
      <x:c r="E47" t="s">
        <x:v>379</x:v>
      </x:c>
      <x:c r="F47" t="s">
        <x:v>44</x:v>
      </x:c>
      <x:c r="G47" t="s">
        <x:v>22</x:v>
      </x:c>
      <x:c r="H47" t="s">
        <x:v>380</x:v>
      </x:c>
      <x:c r="I47" t="s">
        <x:v>381</x:v>
      </x:c>
      <x:c r="J47" t="s">
        <x:v>44</x:v>
      </x:c>
      <x:c r="K47" t="s">
        <x:v>72</x:v>
      </x:c>
      <x:c r="L47" t="s">
        <x:v>44</x:v>
      </x:c>
      <x:c r="M47" s="6"/>
      <x:c r="O47" t="s">
        <x:v>64</x:v>
      </x:c>
      <x:c r="P47" t="s">
        <x:v>174</x:v>
      </x:c>
      <x:c r="Q47" t="str">
        <x:v>否</x:v>
      </x:c>
    </x:row>
    <x:row r="48" ht="25.5" customHeight="1">
      <x:c r="A48" t="s">
        <x:v>382</x:v>
      </x:c>
      <x:c r="B48" t="s">
        <x:v>57</x:v>
      </x:c>
      <x:c r="C48" t="s">
        <x:v>383</x:v>
      </x:c>
      <x:c r="D48" t="s">
        <x:v>384</x:v>
      </x:c>
      <x:c r="E48" t="s">
        <x:v>385</x:v>
      </x:c>
      <x:c r="F48" t="s">
        <x:v>21</x:v>
      </x:c>
      <x:c r="G48" t="s">
        <x:v>22</x:v>
      </x:c>
      <x:c r="H48" t="s">
        <x:v>386</x:v>
      </x:c>
      <x:c r="I48" t="s">
        <x:v>387</x:v>
      </x:c>
      <x:c r="J48" t="s">
        <x:v>44</x:v>
      </x:c>
      <x:c r="K48" t="s">
        <x:v>388</x:v>
      </x:c>
      <x:c r="L48" t="s">
        <x:v>44</x:v>
      </x:c>
      <x:c r="M48" s="6"/>
      <x:c r="O48" t="s">
        <x:v>64</x:v>
      </x:c>
      <x:c r="P48" t="s">
        <x:v>174</x:v>
      </x:c>
      <x:c r="Q48" t="str">
        <x:v>否</x:v>
      </x:c>
    </x:row>
    <x:row r="49" ht="25.5" customHeight="1">
      <x:c r="A49" t="s">
        <x:v>389</x:v>
      </x:c>
      <x:c r="B49" t="s">
        <x:v>17</x:v>
      </x:c>
      <x:c r="C49" t="s">
        <x:v>390</x:v>
      </x:c>
      <x:c r="D49" t="s">
        <x:v>391</x:v>
      </x:c>
      <x:c r="E49" t="s">
        <x:v>392</x:v>
      </x:c>
      <x:c r="F49" t="s">
        <x:v>21</x:v>
      </x:c>
      <x:c r="G49" t="s">
        <x:v>22</x:v>
      </x:c>
      <x:c r="H49" t="s">
        <x:v>393</x:v>
      </x:c>
      <x:c r="I49" t="s">
        <x:v>394</x:v>
      </x:c>
      <x:c r="J49" t="s">
        <x:v>44</x:v>
      </x:c>
      <x:c r="K49" t="s">
        <x:v>395</x:v>
      </x:c>
      <x:c r="L49" t="s">
        <x:v>44</x:v>
      </x:c>
      <x:c r="M49" s="6"/>
      <x:c r="O49" t="s">
        <x:v>80</x:v>
      </x:c>
      <x:c r="P49" t="s">
        <x:v>89</x:v>
      </x:c>
      <x:c r="Q49" t="str">
        <x:v>是</x:v>
      </x:c>
    </x:row>
    <x:row r="50" ht="25.5" customHeight="1">
      <x:c r="A50" t="s">
        <x:v>396</x:v>
      </x:c>
      <x:c r="B50" t="s">
        <x:v>17</x:v>
      </x:c>
      <x:c r="C50" t="s">
        <x:v>397</x:v>
      </x:c>
      <x:c r="D50" t="s">
        <x:v>398</x:v>
      </x:c>
      <x:c r="E50" t="s">
        <x:v>399</x:v>
      </x:c>
      <x:c r="F50" t="s">
        <x:v>21</x:v>
      </x:c>
      <x:c r="G50" t="s">
        <x:v>22</x:v>
      </x:c>
      <x:c r="H50" t="s">
        <x:v>400</x:v>
      </x:c>
      <x:c r="I50" t="s">
        <x:v>401</x:v>
      </x:c>
      <x:c r="J50" t="s">
        <x:v>21</x:v>
      </x:c>
      <x:c r="K50" t="s">
        <x:v>402</x:v>
      </x:c>
      <x:c r="L50" t="s">
        <x:v>44</x:v>
      </x:c>
      <x:c r="M50" s="6" t="e">
        <x:f>HYPERLINK("https://github.com/aaronxyliu/PTdetector","https://github.com/aaronxyliu/PTdetector,")</x:f>
        <x:v>HYPERLINK is not implemented. linkLocation=https://github.com/aaronxyliu/PTdetector, friendlyName=https://github.com/aaronxyliu/PTdetector,</x:v>
      </x:c>
      <x:c r="N50" t="s">
        <x:v>403</x:v>
      </x:c>
      <x:c r="O50" t="s">
        <x:v>64</x:v>
      </x:c>
      <x:c r="P50" t="s">
        <x:v>174</x:v>
      </x:c>
      <x:c r="Q50" t="str">
        <x:v>否</x:v>
      </x:c>
    </x:row>
    <x:row r="51" ht="25.5" customHeight="1">
      <x:c r="A51" t="s">
        <x:v>404</x:v>
      </x:c>
      <x:c r="B51" t="s">
        <x:v>57</x:v>
      </x:c>
      <x:c r="C51" t="s">
        <x:v>405</x:v>
      </x:c>
      <x:c r="D51" t="s">
        <x:v>406</x:v>
      </x:c>
      <x:c r="E51" t="s">
        <x:v>407</x:v>
      </x:c>
      <x:c r="F51" t="s">
        <x:v>44</x:v>
      </x:c>
      <x:c r="G51" t="s">
        <x:v>22</x:v>
      </x:c>
      <x:c r="H51" t="s">
        <x:v>408</x:v>
      </x:c>
      <x:c r="I51" t="s">
        <x:v>409</x:v>
      </x:c>
      <x:c r="J51" t="s">
        <x:v>21</x:v>
      </x:c>
      <x:c r="K51" t="s">
        <x:v>410</x:v>
      </x:c>
      <x:c r="L51" t="s">
        <x:v>44</x:v>
      </x:c>
      <x:c r="M51" s="6"/>
      <x:c r="O51" t="s">
        <x:v>64</x:v>
      </x:c>
      <x:c r="P51" t="s">
        <x:v>65</x:v>
      </x:c>
      <x:c r="Q51" t="str">
        <x:v>否</x:v>
      </x:c>
    </x:row>
    <x:row r="52" ht="25.5" customHeight="1">
      <x:c r="A52" t="s">
        <x:v>411</x:v>
      </x:c>
      <x:c r="B52" t="s">
        <x:v>30</x:v>
      </x:c>
      <x:c r="C52" t="s">
        <x:v>412</x:v>
      </x:c>
      <x:c r="D52" t="s">
        <x:v>413</x:v>
      </x:c>
      <x:c r="E52" t="s">
        <x:v>414</x:v>
      </x:c>
      <x:c r="F52" t="s">
        <x:v>21</x:v>
      </x:c>
      <x:c r="G52" t="s">
        <x:v>22</x:v>
      </x:c>
      <x:c r="H52" t="s">
        <x:v>415</x:v>
      </x:c>
      <x:c r="I52" t="s">
        <x:v>416</x:v>
      </x:c>
      <x:c r="J52" t="s">
        <x:v>44</x:v>
      </x:c>
      <x:c r="K52" t="s">
        <x:v>417</x:v>
      </x:c>
      <x:c r="L52" t="s">
        <x:v>44</x:v>
      </x:c>
      <x:c r="M52" s="6"/>
      <x:c r="O52" t="s">
        <x:v>257</x:v>
      </x:c>
      <x:c r="P52" t="s">
        <x:v>281</x:v>
      </x:c>
      <x:c r="Q52" t="str">
        <x:v>是</x:v>
      </x:c>
    </x:row>
    <x:row r="53" ht="25.5" customHeight="1">
      <x:c r="A53" t="s">
        <x:v>418</x:v>
      </x:c>
      <x:c r="B53" t="s">
        <x:v>30</x:v>
      </x:c>
      <x:c r="C53" t="s">
        <x:v>419</x:v>
      </x:c>
      <x:c r="D53" t="s">
        <x:v>420</x:v>
      </x:c>
      <x:c r="E53" t="s">
        <x:v>421</x:v>
      </x:c>
      <x:c r="F53" t="s">
        <x:v>21</x:v>
      </x:c>
      <x:c r="G53" t="s">
        <x:v>22</x:v>
      </x:c>
      <x:c r="H53" t="s">
        <x:v>422</x:v>
      </x:c>
      <x:c r="I53" t="s">
        <x:v>423</x:v>
      </x:c>
      <x:c r="J53" t="s">
        <x:v>44</x:v>
      </x:c>
      <x:c r="K53" t="s">
        <x:v>424</x:v>
      </x:c>
      <x:c r="L53" t="s">
        <x:v>21</x:v>
      </x:c>
      <x:c r="M53" s="6" t="e">
        <x:f>HYPERLINK("https://github.com/JetBrains-Research/commit_message_generation","https://github.com/JetBrains-Research/commit_message_generation,,")</x:f>
        <x:v>HYPERLINK is not implemented. linkLocation=https://github.com/JetBrains-Research/commit_message_generation, friendlyName=https://github.com/JetBrains-Research/commit_message_generation,,</x:v>
      </x:c>
      <x:c r="N53" t="s">
        <x:v>425</x:v>
      </x:c>
      <x:c r="O53" t="s">
        <x:v>80</x:v>
      </x:c>
      <x:c r="P53" t="s">
        <x:v>89</x:v>
      </x:c>
      <x:c r="Q53" t="str">
        <x:v>是</x:v>
      </x:c>
    </x:row>
    <x:row r="54" ht="25.5" customHeight="1">
      <x:c r="A54" t="s">
        <x:v>426</x:v>
      </x:c>
      <x:c r="B54" t="s">
        <x:v>17</x:v>
      </x:c>
      <x:c r="C54" t="s">
        <x:v>427</x:v>
      </x:c>
      <x:c r="D54" t="s">
        <x:v>428</x:v>
      </x:c>
      <x:c r="E54" t="s">
        <x:v>429</x:v>
      </x:c>
      <x:c r="F54" t="s">
        <x:v>21</x:v>
      </x:c>
      <x:c r="G54" t="s">
        <x:v>22</x:v>
      </x:c>
      <x:c r="H54" t="s">
        <x:v>430</x:v>
      </x:c>
      <x:c r="I54" t="s">
        <x:v>431</x:v>
      </x:c>
      <x:c r="J54" t="s">
        <x:v>44</x:v>
      </x:c>
      <x:c r="K54" t="s">
        <x:v>432</x:v>
      </x:c>
      <x:c r="L54" t="s">
        <x:v>44</x:v>
      </x:c>
      <x:c r="M54" s="6"/>
      <x:c r="O54" t="s">
        <x:v>64</x:v>
      </x:c>
      <x:c r="P54" t="s">
        <x:v>174</x:v>
      </x:c>
      <x:c r="Q54" t="str">
        <x:v>否</x:v>
      </x:c>
    </x:row>
    <x:row r="55" ht="25.5" customHeight="1">
      <x:c r="A55" t="s">
        <x:v>433</x:v>
      </x:c>
      <x:c r="B55" t="s">
        <x:v>17</x:v>
      </x:c>
      <x:c r="C55" t="s">
        <x:v>434</x:v>
      </x:c>
      <x:c r="D55" t="s">
        <x:v>435</x:v>
      </x:c>
      <x:c r="E55" t="s">
        <x:v>436</x:v>
      </x:c>
      <x:c r="F55" t="s">
        <x:v>21</x:v>
      </x:c>
      <x:c r="G55" t="s">
        <x:v>22</x:v>
      </x:c>
      <x:c r="H55" t="s">
        <x:v>437</x:v>
      </x:c>
      <x:c r="I55" t="s">
        <x:v>438</x:v>
      </x:c>
      <x:c r="J55" t="s">
        <x:v>44</x:v>
      </x:c>
      <x:c r="K55" t="s">
        <x:v>439</x:v>
      </x:c>
      <x:c r="L55" t="s">
        <x:v>44</x:v>
      </x:c>
      <x:c r="M55" s="6"/>
      <x:c r="O55" t="s">
        <x:v>257</x:v>
      </x:c>
      <x:c r="P55" t="s">
        <x:v>258</x:v>
      </x:c>
      <x:c r="Q55" t="str">
        <x:v>是</x:v>
      </x:c>
    </x:row>
    <x:row r="56" ht="25.5" customHeight="1">
      <x:c r="A56" t="s">
        <x:v>440</x:v>
      </x:c>
      <x:c r="B56" t="s">
        <x:v>30</x:v>
      </x:c>
      <x:c r="C56" t="s">
        <x:v>441</x:v>
      </x:c>
      <x:c r="D56" t="s">
        <x:v>442</x:v>
      </x:c>
      <x:c r="E56" t="s">
        <x:v>443</x:v>
      </x:c>
      <x:c r="F56" t="s">
        <x:v>21</x:v>
      </x:c>
      <x:c r="G56" t="s">
        <x:v>22</x:v>
      </x:c>
      <x:c r="H56" t="s">
        <x:v>444</x:v>
      </x:c>
      <x:c r="I56" t="s">
        <x:v>445</x:v>
      </x:c>
      <x:c r="J56" t="s">
        <x:v>44</x:v>
      </x:c>
      <x:c r="K56" t="s">
        <x:v>446</x:v>
      </x:c>
      <x:c r="L56" t="s">
        <x:v>44</x:v>
      </x:c>
      <x:c r="M56" s="6"/>
      <x:c r="O56" t="s">
        <x:v>122</x:v>
      </x:c>
      <x:c r="P56" t="s">
        <x:v>447</x:v>
      </x:c>
      <x:c r="Q56" t="str">
        <x:v>是</x:v>
      </x:c>
    </x:row>
    <x:row r="57" ht="25.5" customHeight="1">
      <x:c r="A57" t="s">
        <x:v>448</x:v>
      </x:c>
      <x:c r="B57" t="s">
        <x:v>17</x:v>
      </x:c>
      <x:c r="C57" t="s">
        <x:v>449</x:v>
      </x:c>
      <x:c r="D57" t="s">
        <x:v>450</x:v>
      </x:c>
      <x:c r="E57" t="s">
        <x:v>451</x:v>
      </x:c>
      <x:c r="F57" t="s">
        <x:v>21</x:v>
      </x:c>
      <x:c r="G57" t="s">
        <x:v>22</x:v>
      </x:c>
      <x:c r="H57" t="s">
        <x:v>452</x:v>
      </x:c>
      <x:c r="I57" t="s">
        <x:v>453</x:v>
      </x:c>
      <x:c r="J57" t="s">
        <x:v>44</x:v>
      </x:c>
      <x:c r="K57" t="s">
        <x:v>454</x:v>
      </x:c>
      <x:c r="L57" t="s">
        <x:v>44</x:v>
      </x:c>
      <x:c r="M57" s="6"/>
      <x:c r="O57" t="s">
        <x:v>80</x:v>
      </x:c>
      <x:c r="P57" t="s">
        <x:v>89</x:v>
      </x:c>
      <x:c r="Q57" t="str">
        <x:v>是</x:v>
      </x:c>
    </x:row>
    <x:row r="58" ht="25.5" customHeight="1">
      <x:c r="A58" t="s">
        <x:v>455</x:v>
      </x:c>
      <x:c r="B58" t="s">
        <x:v>17</x:v>
      </x:c>
      <x:c r="C58" t="s">
        <x:v>456</x:v>
      </x:c>
      <x:c r="D58" t="s">
        <x:v>457</x:v>
      </x:c>
      <x:c r="E58" t="s">
        <x:v>458</x:v>
      </x:c>
      <x:c r="F58" t="s">
        <x:v>21</x:v>
      </x:c>
      <x:c r="G58" t="s">
        <x:v>22</x:v>
      </x:c>
      <x:c r="H58" t="s">
        <x:v>459</x:v>
      </x:c>
      <x:c r="I58" t="s">
        <x:v>460</x:v>
      </x:c>
      <x:c r="J58" t="s">
        <x:v>44</x:v>
      </x:c>
      <x:c r="K58" t="s">
        <x:v>461</x:v>
      </x:c>
      <x:c r="L58" t="s">
        <x:v>44</x:v>
      </x:c>
      <x:c r="M58" s="6"/>
      <x:c r="O58" t="s">
        <x:v>462</x:v>
      </x:c>
      <x:c r="P58" t="s">
        <x:v>463</x:v>
      </x:c>
      <x:c r="Q58" t="str">
        <x:v>否</x:v>
      </x:c>
    </x:row>
    <x:row r="59" ht="25.5" customHeight="1">
      <x:c r="A59" t="s">
        <x:v>464</x:v>
      </x:c>
      <x:c r="B59" t="s">
        <x:v>57</x:v>
      </x:c>
      <x:c r="C59" t="s">
        <x:v>465</x:v>
      </x:c>
      <x:c r="D59" t="s">
        <x:v>466</x:v>
      </x:c>
      <x:c r="E59" t="s">
        <x:v>467</x:v>
      </x:c>
      <x:c r="F59" t="s">
        <x:v>21</x:v>
      </x:c>
      <x:c r="G59" t="s">
        <x:v>22</x:v>
      </x:c>
      <x:c r="H59" t="s">
        <x:v>468</x:v>
      </x:c>
      <x:c r="I59" t="s">
        <x:v>469</x:v>
      </x:c>
      <x:c r="J59" t="s">
        <x:v>44</x:v>
      </x:c>
      <x:c r="K59" t="s">
        <x:v>470</x:v>
      </x:c>
      <x:c r="L59" t="s">
        <x:v>44</x:v>
      </x:c>
      <x:c r="M59" s="6"/>
      <x:c r="O59" t="s">
        <x:v>64</x:v>
      </x:c>
      <x:c r="P59" t="s">
        <x:v>174</x:v>
      </x:c>
      <x:c r="Q59" t="str">
        <x:v>否</x:v>
      </x:c>
    </x:row>
    <x:row r="60" ht="25.5" customHeight="1">
      <x:c r="A60" t="s">
        <x:v>471</x:v>
      </x:c>
      <x:c r="B60" t="s">
        <x:v>17</x:v>
      </x:c>
      <x:c r="C60" t="s">
        <x:v>472</x:v>
      </x:c>
      <x:c r="D60" t="s">
        <x:v>473</x:v>
      </x:c>
      <x:c r="E60" t="s">
        <x:v>474</x:v>
      </x:c>
      <x:c r="F60" t="s">
        <x:v>21</x:v>
      </x:c>
      <x:c r="G60" t="s">
        <x:v>22</x:v>
      </x:c>
      <x:c r="H60" t="s">
        <x:v>475</x:v>
      </x:c>
      <x:c r="I60" t="s">
        <x:v>476</x:v>
      </x:c>
      <x:c r="J60" t="s">
        <x:v>44</x:v>
      </x:c>
      <x:c r="K60" t="s">
        <x:v>477</x:v>
      </x:c>
      <x:c r="L60" t="s">
        <x:v>44</x:v>
      </x:c>
      <x:c r="M60" s="6"/>
      <x:c r="O60" t="s">
        <x:v>462</x:v>
      </x:c>
      <x:c r="P60" t="s">
        <x:v>478</x:v>
      </x:c>
      <x:c r="Q60" t="str">
        <x:v>否</x:v>
      </x:c>
    </x:row>
    <x:row r="61" ht="25.5" customHeight="1">
      <x:c r="A61" t="s">
        <x:v>479</x:v>
      </x:c>
      <x:c r="B61" t="s">
        <x:v>30</x:v>
      </x:c>
      <x:c r="C61" t="s">
        <x:v>480</x:v>
      </x:c>
      <x:c r="D61" t="s">
        <x:v>481</x:v>
      </x:c>
      <x:c r="E61" t="s">
        <x:v>482</x:v>
      </x:c>
      <x:c r="F61" t="s">
        <x:v>21</x:v>
      </x:c>
      <x:c r="G61" t="s">
        <x:v>22</x:v>
      </x:c>
      <x:c r="H61" t="s">
        <x:v>483</x:v>
      </x:c>
      <x:c r="I61" t="s">
        <x:v>484</x:v>
      </x:c>
      <x:c r="J61" t="s">
        <x:v>44</x:v>
      </x:c>
      <x:c r="K61" t="s">
        <x:v>485</x:v>
      </x:c>
      <x:c r="L61" t="s">
        <x:v>44</x:v>
      </x:c>
      <x:c r="M61" s="6"/>
      <x:c r="O61" t="s">
        <x:v>131</x:v>
      </x:c>
      <x:c r="P61" t="s">
        <x:v>486</x:v>
      </x:c>
      <x:c r="Q61" t="str">
        <x:v>是</x:v>
      </x:c>
    </x:row>
    <x:row r="62" ht="25.5" customHeight="1">
      <x:c r="A62" t="s">
        <x:v>487</x:v>
      </x:c>
      <x:c r="B62" t="s">
        <x:v>30</x:v>
      </x:c>
      <x:c r="C62" t="s">
        <x:v>488</x:v>
      </x:c>
      <x:c r="D62" t="s">
        <x:v>489</x:v>
      </x:c>
      <x:c r="E62" t="s">
        <x:v>490</x:v>
      </x:c>
      <x:c r="F62" t="s">
        <x:v>21</x:v>
      </x:c>
      <x:c r="G62" t="s">
        <x:v>22</x:v>
      </x:c>
      <x:c r="H62" t="s">
        <x:v>491</x:v>
      </x:c>
      <x:c r="I62" t="s">
        <x:v>492</x:v>
      </x:c>
      <x:c r="J62" t="s">
        <x:v>44</x:v>
      </x:c>
      <x:c r="K62" t="s">
        <x:v>493</x:v>
      </x:c>
      <x:c r="L62" t="s">
        <x:v>44</x:v>
      </x:c>
      <x:c r="M62" s="6"/>
      <x:c r="O62" t="s">
        <x:v>131</x:v>
      </x:c>
      <x:c r="P62" t="s">
        <x:v>486</x:v>
      </x:c>
      <x:c r="Q62" t="str">
        <x:v>是</x:v>
      </x:c>
    </x:row>
    <x:row r="63" ht="25.5" customHeight="1">
      <x:c r="A63" t="s">
        <x:v>494</x:v>
      </x:c>
      <x:c r="B63" t="s">
        <x:v>151</x:v>
      </x:c>
      <x:c r="C63" t="s">
        <x:v>495</x:v>
      </x:c>
      <x:c r="D63" t="s">
        <x:v>496</x:v>
      </x:c>
      <x:c r="E63" t="s">
        <x:v>497</x:v>
      </x:c>
      <x:c r="F63" t="s">
        <x:v>21</x:v>
      </x:c>
      <x:c r="G63" t="s">
        <x:v>22</x:v>
      </x:c>
      <x:c r="H63" t="s">
        <x:v>498</x:v>
      </x:c>
      <x:c r="I63" t="s">
        <x:v>499</x:v>
      </x:c>
      <x:c r="J63" t="s">
        <x:v>44</x:v>
      </x:c>
      <x:c r="K63" t="s">
        <x:v>500</x:v>
      </x:c>
      <x:c r="L63" t="s">
        <x:v>44</x:v>
      </x:c>
      <x:c r="M63" s="6"/>
      <x:c r="O63" t="s">
        <x:v>131</x:v>
      </x:c>
      <x:c r="P63" t="s">
        <x:v>486</x:v>
      </x:c>
      <x:c r="Q63" t="str">
        <x:v>否</x:v>
      </x:c>
    </x:row>
    <x:row r="64" ht="25.5" customHeight="1">
      <x:c r="A64" t="s">
        <x:v>501</x:v>
      </x:c>
      <x:c r="B64" t="s">
        <x:v>57</x:v>
      </x:c>
      <x:c r="C64" t="s">
        <x:v>502</x:v>
      </x:c>
      <x:c r="D64" t="s">
        <x:v>503</x:v>
      </x:c>
      <x:c r="E64" t="s">
        <x:v>504</x:v>
      </x:c>
      <x:c r="F64" t="s">
        <x:v>21</x:v>
      </x:c>
      <x:c r="G64" t="s">
        <x:v>22</x:v>
      </x:c>
      <x:c r="H64" t="s">
        <x:v>505</x:v>
      </x:c>
      <x:c r="I64" t="s">
        <x:v>506</x:v>
      </x:c>
      <x:c r="J64" t="s">
        <x:v>44</x:v>
      </x:c>
      <x:c r="K64" t="s">
        <x:v>507</x:v>
      </x:c>
      <x:c r="L64" t="s">
        <x:v>44</x:v>
      </x:c>
      <x:c r="M64" s="6"/>
      <x:c r="O64" t="s">
        <x:v>64</x:v>
      </x:c>
      <x:c r="P64" t="s">
        <x:v>65</x:v>
      </x:c>
      <x:c r="Q64" t="str">
        <x:v>否</x:v>
      </x:c>
    </x:row>
    <x:row r="65" ht="25.5" customHeight="1">
      <x:c r="A65" t="s">
        <x:v>508</x:v>
      </x:c>
      <x:c r="B65" t="s">
        <x:v>30</x:v>
      </x:c>
      <x:c r="C65" t="s">
        <x:v>509</x:v>
      </x:c>
      <x:c r="D65" t="s">
        <x:v>510</x:v>
      </x:c>
      <x:c r="E65" t="s">
        <x:v>511</x:v>
      </x:c>
      <x:c r="F65" t="s">
        <x:v>21</x:v>
      </x:c>
      <x:c r="G65" t="s">
        <x:v>22</x:v>
      </x:c>
      <x:c r="H65" t="s">
        <x:v>512</x:v>
      </x:c>
      <x:c r="I65" t="s">
        <x:v>513</x:v>
      </x:c>
      <x:c r="J65" t="s">
        <x:v>44</x:v>
      </x:c>
      <x:c r="K65" t="s">
        <x:v>514</x:v>
      </x:c>
      <x:c r="L65" t="s">
        <x:v>44</x:v>
      </x:c>
      <x:c r="M65" s="6"/>
      <x:c r="O65" t="s">
        <x:v>80</x:v>
      </x:c>
      <x:c r="P65" t="s">
        <x:v>326</x:v>
      </x:c>
      <x:c r="Q65" t="str">
        <x:v>是</x:v>
      </x:c>
    </x:row>
    <x:row r="66" ht="25.5" customHeight="1">
      <x:c r="A66" t="s">
        <x:v>515</x:v>
      </x:c>
      <x:c r="B66" t="s">
        <x:v>57</x:v>
      </x:c>
      <x:c r="C66" t="s">
        <x:v>516</x:v>
      </x:c>
      <x:c r="D66" t="s">
        <x:v>517</x:v>
      </x:c>
      <x:c r="E66" t="s">
        <x:v>518</x:v>
      </x:c>
      <x:c r="F66" t="s">
        <x:v>21</x:v>
      </x:c>
      <x:c r="G66" t="s">
        <x:v>22</x:v>
      </x:c>
      <x:c r="H66" t="s">
        <x:v>519</x:v>
      </x:c>
      <x:c r="I66" t="s">
        <x:v>520</x:v>
      </x:c>
      <x:c r="J66" t="s">
        <x:v>44</x:v>
      </x:c>
      <x:c r="K66" t="s">
        <x:v>521</x:v>
      </x:c>
      <x:c r="L66" t="s">
        <x:v>44</x:v>
      </x:c>
      <x:c r="M66" s="6"/>
      <x:c r="O66" t="s">
        <x:v>80</x:v>
      </x:c>
      <x:c r="P66" t="s">
        <x:v>81</x:v>
      </x:c>
      <x:c r="Q66" t="str">
        <x:v>是</x:v>
      </x:c>
    </x:row>
    <x:row r="67" ht="25.5" customHeight="1">
      <x:c r="A67" t="s">
        <x:v>522</x:v>
      </x:c>
      <x:c r="B67" t="s">
        <x:v>30</x:v>
      </x:c>
      <x:c r="C67" t="s">
        <x:v>523</x:v>
      </x:c>
      <x:c r="D67" t="s">
        <x:v>524</x:v>
      </x:c>
      <x:c r="E67" t="s">
        <x:v>525</x:v>
      </x:c>
      <x:c r="F67" t="s">
        <x:v>21</x:v>
      </x:c>
      <x:c r="G67" t="s">
        <x:v>22</x:v>
      </x:c>
      <x:c r="H67" t="s">
        <x:v>526</x:v>
      </x:c>
      <x:c r="I67" t="s">
        <x:v>527</x:v>
      </x:c>
      <x:c r="J67" t="s">
        <x:v>44</x:v>
      </x:c>
      <x:c r="K67" t="s">
        <x:v>528</x:v>
      </x:c>
      <x:c r="L67" t="s">
        <x:v>44</x:v>
      </x:c>
      <x:c r="M67" s="6" t="e">
        <x:f>HYPERLINK("https://github.com/lairikeqiA/ZC3","https://github.com/lairikeqiA/ZC3,")</x:f>
        <x:v>HYPERLINK is not implemented. linkLocation=https://github.com/lairikeqiA/ZC3, friendlyName=https://github.com/lairikeqiA/ZC3,</x:v>
      </x:c>
      <x:c r="N67" t="s">
        <x:v>341</x:v>
      </x:c>
      <x:c r="O67" t="s">
        <x:v>131</x:v>
      </x:c>
      <x:c r="P67" t="s">
        <x:v>529</x:v>
      </x:c>
      <x:c r="Q67" t="str">
        <x:v>是</x:v>
      </x:c>
    </x:row>
    <x:row r="68" ht="25.5" customHeight="1">
      <x:c r="A68" t="s">
        <x:v>530</x:v>
      </x:c>
      <x:c r="B68" t="s">
        <x:v>17</x:v>
      </x:c>
      <x:c r="C68" t="s">
        <x:v>531</x:v>
      </x:c>
      <x:c r="D68" t="s">
        <x:v>532</x:v>
      </x:c>
      <x:c r="E68" t="s">
        <x:v>533</x:v>
      </x:c>
      <x:c r="F68" t="s">
        <x:v>21</x:v>
      </x:c>
      <x:c r="G68" t="s">
        <x:v>22</x:v>
      </x:c>
      <x:c r="H68" t="s">
        <x:v>534</x:v>
      </x:c>
      <x:c r="I68" t="s">
        <x:v>535</x:v>
      </x:c>
      <x:c r="J68" t="s">
        <x:v>44</x:v>
      </x:c>
      <x:c r="K68" t="s">
        <x:v>536</x:v>
      </x:c>
      <x:c r="L68" t="s">
        <x:v>44</x:v>
      </x:c>
      <x:c r="M68" s="6"/>
      <x:c r="O68" t="s">
        <x:v>64</x:v>
      </x:c>
      <x:c r="P68" t="s">
        <x:v>174</x:v>
      </x:c>
      <x:c r="Q68" t="str">
        <x:v>否</x:v>
      </x:c>
    </x:row>
    <x:row r="69" ht="25.5" customHeight="1">
      <x:c r="A69" t="s">
        <x:v>537</x:v>
      </x:c>
      <x:c r="B69" t="s">
        <x:v>17</x:v>
      </x:c>
      <x:c r="C69" t="s">
        <x:v>538</x:v>
      </x:c>
      <x:c r="D69" t="s">
        <x:v>539</x:v>
      </x:c>
      <x:c r="E69" t="s">
        <x:v>540</x:v>
      </x:c>
      <x:c r="F69" t="s">
        <x:v>21</x:v>
      </x:c>
      <x:c r="G69" t="s">
        <x:v>22</x:v>
      </x:c>
      <x:c r="H69" t="s">
        <x:v>541</x:v>
      </x:c>
      <x:c r="I69" t="s">
        <x:v>542</x:v>
      </x:c>
      <x:c r="J69" t="s">
        <x:v>44</x:v>
      </x:c>
      <x:c r="K69" t="s">
        <x:v>543</x:v>
      </x:c>
      <x:c r="L69" t="s">
        <x:v>44</x:v>
      </x:c>
      <x:c r="M69" s="6"/>
      <x:c r="O69" t="s">
        <x:v>54</x:v>
      </x:c>
      <x:c r="P69" t="s">
        <x:v>544</x:v>
      </x:c>
      <x:c r="Q69" t="str">
        <x:v>否</x:v>
      </x:c>
    </x:row>
    <x:row r="70" ht="25.5" customHeight="1">
      <x:c r="A70" t="s">
        <x:v>545</x:v>
      </x:c>
      <x:c r="B70" t="s">
        <x:v>30</x:v>
      </x:c>
      <x:c r="C70" t="s">
        <x:v>546</x:v>
      </x:c>
      <x:c r="D70" t="s">
        <x:v>547</x:v>
      </x:c>
      <x:c r="E70" t="s">
        <x:v>548</x:v>
      </x:c>
      <x:c r="F70" t="s">
        <x:v>21</x:v>
      </x:c>
      <x:c r="G70" t="s">
        <x:v>22</x:v>
      </x:c>
      <x:c r="H70" t="s">
        <x:v>549</x:v>
      </x:c>
      <x:c r="I70" t="s">
        <x:v>550</x:v>
      </x:c>
      <x:c r="J70" t="s">
        <x:v>44</x:v>
      </x:c>
      <x:c r="K70" t="s">
        <x:v>551</x:v>
      </x:c>
      <x:c r="L70" t="s">
        <x:v>44</x:v>
      </x:c>
      <x:c r="M70" s="6"/>
      <x:c r="O70" t="s">
        <x:v>64</x:v>
      </x:c>
      <x:c r="P70" t="s">
        <x:v>174</x:v>
      </x:c>
      <x:c r="Q70" t="str">
        <x:v>否</x:v>
      </x:c>
    </x:row>
    <x:row r="71" ht="25.5" customHeight="1">
      <x:c r="A71" t="s">
        <x:v>552</x:v>
      </x:c>
      <x:c r="B71" t="s">
        <x:v>17</x:v>
      </x:c>
      <x:c r="C71" t="s">
        <x:v>553</x:v>
      </x:c>
      <x:c r="D71" t="s">
        <x:v>554</x:v>
      </x:c>
      <x:c r="E71" t="s">
        <x:v>555</x:v>
      </x:c>
      <x:c r="F71" t="s">
        <x:v>21</x:v>
      </x:c>
      <x:c r="G71" t="s">
        <x:v>22</x:v>
      </x:c>
      <x:c r="H71" t="s">
        <x:v>556</x:v>
      </x:c>
      <x:c r="I71" t="s">
        <x:v>557</x:v>
      </x:c>
      <x:c r="J71" t="s">
        <x:v>44</x:v>
      </x:c>
      <x:c r="K71" t="s">
        <x:v>72</x:v>
      </x:c>
      <x:c r="L71" t="s">
        <x:v>21</x:v>
      </x:c>
      <x:c r="M71" s="6"/>
      <x:c r="O71" t="s">
        <x:v>257</x:v>
      </x:c>
      <x:c r="P71" t="s">
        <x:v>258</x:v>
      </x:c>
      <x:c r="Q71" t="str">
        <x:v>是</x:v>
      </x:c>
    </x:row>
    <x:row r="72" ht="25.5" customHeight="1">
      <x:c r="A72" t="s">
        <x:v>558</x:v>
      </x:c>
      <x:c r="B72" t="s">
        <x:v>17</x:v>
      </x:c>
      <x:c r="C72" t="s">
        <x:v>559</x:v>
      </x:c>
      <x:c r="D72" t="s">
        <x:v>560</x:v>
      </x:c>
      <x:c r="E72" t="s">
        <x:v>561</x:v>
      </x:c>
      <x:c r="F72" t="s">
        <x:v>21</x:v>
      </x:c>
      <x:c r="G72" t="s">
        <x:v>22</x:v>
      </x:c>
      <x:c r="H72" t="s">
        <x:v>562</x:v>
      </x:c>
      <x:c r="I72" t="s">
        <x:v>563</x:v>
      </x:c>
      <x:c r="J72" t="s">
        <x:v>44</x:v>
      </x:c>
      <x:c r="K72" t="s">
        <x:v>72</x:v>
      </x:c>
      <x:c r="L72" t="s">
        <x:v>44</x:v>
      </x:c>
      <x:c r="M72" s="6"/>
      <x:c r="O72" t="s">
        <x:v>257</x:v>
      </x:c>
      <x:c r="P72" t="s">
        <x:v>258</x:v>
      </x:c>
      <x:c r="Q72" t="str">
        <x:v>是</x:v>
      </x:c>
    </x:row>
    <x:row r="73" ht="25.5" customHeight="1">
      <x:c r="A73" t="s">
        <x:v>564</x:v>
      </x:c>
      <x:c r="B73" t="s">
        <x:v>17</x:v>
      </x:c>
      <x:c r="C73" t="s">
        <x:v>565</x:v>
      </x:c>
      <x:c r="D73" t="s">
        <x:v>566</x:v>
      </x:c>
      <x:c r="E73" t="s">
        <x:v>567</x:v>
      </x:c>
      <x:c r="F73" t="s">
        <x:v>21</x:v>
      </x:c>
      <x:c r="G73" t="s">
        <x:v>22</x:v>
      </x:c>
      <x:c r="H73" t="s">
        <x:v>568</x:v>
      </x:c>
      <x:c r="I73" t="s">
        <x:v>569</x:v>
      </x:c>
      <x:c r="J73" t="s">
        <x:v>44</x:v>
      </x:c>
      <x:c r="K73" t="s">
        <x:v>570</x:v>
      </x:c>
      <x:c r="L73" t="s">
        <x:v>44</x:v>
      </x:c>
      <x:c r="M73" s="6"/>
      <x:c r="O73" t="s">
        <x:v>257</x:v>
      </x:c>
      <x:c r="P73" t="s">
        <x:v>571</x:v>
      </x:c>
      <x:c r="Q73" t="str">
        <x:v>是</x:v>
      </x:c>
    </x:row>
    <x:row r="74" ht="25.5" customHeight="1">
      <x:c r="A74" t="s">
        <x:v>572</x:v>
      </x:c>
      <x:c r="B74" t="s">
        <x:v>17</x:v>
      </x:c>
      <x:c r="C74" t="s">
        <x:v>573</x:v>
      </x:c>
      <x:c r="D74" t="s">
        <x:v>574</x:v>
      </x:c>
      <x:c r="E74" t="s">
        <x:v>575</x:v>
      </x:c>
      <x:c r="F74" t="s">
        <x:v>21</x:v>
      </x:c>
      <x:c r="G74" t="s">
        <x:v>22</x:v>
      </x:c>
      <x:c r="H74" t="s">
        <x:v>576</x:v>
      </x:c>
      <x:c r="I74" t="s">
        <x:v>577</x:v>
      </x:c>
      <x:c r="J74" t="s">
        <x:v>44</x:v>
      </x:c>
      <x:c r="K74" t="s">
        <x:v>72</x:v>
      </x:c>
      <x:c r="L74" t="s">
        <x:v>44</x:v>
      </x:c>
      <x:c r="M74" s="6"/>
      <x:c r="O74" t="s">
        <x:v>64</x:v>
      </x:c>
      <x:c r="P74" t="s">
        <x:v>174</x:v>
      </x:c>
      <x:c r="Q74" t="str">
        <x:v>否</x:v>
      </x:c>
    </x:row>
    <x:row r="75" ht="25.5" customHeight="1">
      <x:c r="A75" t="s">
        <x:v>578</x:v>
      </x:c>
      <x:c r="B75" t="s">
        <x:v>57</x:v>
      </x:c>
      <x:c r="C75" t="s">
        <x:v>579</x:v>
      </x:c>
      <x:c r="D75" t="s">
        <x:v>580</x:v>
      </x:c>
      <x:c r="E75" t="s">
        <x:v>581</x:v>
      </x:c>
      <x:c r="F75" t="s">
        <x:v>21</x:v>
      </x:c>
      <x:c r="G75" t="s">
        <x:v>22</x:v>
      </x:c>
      <x:c r="H75" t="s">
        <x:v>582</x:v>
      </x:c>
      <x:c r="I75" t="s">
        <x:v>583</x:v>
      </x:c>
      <x:c r="J75" t="s">
        <x:v>44</x:v>
      </x:c>
      <x:c r="K75" t="s">
        <x:v>584</x:v>
      </x:c>
      <x:c r="L75" t="s">
        <x:v>44</x:v>
      </x:c>
      <x:c r="M75" s="6" t="e">
        <x:f>HYPERLINK("https://github.com/RaoNikitha/CAT-LM","https://github.com/RaoNikitha/CAT-LM,,,")</x:f>
        <x:v>HYPERLINK is not implemented. linkLocation=https://github.com/RaoNikitha/CAT-LM, friendlyName=https://github.com/RaoNikitha/CAT-LM,,,</x:v>
      </x:c>
      <x:c r="N75" t="s">
        <x:v>256</x:v>
      </x:c>
      <x:c r="O75" t="s">
        <x:v>64</x:v>
      </x:c>
      <x:c r="P75" t="s">
        <x:v>65</x:v>
      </x:c>
      <x:c r="Q75" t="str">
        <x:v>是</x:v>
      </x:c>
    </x:row>
    <x:row r="76" ht="25.5" customHeight="1">
      <x:c r="A76" t="s">
        <x:v>585</x:v>
      </x:c>
      <x:c r="B76" t="s">
        <x:v>30</x:v>
      </x:c>
      <x:c r="C76" t="s">
        <x:v>586</x:v>
      </x:c>
      <x:c r="D76" t="s">
        <x:v>587</x:v>
      </x:c>
      <x:c r="E76" t="s">
        <x:v>588</x:v>
      </x:c>
      <x:c r="F76" t="s">
        <x:v>21</x:v>
      </x:c>
      <x:c r="G76" t="s">
        <x:v>22</x:v>
      </x:c>
      <x:c r="H76" t="s">
        <x:v>589</x:v>
      </x:c>
      <x:c r="I76" t="s">
        <x:v>590</x:v>
      </x:c>
      <x:c r="J76" t="s">
        <x:v>21</x:v>
      </x:c>
      <x:c r="K76" t="s">
        <x:v>591</x:v>
      </x:c>
      <x:c r="L76" t="s">
        <x:v>21</x:v>
      </x:c>
      <x:c r="M76" s="6"/>
      <x:c r="O76" t="s">
        <x:v>64</x:v>
      </x:c>
      <x:c r="P76" t="s">
        <x:v>174</x:v>
      </x:c>
      <x:c r="Q76" t="str">
        <x:v>否</x:v>
      </x:c>
    </x:row>
    <x:row r="77" ht="25.5" customHeight="1">
      <x:c r="A77" t="s">
        <x:v>592</x:v>
      </x:c>
      <x:c r="B77" t="s">
        <x:v>57</x:v>
      </x:c>
      <x:c r="C77" t="s">
        <x:v>593</x:v>
      </x:c>
      <x:c r="D77" t="s">
        <x:v>594</x:v>
      </x:c>
      <x:c r="E77" t="s">
        <x:v>595</x:v>
      </x:c>
      <x:c r="F77" t="s">
        <x:v>44</x:v>
      </x:c>
      <x:c r="G77" t="s">
        <x:v>22</x:v>
      </x:c>
      <x:c r="H77" t="s">
        <x:v>596</x:v>
      </x:c>
      <x:c r="I77" t="s">
        <x:v>597</x:v>
      </x:c>
      <x:c r="J77" t="s">
        <x:v>44</x:v>
      </x:c>
      <x:c r="K77" t="s">
        <x:v>598</x:v>
      </x:c>
      <x:c r="L77" t="s">
        <x:v>44</x:v>
      </x:c>
      <x:c r="M77" s="6"/>
      <x:c r="O77" t="s">
        <x:v>64</x:v>
      </x:c>
      <x:c r="P77" t="s">
        <x:v>65</x:v>
      </x:c>
      <x:c r="Q77" t="str">
        <x:v>否</x:v>
      </x:c>
    </x:row>
    <x:row r="78" ht="25.5" customHeight="1">
      <x:c r="A78" t="s">
        <x:v>599</x:v>
      </x:c>
      <x:c r="B78" t="s">
        <x:v>57</x:v>
      </x:c>
      <x:c r="C78" t="s">
        <x:v>600</x:v>
      </x:c>
      <x:c r="D78" t="s">
        <x:v>601</x:v>
      </x:c>
      <x:c r="E78" t="s">
        <x:v>602</x:v>
      </x:c>
      <x:c r="F78" t="s">
        <x:v>21</x:v>
      </x:c>
      <x:c r="G78" t="s">
        <x:v>22</x:v>
      </x:c>
      <x:c r="H78" t="s">
        <x:v>603</x:v>
      </x:c>
      <x:c r="I78" t="s">
        <x:v>604</x:v>
      </x:c>
      <x:c r="J78" t="s">
        <x:v>44</x:v>
      </x:c>
      <x:c r="K78" t="s">
        <x:v>605</x:v>
      </x:c>
      <x:c r="L78" t="s">
        <x:v>44</x:v>
      </x:c>
      <x:c r="M78" s="6"/>
      <x:c r="O78" t="s">
        <x:v>64</x:v>
      </x:c>
      <x:c r="P78" t="s">
        <x:v>65</x:v>
      </x:c>
      <x:c r="Q78" t="str">
        <x:v>否</x:v>
      </x:c>
    </x:row>
    <x:row r="79" ht="25.5" customHeight="1">
      <x:c r="A79" t="s">
        <x:v>606</x:v>
      </x:c>
      <x:c r="B79" t="s">
        <x:v>57</x:v>
      </x:c>
      <x:c r="C79" t="s">
        <x:v>607</x:v>
      </x:c>
      <x:c r="D79" t="s">
        <x:v>608</x:v>
      </x:c>
      <x:c r="E79" t="s">
        <x:v>609</x:v>
      </x:c>
      <x:c r="F79" t="s">
        <x:v>21</x:v>
      </x:c>
      <x:c r="G79" t="s">
        <x:v>22</x:v>
      </x:c>
      <x:c r="H79" t="s">
        <x:v>610</x:v>
      </x:c>
      <x:c r="I79" t="s">
        <x:v>611</x:v>
      </x:c>
      <x:c r="J79" t="s">
        <x:v>44</x:v>
      </x:c>
      <x:c r="K79" t="s">
        <x:v>612</x:v>
      </x:c>
      <x:c r="L79" t="s">
        <x:v>44</x:v>
      </x:c>
      <x:c r="M79" s="6"/>
      <x:c r="O79" t="s">
        <x:v>64</x:v>
      </x:c>
      <x:c r="P79" t="s">
        <x:v>65</x:v>
      </x:c>
      <x:c r="Q79" t="str">
        <x:v>否</x:v>
      </x:c>
    </x:row>
    <x:row r="80" ht="25.5" customHeight="1">
      <x:c r="A80" t="s">
        <x:v>613</x:v>
      </x:c>
      <x:c r="B80" t="s">
        <x:v>30</x:v>
      </x:c>
      <x:c r="C80" t="s">
        <x:v>614</x:v>
      </x:c>
      <x:c r="D80" t="s">
        <x:v>615</x:v>
      </x:c>
      <x:c r="E80" t="s">
        <x:v>616</x:v>
      </x:c>
      <x:c r="F80" t="s">
        <x:v>21</x:v>
      </x:c>
      <x:c r="G80" t="s">
        <x:v>22</x:v>
      </x:c>
      <x:c r="H80" t="s">
        <x:v>617</x:v>
      </x:c>
      <x:c r="I80" t="s">
        <x:v>618</x:v>
      </x:c>
      <x:c r="J80" t="s">
        <x:v>44</x:v>
      </x:c>
      <x:c r="K80" t="s">
        <x:v>72</x:v>
      </x:c>
      <x:c r="L80" t="s">
        <x:v>44</x:v>
      </x:c>
      <x:c r="M80" s="6"/>
      <x:c r="O80" t="s">
        <x:v>80</x:v>
      </x:c>
      <x:c r="P80" t="s">
        <x:v>89</x:v>
      </x:c>
      <x:c r="Q80" t="str">
        <x:v>是</x:v>
      </x:c>
    </x:row>
    <x:row r="81" ht="25.5" customHeight="1">
      <x:c r="A81" t="s">
        <x:v>619</x:v>
      </x:c>
      <x:c r="B81" t="s">
        <x:v>30</x:v>
      </x:c>
      <x:c r="C81" t="s">
        <x:v>620</x:v>
      </x:c>
      <x:c r="D81" t="s">
        <x:v>621</x:v>
      </x:c>
      <x:c r="E81" t="s">
        <x:v>622</x:v>
      </x:c>
      <x:c r="F81" t="s">
        <x:v>21</x:v>
      </x:c>
      <x:c r="G81" t="s">
        <x:v>22</x:v>
      </x:c>
      <x:c r="H81" t="s">
        <x:v>623</x:v>
      </x:c>
      <x:c r="I81" t="s">
        <x:v>624</x:v>
      </x:c>
      <x:c r="J81" t="s">
        <x:v>44</x:v>
      </x:c>
      <x:c r="K81" t="s">
        <x:v>625</x:v>
      </x:c>
      <x:c r="L81" t="s">
        <x:v>44</x:v>
      </x:c>
      <x:c r="M81" s="6"/>
      <x:c r="O81" t="s">
        <x:v>131</x:v>
      </x:c>
      <x:c r="P81" t="s">
        <x:v>227</x:v>
      </x:c>
      <x:c r="Q81" t="str">
        <x:v>是</x:v>
      </x:c>
    </x:row>
    <x:row r="82" ht="25.5" customHeight="1">
      <x:c r="A82" t="s">
        <x:v>626</x:v>
      </x:c>
      <x:c r="B82" t="s">
        <x:v>57</x:v>
      </x:c>
      <x:c r="C82" t="s">
        <x:v>627</x:v>
      </x:c>
      <x:c r="D82" t="s">
        <x:v>628</x:v>
      </x:c>
      <x:c r="E82" t="s">
        <x:v>629</x:v>
      </x:c>
      <x:c r="F82" t="s">
        <x:v>21</x:v>
      </x:c>
      <x:c r="G82" t="s">
        <x:v>22</x:v>
      </x:c>
      <x:c r="H82" t="s">
        <x:v>630</x:v>
      </x:c>
      <x:c r="I82" t="s">
        <x:v>631</x:v>
      </x:c>
      <x:c r="J82" t="s">
        <x:v>44</x:v>
      </x:c>
      <x:c r="K82" t="s">
        <x:v>632</x:v>
      </x:c>
      <x:c r="L82" t="s">
        <x:v>44</x:v>
      </x:c>
      <x:c r="M82" s="6"/>
      <x:c r="O82" t="s">
        <x:v>131</x:v>
      </x:c>
      <x:c r="P82" t="s">
        <x:v>227</x:v>
      </x:c>
      <x:c r="Q82" t="str">
        <x:v>是</x:v>
      </x:c>
    </x:row>
    <x:row r="83" ht="25.5" customHeight="1">
      <x:c r="A83" t="s">
        <x:v>633</x:v>
      </x:c>
      <x:c r="B83" t="s">
        <x:v>17</x:v>
      </x:c>
      <x:c r="C83" t="s">
        <x:v>634</x:v>
      </x:c>
      <x:c r="D83" t="s">
        <x:v>635</x:v>
      </x:c>
      <x:c r="E83" t="s">
        <x:v>636</x:v>
      </x:c>
      <x:c r="F83" t="s">
        <x:v>44</x:v>
      </x:c>
      <x:c r="G83" t="s">
        <x:v>22</x:v>
      </x:c>
      <x:c r="H83" t="s">
        <x:v>637</x:v>
      </x:c>
      <x:c r="I83" t="s">
        <x:v>638</x:v>
      </x:c>
      <x:c r="J83" t="s">
        <x:v>21</x:v>
      </x:c>
      <x:c r="K83" t="s">
        <x:v>639</x:v>
      </x:c>
      <x:c r="L83" t="s">
        <x:v>44</x:v>
      </x:c>
      <x:c r="M83" s="6"/>
      <x:c r="O83" t="s">
        <x:v>64</x:v>
      </x:c>
      <x:c r="P83" t="s">
        <x:v>174</x:v>
      </x:c>
      <x:c r="Q83" t="str">
        <x:v>否</x:v>
      </x:c>
    </x:row>
    <x:row r="84" ht="25.5" customHeight="1">
      <x:c r="A84" t="s">
        <x:v>640</x:v>
      </x:c>
      <x:c r="B84" t="s">
        <x:v>57</x:v>
      </x:c>
      <x:c r="C84" t="s">
        <x:v>641</x:v>
      </x:c>
      <x:c r="D84" t="s">
        <x:v>642</x:v>
      </x:c>
      <x:c r="E84" t="s">
        <x:v>643</x:v>
      </x:c>
      <x:c r="F84" t="s">
        <x:v>44</x:v>
      </x:c>
      <x:c r="G84" t="s">
        <x:v>22</x:v>
      </x:c>
      <x:c r="H84" t="s">
        <x:v>644</x:v>
      </x:c>
      <x:c r="I84" t="s">
        <x:v>645</x:v>
      </x:c>
      <x:c r="J84" t="s">
        <x:v>44</x:v>
      </x:c>
      <x:c r="K84" t="s">
        <x:v>646</x:v>
      </x:c>
      <x:c r="L84" t="s">
        <x:v>44</x:v>
      </x:c>
      <x:c r="M84" s="6" t="e">
        <x:f>HYPERLINK("https://github.com/ericliuu/flux","https://github.com/ericliuu/flux,")</x:f>
        <x:v>HYPERLINK is not implemented. linkLocation=https://github.com/ericliuu/flux, friendlyName=https://github.com/ericliuu/flux,</x:v>
      </x:c>
      <x:c r="N84" t="s">
        <x:v>147</x:v>
      </x:c>
      <x:c r="O84" t="s">
        <x:v>64</x:v>
      </x:c>
      <x:c r="P84" t="s">
        <x:v>65</x:v>
      </x:c>
      <x:c r="Q84" t="str">
        <x:v>否</x:v>
      </x:c>
    </x:row>
    <x:row r="85" ht="25.5" customHeight="1">
      <x:c r="A85" t="s">
        <x:v>647</x:v>
      </x:c>
      <x:c r="B85" t="s">
        <x:v>57</x:v>
      </x:c>
      <x:c r="C85" t="s">
        <x:v>648</x:v>
      </x:c>
      <x:c r="D85" t="s">
        <x:v>649</x:v>
      </x:c>
      <x:c r="E85" t="s">
        <x:v>650</x:v>
      </x:c>
      <x:c r="F85" t="s">
        <x:v>21</x:v>
      </x:c>
      <x:c r="G85" t="s">
        <x:v>22</x:v>
      </x:c>
      <x:c r="H85" t="s">
        <x:v>651</x:v>
      </x:c>
      <x:c r="I85" t="s">
        <x:v>652</x:v>
      </x:c>
      <x:c r="J85" t="s">
        <x:v>21</x:v>
      </x:c>
      <x:c r="K85" t="s">
        <x:v>653</x:v>
      </x:c>
      <x:c r="L85" t="s">
        <x:v>21</x:v>
      </x:c>
      <x:c r="M85" s="6"/>
      <x:c r="O85" t="s">
        <x:v>64</x:v>
      </x:c>
      <x:c r="P85" t="s">
        <x:v>97</x:v>
      </x:c>
      <x:c r="Q85" t="str">
        <x:v>否</x:v>
      </x:c>
    </x:row>
    <x:row r="86" ht="25.5" customHeight="1">
      <x:c r="A86" t="s">
        <x:v>654</x:v>
      </x:c>
      <x:c r="B86" t="s">
        <x:v>30</x:v>
      </x:c>
      <x:c r="C86" t="s">
        <x:v>655</x:v>
      </x:c>
      <x:c r="D86" t="s">
        <x:v>656</x:v>
      </x:c>
      <x:c r="E86" t="s">
        <x:v>657</x:v>
      </x:c>
      <x:c r="F86" t="s">
        <x:v>21</x:v>
      </x:c>
      <x:c r="G86" t="s">
        <x:v>22</x:v>
      </x:c>
      <x:c r="H86" t="s">
        <x:v>658</x:v>
      </x:c>
      <x:c r="I86" t="s">
        <x:v>659</x:v>
      </x:c>
      <x:c r="J86" t="s">
        <x:v>44</x:v>
      </x:c>
      <x:c r="K86" t="s">
        <x:v>660</x:v>
      </x:c>
      <x:c r="L86" t="s">
        <x:v>44</x:v>
      </x:c>
      <x:c r="M86" s="6"/>
      <x:c r="O86" t="s">
        <x:v>131</x:v>
      </x:c>
      <x:c r="P86" t="s">
        <x:v>529</x:v>
      </x:c>
      <x:c r="Q86" t="str">
        <x:v>否</x:v>
      </x:c>
    </x:row>
    <x:row r="87" ht="25.5" customHeight="1">
      <x:c r="A87" t="s">
        <x:v>661</x:v>
      </x:c>
      <x:c r="B87" t="s">
        <x:v>30</x:v>
      </x:c>
      <x:c r="C87" t="s">
        <x:v>662</x:v>
      </x:c>
      <x:c r="D87" t="s">
        <x:v>663</x:v>
      </x:c>
      <x:c r="E87" t="s">
        <x:v>664</x:v>
      </x:c>
      <x:c r="F87" t="s">
        <x:v>21</x:v>
      </x:c>
      <x:c r="G87" t="s">
        <x:v>22</x:v>
      </x:c>
      <x:c r="H87" s="5" t="s">
        <x:v>665</x:v>
      </x:c>
      <x:c r="I87" t="s">
        <x:v>666</x:v>
      </x:c>
      <x:c r="J87" t="s">
        <x:v>44</x:v>
      </x:c>
      <x:c r="K87" t="s">
        <x:v>667</x:v>
      </x:c>
      <x:c r="L87" t="s">
        <x:v>44</x:v>
      </x:c>
      <x:c r="M87" s="6"/>
      <x:c r="O87" t="s">
        <x:v>131</x:v>
      </x:c>
      <x:c r="P87" t="s">
        <x:v>227</x:v>
      </x:c>
      <x:c r="Q87" t="str">
        <x:v>是</x:v>
      </x:c>
    </x:row>
    <x:row r="88" ht="25.5" customHeight="1">
      <x:c r="A88" t="s">
        <x:v>668</x:v>
      </x:c>
      <x:c r="B88" t="s">
        <x:v>30</x:v>
      </x:c>
      <x:c r="C88" t="s">
        <x:v>669</x:v>
      </x:c>
      <x:c r="D88" t="s">
        <x:v>670</x:v>
      </x:c>
      <x:c r="E88" t="s">
        <x:v>671</x:v>
      </x:c>
      <x:c r="F88" t="s">
        <x:v>21</x:v>
      </x:c>
      <x:c r="G88" t="s">
        <x:v>22</x:v>
      </x:c>
      <x:c r="H88" t="s">
        <x:v>672</x:v>
      </x:c>
      <x:c r="I88" t="s">
        <x:v>673</x:v>
      </x:c>
      <x:c r="J88" t="s">
        <x:v>44</x:v>
      </x:c>
      <x:c r="K88" t="s">
        <x:v>674</x:v>
      </x:c>
      <x:c r="L88" t="s">
        <x:v>44</x:v>
      </x:c>
      <x:c r="M88" s="6" t="e">
        <x:f>HYPERLINK("https://github.com/Arooba-git/leakpair-study-replication","https://github.com/Arooba-git/leakpair-study-replication,,")</x:f>
        <x:v>HYPERLINK is not implemented. linkLocation=https://github.com/Arooba-git/leakpair-study-replication, friendlyName=https://github.com/Arooba-git/leakpair-study-replication,,</x:v>
      </x:c>
      <x:c r="N88" t="s">
        <x:v>675</x:v>
      </x:c>
      <x:c r="O88" t="s">
        <x:v>131</x:v>
      </x:c>
      <x:c r="P88" t="s">
        <x:v>227</x:v>
      </x:c>
      <x:c r="Q88" t="str">
        <x:v>否</x:v>
      </x:c>
    </x:row>
    <x:row r="89" ht="25.5" customHeight="1">
      <x:c r="A89" t="s">
        <x:v>676</x:v>
      </x:c>
      <x:c r="B89" t="s">
        <x:v>57</x:v>
      </x:c>
      <x:c r="C89" t="s">
        <x:v>677</x:v>
      </x:c>
      <x:c r="D89" t="s">
        <x:v>678</x:v>
      </x:c>
      <x:c r="E89" t="s">
        <x:v>679</x:v>
      </x:c>
      <x:c r="F89" t="s">
        <x:v>21</x:v>
      </x:c>
      <x:c r="G89" t="s">
        <x:v>22</x:v>
      </x:c>
      <x:c r="H89" t="s">
        <x:v>680</x:v>
      </x:c>
      <x:c r="I89" t="s">
        <x:v>681</x:v>
      </x:c>
      <x:c r="J89" t="s">
        <x:v>21</x:v>
      </x:c>
      <x:c r="K89" t="s">
        <x:v>682</x:v>
      </x:c>
      <x:c r="L89" t="s">
        <x:v>21</x:v>
      </x:c>
      <x:c r="M89" s="6"/>
      <x:c r="O89" t="s">
        <x:v>64</x:v>
      </x:c>
      <x:c r="P89" t="s">
        <x:v>65</x:v>
      </x:c>
      <x:c r="Q89" t="str">
        <x:v>否</x:v>
      </x:c>
    </x:row>
    <x:row r="90" ht="25.5" customHeight="1">
      <x:c r="A90" t="s">
        <x:v>683</x:v>
      </x:c>
      <x:c r="B90" t="s">
        <x:v>17</x:v>
      </x:c>
      <x:c r="C90" t="s">
        <x:v>684</x:v>
      </x:c>
      <x:c r="D90" t="s">
        <x:v>685</x:v>
      </x:c>
      <x:c r="E90" t="s">
        <x:v>686</x:v>
      </x:c>
      <x:c r="F90" t="s">
        <x:v>21</x:v>
      </x:c>
      <x:c r="G90" t="s">
        <x:v>22</x:v>
      </x:c>
      <x:c r="H90" t="s">
        <x:v>687</x:v>
      </x:c>
      <x:c r="I90" t="s">
        <x:v>688</x:v>
      </x:c>
      <x:c r="J90" t="s">
        <x:v>44</x:v>
      </x:c>
      <x:c r="K90" t="s">
        <x:v>689</x:v>
      </x:c>
      <x:c r="L90" t="s">
        <x:v>44</x:v>
      </x:c>
      <x:c r="M90" s="6"/>
      <x:c r="O90" t="s">
        <x:v>131</x:v>
      </x:c>
      <x:c r="P90" t="s">
        <x:v>227</x:v>
      </x:c>
      <x:c r="Q90" t="str">
        <x:v>否</x:v>
      </x:c>
    </x:row>
    <x:row r="91" ht="25.5" customHeight="1">
      <x:c r="A91" t="s">
        <x:v>690</x:v>
      </x:c>
      <x:c r="B91" t="s">
        <x:v>57</x:v>
      </x:c>
      <x:c r="C91" t="s">
        <x:v>691</x:v>
      </x:c>
      <x:c r="D91" t="s">
        <x:v>692</x:v>
      </x:c>
      <x:c r="E91" t="s">
        <x:v>693</x:v>
      </x:c>
      <x:c r="F91" t="s">
        <x:v>21</x:v>
      </x:c>
      <x:c r="G91" t="s">
        <x:v>22</x:v>
      </x:c>
      <x:c r="H91" t="s">
        <x:v>694</x:v>
      </x:c>
      <x:c r="I91" t="s">
        <x:v>695</x:v>
      </x:c>
      <x:c r="J91" t="s">
        <x:v>21</x:v>
      </x:c>
      <x:c r="K91" t="s">
        <x:v>696</x:v>
      </x:c>
      <x:c r="L91" t="s">
        <x:v>21</x:v>
      </x:c>
      <x:c r="M91" s="6"/>
      <x:c r="O91" t="s">
        <x:v>122</x:v>
      </x:c>
      <x:c r="P91" t="s">
        <x:v>697</x:v>
      </x:c>
      <x:c r="Q91" t="str">
        <x:v>否</x:v>
      </x:c>
    </x:row>
    <x:row r="92" ht="25.5" customHeight="1">
      <x:c r="A92" t="s">
        <x:v>698</x:v>
      </x:c>
      <x:c r="B92" t="s">
        <x:v>57</x:v>
      </x:c>
      <x:c r="C92" t="s">
        <x:v>699</x:v>
      </x:c>
      <x:c r="D92" t="s">
        <x:v>700</x:v>
      </x:c>
      <x:c r="E92" t="s">
        <x:v>701</x:v>
      </x:c>
      <x:c r="F92" t="s">
        <x:v>21</x:v>
      </x:c>
      <x:c r="G92" t="s">
        <x:v>22</x:v>
      </x:c>
      <x:c r="H92" t="s">
        <x:v>702</x:v>
      </x:c>
      <x:c r="I92" t="s">
        <x:v>703</x:v>
      </x:c>
      <x:c r="J92" t="s">
        <x:v>21</x:v>
      </x:c>
      <x:c r="K92" t="s">
        <x:v>704</x:v>
      </x:c>
      <x:c r="L92" t="s">
        <x:v>21</x:v>
      </x:c>
      <x:c r="M92" s="6"/>
      <x:c r="O92" t="s">
        <x:v>64</x:v>
      </x:c>
      <x:c r="P92" t="s">
        <x:v>65</x:v>
      </x:c>
      <x:c r="Q92" t="str">
        <x:v>是</x:v>
      </x:c>
    </x:row>
    <x:row r="93" ht="25.5" customHeight="1">
      <x:c r="A93" t="s">
        <x:v>705</x:v>
      </x:c>
      <x:c r="B93" t="s">
        <x:v>57</x:v>
      </x:c>
      <x:c r="C93" t="s">
        <x:v>706</x:v>
      </x:c>
      <x:c r="D93" t="s">
        <x:v>707</x:v>
      </x:c>
      <x:c r="E93" t="s">
        <x:v>708</x:v>
      </x:c>
      <x:c r="F93" t="s">
        <x:v>21</x:v>
      </x:c>
      <x:c r="G93" t="s">
        <x:v>22</x:v>
      </x:c>
      <x:c r="H93" t="s">
        <x:v>709</x:v>
      </x:c>
      <x:c r="I93" t="s">
        <x:v>710</x:v>
      </x:c>
      <x:c r="J93" t="s">
        <x:v>44</x:v>
      </x:c>
      <x:c r="K93" t="s">
        <x:v>711</x:v>
      </x:c>
      <x:c r="L93" t="s">
        <x:v>44</x:v>
      </x:c>
      <x:c r="M93" s="6"/>
      <x:c r="O93" t="s">
        <x:v>64</x:v>
      </x:c>
      <x:c r="P93" t="s">
        <x:v>65</x:v>
      </x:c>
      <x:c r="Q93" t="str">
        <x:v>是</x:v>
      </x:c>
    </x:row>
    <x:row r="94" ht="25.5" customHeight="1">
      <x:c r="A94" t="s">
        <x:v>712</x:v>
      </x:c>
      <x:c r="B94" t="s">
        <x:v>57</x:v>
      </x:c>
      <x:c r="C94" t="s">
        <x:v>713</x:v>
      </x:c>
      <x:c r="D94" t="s">
        <x:v>714</x:v>
      </x:c>
      <x:c r="E94" t="s">
        <x:v>715</x:v>
      </x:c>
      <x:c r="F94" t="s">
        <x:v>21</x:v>
      </x:c>
      <x:c r="G94" t="s">
        <x:v>22</x:v>
      </x:c>
      <x:c r="H94" t="s">
        <x:v>716</x:v>
      </x:c>
      <x:c r="I94" t="s">
        <x:v>717</x:v>
      </x:c>
      <x:c r="J94" t="s">
        <x:v>44</x:v>
      </x:c>
      <x:c r="K94" t="s">
        <x:v>72</x:v>
      </x:c>
      <x:c r="L94" t="s">
        <x:v>44</x:v>
      </x:c>
      <x:c r="M94" s="6"/>
      <x:c r="O94" t="s">
        <x:v>64</x:v>
      </x:c>
      <x:c r="P94" t="s">
        <x:v>97</x:v>
      </x:c>
      <x:c r="Q94" t="str">
        <x:v>否</x:v>
      </x:c>
    </x:row>
    <x:row r="95" ht="25.5" customHeight="1">
      <x:c r="A95" t="s">
        <x:v>718</x:v>
      </x:c>
      <x:c r="B95" t="s">
        <x:v>57</x:v>
      </x:c>
      <x:c r="C95" t="s">
        <x:v>719</x:v>
      </x:c>
      <x:c r="D95" t="s">
        <x:v>720</x:v>
      </x:c>
      <x:c r="E95" t="s">
        <x:v>721</x:v>
      </x:c>
      <x:c r="F95" t="s">
        <x:v>21</x:v>
      </x:c>
      <x:c r="G95" t="s">
        <x:v>22</x:v>
      </x:c>
      <x:c r="H95" t="s">
        <x:v>722</x:v>
      </x:c>
      <x:c r="I95" t="s">
        <x:v>723</x:v>
      </x:c>
      <x:c r="J95" t="s">
        <x:v>44</x:v>
      </x:c>
      <x:c r="K95" t="s">
        <x:v>724</x:v>
      </x:c>
      <x:c r="L95" t="s">
        <x:v>44</x:v>
      </x:c>
      <x:c r="M95" s="6"/>
      <x:c r="O95" t="s">
        <x:v>64</x:v>
      </x:c>
      <x:c r="P95" t="s">
        <x:v>97</x:v>
      </x:c>
      <x:c r="Q95" t="str">
        <x:v>是</x:v>
      </x:c>
    </x:row>
    <x:row r="96" ht="25.5" customHeight="1">
      <x:c r="A96" t="s">
        <x:v>725</x:v>
      </x:c>
      <x:c r="B96" t="s">
        <x:v>57</x:v>
      </x:c>
      <x:c r="C96" t="s">
        <x:v>726</x:v>
      </x:c>
      <x:c r="D96" t="s">
        <x:v>727</x:v>
      </x:c>
      <x:c r="E96" t="s">
        <x:v>728</x:v>
      </x:c>
      <x:c r="F96" t="s">
        <x:v>21</x:v>
      </x:c>
      <x:c r="G96" t="s">
        <x:v>22</x:v>
      </x:c>
      <x:c r="H96" t="s">
        <x:v>729</x:v>
      </x:c>
      <x:c r="I96" t="s">
        <x:v>730</x:v>
      </x:c>
      <x:c r="J96" t="s">
        <x:v>44</x:v>
      </x:c>
      <x:c r="K96" t="s">
        <x:v>731</x:v>
      </x:c>
      <x:c r="L96" t="s">
        <x:v>44</x:v>
      </x:c>
      <x:c r="M96" s="6"/>
      <x:c r="O96" t="s">
        <x:v>122</x:v>
      </x:c>
      <x:c r="P96" t="s">
        <x:v>123</x:v>
      </x:c>
      <x:c r="Q96" t="str">
        <x:v>是</x:v>
      </x:c>
    </x:row>
    <x:row r="97" ht="25.5" customHeight="1">
      <x:c r="A97" t="s">
        <x:v>732</x:v>
      </x:c>
      <x:c r="B97" t="s">
        <x:v>57</x:v>
      </x:c>
      <x:c r="C97" t="s">
        <x:v>733</x:v>
      </x:c>
      <x:c r="D97" t="s">
        <x:v>734</x:v>
      </x:c>
      <x:c r="E97" t="s">
        <x:v>735</x:v>
      </x:c>
      <x:c r="F97" t="s">
        <x:v>21</x:v>
      </x:c>
      <x:c r="G97" t="s">
        <x:v>22</x:v>
      </x:c>
      <x:c r="H97" t="s">
        <x:v>736</x:v>
      </x:c>
      <x:c r="I97" t="s">
        <x:v>737</x:v>
      </x:c>
      <x:c r="J97" t="s">
        <x:v>21</x:v>
      </x:c>
      <x:c r="K97" t="s">
        <x:v>738</x:v>
      </x:c>
      <x:c r="L97" t="s">
        <x:v>44</x:v>
      </x:c>
      <x:c r="M97" s="6"/>
      <x:c r="O97" t="s">
        <x:v>122</x:v>
      </x:c>
      <x:c r="P97" t="s">
        <x:v>739</x:v>
      </x:c>
      <x:c r="Q97" t="str">
        <x:v>否</x:v>
      </x:c>
    </x:row>
    <x:row r="98" ht="25.5" customHeight="1">
      <x:c r="A98" t="s">
        <x:v>740</x:v>
      </x:c>
      <x:c r="B98" t="s">
        <x:v>57</x:v>
      </x:c>
      <x:c r="C98" t="s">
        <x:v>741</x:v>
      </x:c>
      <x:c r="D98" t="s">
        <x:v>742</x:v>
      </x:c>
      <x:c r="E98" t="s">
        <x:v>743</x:v>
      </x:c>
      <x:c r="F98" t="s">
        <x:v>21</x:v>
      </x:c>
      <x:c r="G98" t="s">
        <x:v>22</x:v>
      </x:c>
      <x:c r="H98" t="s">
        <x:v>744</x:v>
      </x:c>
      <x:c r="I98" t="s">
        <x:v>745</x:v>
      </x:c>
      <x:c r="J98" t="s">
        <x:v>21</x:v>
      </x:c>
      <x:c r="K98" t="s">
        <x:v>746</x:v>
      </x:c>
      <x:c r="L98" t="s">
        <x:v>44</x:v>
      </x:c>
      <x:c r="M98" s="6"/>
      <x:c r="O98" t="s">
        <x:v>122</x:v>
      </x:c>
      <x:c r="P98" t="s">
        <x:v>739</x:v>
      </x:c>
      <x:c r="Q98" t="str">
        <x:v>否</x:v>
      </x:c>
    </x:row>
    <x:row r="99" ht="25.5" customHeight="1">
      <x:c r="A99" t="s">
        <x:v>747</x:v>
      </x:c>
      <x:c r="B99" t="s">
        <x:v>151</x:v>
      </x:c>
      <x:c r="C99" t="s">
        <x:v>748</x:v>
      </x:c>
      <x:c r="D99" t="s">
        <x:v>749</x:v>
      </x:c>
      <x:c r="E99" t="s">
        <x:v>750</x:v>
      </x:c>
      <x:c r="F99" t="s">
        <x:v>21</x:v>
      </x:c>
      <x:c r="G99" t="s">
        <x:v>22</x:v>
      </x:c>
      <x:c r="H99" t="s">
        <x:v>751</x:v>
      </x:c>
      <x:c r="I99" t="s">
        <x:v>752</x:v>
      </x:c>
      <x:c r="J99" t="s">
        <x:v>44</x:v>
      </x:c>
      <x:c r="K99" t="s">
        <x:v>753</x:v>
      </x:c>
      <x:c r="L99" t="s">
        <x:v>44</x:v>
      </x:c>
      <x:c r="M99" s="6" t="e">
        <x:f>HYPERLINK("https://github.com/SYSU-Workflow-Lab/DeepScaler","https://github.com/SYSU-Workflow-Lab/DeepScaler,")</x:f>
        <x:v>HYPERLINK is not implemented. linkLocation=https://github.com/SYSU-Workflow-Lab/DeepScaler, friendlyName=https://github.com/SYSU-Workflow-Lab/DeepScaler,</x:v>
      </x:c>
      <x:c r="N99" t="s">
        <x:v>754</x:v>
      </x:c>
      <x:c r="O99" t="s">
        <x:v>54</x:v>
      </x:c>
      <x:c r="P99" t="s">
        <x:v>166</x:v>
      </x:c>
      <x:c r="Q99" t="str">
        <x:v>否</x:v>
      </x:c>
    </x:row>
    <x:row r="100" ht="25.5" customHeight="1">
      <x:c r="A100" t="s">
        <x:v>755</x:v>
      </x:c>
      <x:c r="B100" t="s">
        <x:v>57</x:v>
      </x:c>
      <x:c r="C100" t="s">
        <x:v>756</x:v>
      </x:c>
      <x:c r="D100" t="s">
        <x:v>757</x:v>
      </x:c>
      <x:c r="E100" t="s">
        <x:v>758</x:v>
      </x:c>
      <x:c r="F100" t="s">
        <x:v>21</x:v>
      </x:c>
      <x:c r="G100" t="s">
        <x:v>22</x:v>
      </x:c>
      <x:c r="H100" t="s">
        <x:v>759</x:v>
      </x:c>
      <x:c r="I100" t="s">
        <x:v>760</x:v>
      </x:c>
      <x:c r="J100" t="s">
        <x:v>44</x:v>
      </x:c>
      <x:c r="K100" t="s">
        <x:v>72</x:v>
      </x:c>
      <x:c r="L100" t="s">
        <x:v>44</x:v>
      </x:c>
      <x:c r="M100" s="6"/>
      <x:c r="O100" t="s">
        <x:v>64</x:v>
      </x:c>
      <x:c r="P100" t="s">
        <x:v>97</x:v>
      </x:c>
      <x:c r="Q100" t="str">
        <x:v>否</x:v>
      </x:c>
    </x:row>
    <x:row r="101" ht="25.5" customHeight="1">
      <x:c r="A101" t="s">
        <x:v>761</x:v>
      </x:c>
      <x:c r="B101" t="s">
        <x:v>57</x:v>
      </x:c>
      <x:c r="C101" t="s">
        <x:v>762</x:v>
      </x:c>
      <x:c r="D101" t="s">
        <x:v>763</x:v>
      </x:c>
      <x:c r="E101" t="s">
        <x:v>764</x:v>
      </x:c>
      <x:c r="F101" t="s">
        <x:v>21</x:v>
      </x:c>
      <x:c r="G101" t="s">
        <x:v>22</x:v>
      </x:c>
      <x:c r="H101" t="s">
        <x:v>765</x:v>
      </x:c>
      <x:c r="I101" t="s">
        <x:v>766</x:v>
      </x:c>
      <x:c r="J101" t="s">
        <x:v>44</x:v>
      </x:c>
      <x:c r="K101" t="s">
        <x:v>72</x:v>
      </x:c>
      <x:c r="L101" t="s">
        <x:v>44</x:v>
      </x:c>
      <x:c r="M101" s="6"/>
      <x:c r="O101" t="s">
        <x:v>462</x:v>
      </x:c>
      <x:c r="P101" t="s">
        <x:v>767</x:v>
      </x:c>
      <x:c r="Q101" t="str">
        <x:v>是</x:v>
      </x:c>
    </x:row>
    <x:row r="102" ht="25.5" customHeight="1">
      <x:c r="A102" t="s">
        <x:v>768</x:v>
      </x:c>
      <x:c r="B102" t="s">
        <x:v>57</x:v>
      </x:c>
      <x:c r="C102" t="s">
        <x:v>769</x:v>
      </x:c>
      <x:c r="D102" t="s">
        <x:v>770</x:v>
      </x:c>
      <x:c r="E102" t="s">
        <x:v>771</x:v>
      </x:c>
      <x:c r="F102" t="s">
        <x:v>21</x:v>
      </x:c>
      <x:c r="G102" t="s">
        <x:v>22</x:v>
      </x:c>
      <x:c r="H102" t="s">
        <x:v>772</x:v>
      </x:c>
      <x:c r="I102" t="s">
        <x:v>773</x:v>
      </x:c>
      <x:c r="J102" t="s">
        <x:v>44</x:v>
      </x:c>
      <x:c r="K102" t="s">
        <x:v>774</x:v>
      </x:c>
      <x:c r="L102" t="s">
        <x:v>44</x:v>
      </x:c>
      <x:c r="M102" s="6"/>
      <x:c r="O102" t="s">
        <x:v>462</x:v>
      </x:c>
      <x:c r="P102" t="s">
        <x:v>767</x:v>
      </x:c>
      <x:c r="Q102" t="str">
        <x:v>否</x:v>
      </x:c>
    </x:row>
    <x:row r="103" ht="25.5" customHeight="1">
      <x:c r="A103" t="s">
        <x:v>775</x:v>
      </x:c>
      <x:c r="B103" t="s">
        <x:v>57</x:v>
      </x:c>
      <x:c r="C103" t="s">
        <x:v>776</x:v>
      </x:c>
      <x:c r="D103" t="s">
        <x:v>777</x:v>
      </x:c>
      <x:c r="E103" t="s">
        <x:v>778</x:v>
      </x:c>
      <x:c r="F103" t="s">
        <x:v>21</x:v>
      </x:c>
      <x:c r="G103" t="s">
        <x:v>22</x:v>
      </x:c>
      <x:c r="H103" t="s">
        <x:v>779</x:v>
      </x:c>
      <x:c r="I103" t="s">
        <x:v>780</x:v>
      </x:c>
      <x:c r="J103" t="s">
        <x:v>44</x:v>
      </x:c>
      <x:c r="K103" t="s">
        <x:v>72</x:v>
      </x:c>
      <x:c r="L103" t="s">
        <x:v>44</x:v>
      </x:c>
      <x:c r="M103" s="6"/>
      <x:c r="O103" t="s">
        <x:v>80</x:v>
      </x:c>
      <x:c r="P103" t="s">
        <x:v>81</x:v>
      </x:c>
      <x:c r="Q103" t="str">
        <x:v>是</x:v>
      </x:c>
    </x:row>
    <x:row r="104" ht="25.5" customHeight="1">
      <x:c r="A104" t="s">
        <x:v>781</x:v>
      </x:c>
      <x:c r="B104" t="s">
        <x:v>57</x:v>
      </x:c>
      <x:c r="C104" t="s">
        <x:v>782</x:v>
      </x:c>
      <x:c r="D104" t="s">
        <x:v>783</x:v>
      </x:c>
      <x:c r="E104" t="s">
        <x:v>784</x:v>
      </x:c>
      <x:c r="F104" t="s">
        <x:v>21</x:v>
      </x:c>
      <x:c r="G104" t="s">
        <x:v>22</x:v>
      </x:c>
      <x:c r="H104" t="s">
        <x:v>785</x:v>
      </x:c>
      <x:c r="I104" t="s">
        <x:v>786</x:v>
      </x:c>
      <x:c r="J104" t="s">
        <x:v>44</x:v>
      </x:c>
      <x:c r="K104" t="s">
        <x:v>72</x:v>
      </x:c>
      <x:c r="L104" t="s">
        <x:v>44</x:v>
      </x:c>
      <x:c r="M104" s="6" t="e">
        <x:f>HYPERLINK("https://github.com/Yuanjie-Xia/CoMSA","https://github.com/Yuanjie-Xia/CoMSA")</x:f>
        <x:v>HYPERLINK is not implemented. linkLocation=https://github.com/Yuanjie-Xia/CoMSA, friendlyName=https://github.com/Yuanjie-Xia/CoMSA</x:v>
      </x:c>
      <x:c r="N104" t="s">
        <x:v>675</x:v>
      </x:c>
      <x:c r="O104" t="s">
        <x:v>64</x:v>
      </x:c>
      <x:c r="P104" t="s">
        <x:v>787</x:v>
      </x:c>
      <x:c r="Q104" t="str">
        <x:v>否</x:v>
      </x:c>
    </x:row>
    <x:row r="105" ht="25.5" customHeight="1">
      <x:c r="A105" t="s">
        <x:v>788</x:v>
      </x:c>
      <x:c r="B105" t="s">
        <x:v>57</x:v>
      </x:c>
      <x:c r="C105" t="s">
        <x:v>789</x:v>
      </x:c>
      <x:c r="D105" t="s">
        <x:v>790</x:v>
      </x:c>
      <x:c r="E105" t="s">
        <x:v>791</x:v>
      </x:c>
      <x:c r="F105" t="s">
        <x:v>21</x:v>
      </x:c>
      <x:c r="G105" t="s">
        <x:v>22</x:v>
      </x:c>
      <x:c r="H105" t="s">
        <x:v>792</x:v>
      </x:c>
      <x:c r="I105" t="s">
        <x:v>793</x:v>
      </x:c>
      <x:c r="J105" t="s">
        <x:v>21</x:v>
      </x:c>
      <x:c r="K105" t="s">
        <x:v>794</x:v>
      </x:c>
      <x:c r="L105" t="s">
        <x:v>21</x:v>
      </x:c>
      <x:c r="M105" s="6"/>
      <x:c r="O105" t="s">
        <x:v>64</x:v>
      </x:c>
      <x:c r="P105" t="s">
        <x:v>65</x:v>
      </x:c>
      <x:c r="Q105" t="str">
        <x:v>否</x:v>
      </x:c>
    </x:row>
    <x:row r="106" ht="25.5" customHeight="1">
      <x:c r="A106" t="s">
        <x:v>795</x:v>
      </x:c>
      <x:c r="B106" t="s">
        <x:v>57</x:v>
      </x:c>
      <x:c r="C106" t="s">
        <x:v>796</x:v>
      </x:c>
      <x:c r="D106" t="s">
        <x:v>797</x:v>
      </x:c>
      <x:c r="E106" t="s">
        <x:v>798</x:v>
      </x:c>
      <x:c r="F106" t="s">
        <x:v>21</x:v>
      </x:c>
      <x:c r="G106" t="s">
        <x:v>22</x:v>
      </x:c>
      <x:c r="H106" t="s">
        <x:v>799</x:v>
      </x:c>
      <x:c r="I106" t="s">
        <x:v>800</x:v>
      </x:c>
      <x:c r="J106" t="s">
        <x:v>21</x:v>
      </x:c>
      <x:c r="K106" t="s">
        <x:v>801</x:v>
      </x:c>
      <x:c r="L106" t="s">
        <x:v>44</x:v>
      </x:c>
      <x:c r="M106" s="6"/>
      <x:c r="O106" t="s">
        <x:v>64</x:v>
      </x:c>
      <x:c r="P106" t="s">
        <x:v>65</x:v>
      </x:c>
      <x:c r="Q106" t="str">
        <x:v>否</x:v>
      </x:c>
    </x:row>
    <x:row r="107" ht="25.5" customHeight="1">
      <x:c r="A107" t="s">
        <x:v>802</x:v>
      </x:c>
      <x:c r="B107" t="s">
        <x:v>57</x:v>
      </x:c>
      <x:c r="C107" t="s">
        <x:v>803</x:v>
      </x:c>
      <x:c r="D107" t="s">
        <x:v>804</x:v>
      </x:c>
      <x:c r="E107" t="s">
        <x:v>805</x:v>
      </x:c>
      <x:c r="F107" t="s">
        <x:v>21</x:v>
      </x:c>
      <x:c r="G107" t="s">
        <x:v>22</x:v>
      </x:c>
      <x:c r="H107" t="s">
        <x:v>806</x:v>
      </x:c>
      <x:c r="I107" t="s">
        <x:v>807</x:v>
      </x:c>
      <x:c r="J107" t="s">
        <x:v>44</x:v>
      </x:c>
      <x:c r="K107" t="s">
        <x:v>72</x:v>
      </x:c>
      <x:c r="L107" t="s">
        <x:v>44</x:v>
      </x:c>
      <x:c r="M107" s="6" t="e">
        <x:f>HYPERLINK("https://github.com/ali-ghanbari/deepmufl-ase-2023","https://github.com/ali-ghanbari/deepmufl-ase-2023")</x:f>
        <x:v>HYPERLINK is not implemented. linkLocation=https://github.com/ali-ghanbari/deepmufl-ase-2023, friendlyName=https://github.com/ali-ghanbari/deepmufl-ase-2023</x:v>
      </x:c>
      <x:c r="N107" t="s">
        <x:v>808</x:v>
      </x:c>
      <x:c r="O107" t="s">
        <x:v>64</x:v>
      </x:c>
      <x:c r="P107" t="s">
        <x:v>65</x:v>
      </x:c>
      <x:c r="Q107" t="str">
        <x:v>否</x:v>
      </x:c>
    </x:row>
    <x:row r="108" ht="25.5" customHeight="1">
      <x:c r="A108" t="s">
        <x:v>809</x:v>
      </x:c>
      <x:c r="B108" t="s">
        <x:v>57</x:v>
      </x:c>
      <x:c r="C108" t="s">
        <x:v>810</x:v>
      </x:c>
      <x:c r="D108" t="s">
        <x:v>811</x:v>
      </x:c>
      <x:c r="E108" t="s">
        <x:v>812</x:v>
      </x:c>
      <x:c r="F108" t="s">
        <x:v>21</x:v>
      </x:c>
      <x:c r="G108" t="s">
        <x:v>22</x:v>
      </x:c>
      <x:c r="H108" t="s">
        <x:v>813</x:v>
      </x:c>
      <x:c r="I108" t="s">
        <x:v>814</x:v>
      </x:c>
      <x:c r="J108" t="s">
        <x:v>21</x:v>
      </x:c>
      <x:c r="K108" t="s">
        <x:v>815</x:v>
      </x:c>
      <x:c r="L108" t="s">
        <x:v>44</x:v>
      </x:c>
      <x:c r="M108" s="6"/>
      <x:c r="O108" t="s">
        <x:v>64</x:v>
      </x:c>
      <x:c r="P108" t="s">
        <x:v>97</x:v>
      </x:c>
      <x:c r="Q108" t="str">
        <x:v>否</x:v>
      </x:c>
    </x:row>
    <x:row r="109" ht="25.5" customHeight="1">
      <x:c r="A109" t="s">
        <x:v>816</x:v>
      </x:c>
      <x:c r="B109" t="s">
        <x:v>30</x:v>
      </x:c>
      <x:c r="C109" t="s">
        <x:v>817</x:v>
      </x:c>
      <x:c r="D109" t="s">
        <x:v>818</x:v>
      </x:c>
      <x:c r="E109" t="s">
        <x:v>819</x:v>
      </x:c>
      <x:c r="F109" t="s">
        <x:v>21</x:v>
      </x:c>
      <x:c r="G109" t="s">
        <x:v>22</x:v>
      </x:c>
      <x:c r="H109" t="s">
        <x:v>820</x:v>
      </x:c>
      <x:c r="I109" t="s">
        <x:v>821</x:v>
      </x:c>
      <x:c r="J109" t="s">
        <x:v>44</x:v>
      </x:c>
      <x:c r="K109" t="s">
        <x:v>72</x:v>
      </x:c>
      <x:c r="L109" t="s">
        <x:v>44</x:v>
      </x:c>
      <x:c r="M109" s="6" t="e">
        <x:f>HYPERLINK("https://github.com/ahmedhajyahmed/drdrl","https://github.com/ahmedhajyahmed/drdrl")</x:f>
        <x:v>HYPERLINK is not implemented. linkLocation=https://github.com/ahmedhajyahmed/drdrl, friendlyName=https://github.com/ahmedhajyahmed/drdrl</x:v>
      </x:c>
      <x:c r="N109" t="s">
        <x:v>53</x:v>
      </x:c>
      <x:c r="O109" t="s">
        <x:v>54</x:v>
      </x:c>
      <x:c r="P109" t="s">
        <x:v>166</x:v>
      </x:c>
      <x:c r="Q109" t="str">
        <x:v>否</x:v>
      </x:c>
    </x:row>
    <x:row r="110" ht="25.5" customHeight="1">
      <x:c r="A110" t="s">
        <x:v>822</x:v>
      </x:c>
      <x:c r="B110" t="s">
        <x:v>17</x:v>
      </x:c>
      <x:c r="C110" t="s">
        <x:v>823</x:v>
      </x:c>
      <x:c r="D110" t="s">
        <x:v>824</x:v>
      </x:c>
      <x:c r="E110" t="s">
        <x:v>825</x:v>
      </x:c>
      <x:c r="F110" t="s">
        <x:v>44</x:v>
      </x:c>
      <x:c r="G110" t="s">
        <x:v>22</x:v>
      </x:c>
      <x:c r="H110" t="s">
        <x:v>826</x:v>
      </x:c>
      <x:c r="I110" t="s">
        <x:v>827</x:v>
      </x:c>
      <x:c r="J110" t="s">
        <x:v>44</x:v>
      </x:c>
      <x:c r="K110" t="s">
        <x:v>72</x:v>
      </x:c>
      <x:c r="L110" t="s">
        <x:v>44</x:v>
      </x:c>
      <x:c r="M110" s="6"/>
      <x:c r="O110" t="s">
        <x:v>64</x:v>
      </x:c>
      <x:c r="P110" t="s">
        <x:v>174</x:v>
      </x:c>
      <x:c r="Q110" t="str">
        <x:v>否</x:v>
      </x:c>
    </x:row>
    <x:row r="111" ht="25.5" customHeight="1">
      <x:c r="A111" t="s">
        <x:v>828</x:v>
      </x:c>
      <x:c r="B111" t="s">
        <x:v>57</x:v>
      </x:c>
      <x:c r="C111" t="s">
        <x:v>829</x:v>
      </x:c>
      <x:c r="D111" t="s">
        <x:v>830</x:v>
      </x:c>
      <x:c r="E111" t="s">
        <x:v>831</x:v>
      </x:c>
      <x:c r="F111" t="s">
        <x:v>44</x:v>
      </x:c>
      <x:c r="G111" t="s">
        <x:v>22</x:v>
      </x:c>
      <x:c r="H111" t="s">
        <x:v>832</x:v>
      </x:c>
      <x:c r="I111" t="s">
        <x:v>833</x:v>
      </x:c>
      <x:c r="J111" t="s">
        <x:v>44</x:v>
      </x:c>
      <x:c r="K111" t="s">
        <x:v>72</x:v>
      </x:c>
      <x:c r="L111" t="s">
        <x:v>44</x:v>
      </x:c>
      <x:c r="M111" s="6" t="e">
        <x:f>HYPERLINK("https://github.com/EEEEEEcho/wemint/","https://github.com/EEEEEEcho/wemint/")</x:f>
        <x:v>HYPERLINK is not implemented. linkLocation=https://github.com/EEEEEEcho/wemint/, friendlyName=https://github.com/EEEEEEcho/wemint/</x:v>
      </x:c>
      <x:c r="N111" t="s">
        <x:v>79</x:v>
      </x:c>
      <x:c r="O111" t="s">
        <x:v>64</x:v>
      </x:c>
      <x:c r="P111" t="s">
        <x:v>174</x:v>
      </x:c>
      <x:c r="Q111" t="str">
        <x:v>否</x:v>
      </x:c>
    </x:row>
    <x:row r="112" ht="25.5" customHeight="1">
      <x:c r="A112" t="s">
        <x:v>834</x:v>
      </x:c>
      <x:c r="B112" t="s">
        <x:v>57</x:v>
      </x:c>
      <x:c r="C112" t="s">
        <x:v>835</x:v>
      </x:c>
      <x:c r="D112" t="s">
        <x:v>836</x:v>
      </x:c>
      <x:c r="E112" t="s">
        <x:v>837</x:v>
      </x:c>
      <x:c r="F112" t="s">
        <x:v>44</x:v>
      </x:c>
      <x:c r="G112" t="s">
        <x:v>22</x:v>
      </x:c>
      <x:c r="H112" t="s">
        <x:v>838</x:v>
      </x:c>
      <x:c r="I112" t="s">
        <x:v>839</x:v>
      </x:c>
      <x:c r="J112" t="s">
        <x:v>44</x:v>
      </x:c>
      <x:c r="K112" t="s">
        <x:v>72</x:v>
      </x:c>
      <x:c r="L112" t="s">
        <x:v>44</x:v>
      </x:c>
      <x:c r="M112" s="6" t="e">
        <x:f>HYPERLINK("https://github.com/RuihuaJi/vision-based-widget-mapping/","https://github.com/RuihuaJi/vision-based-widget-mapping/")</x:f>
        <x:v>HYPERLINK is not implemented. linkLocation=https://github.com/RuihuaJi/vision-based-widget-mapping/, friendlyName=https://github.com/RuihuaJi/vision-based-widget-mapping/</x:v>
      </x:c>
      <x:c r="N112" t="s">
        <x:v>840</x:v>
      </x:c>
      <x:c r="O112" t="s">
        <x:v>64</x:v>
      </x:c>
      <x:c r="P112" t="s">
        <x:v>65</x:v>
      </x:c>
      <x:c r="Q112" t="str">
        <x:v>否</x:v>
      </x:c>
    </x:row>
    <x:row r="113" ht="25.5" customHeight="1">
      <x:c r="A113" t="s">
        <x:v>841</x:v>
      </x:c>
      <x:c r="B113" t="s">
        <x:v>17</x:v>
      </x:c>
      <x:c r="C113" t="s">
        <x:v>842</x:v>
      </x:c>
      <x:c r="D113" t="s">
        <x:v>843</x:v>
      </x:c>
      <x:c r="E113" t="s">
        <x:v>844</x:v>
      </x:c>
      <x:c r="F113" t="s">
        <x:v>21</x:v>
      </x:c>
      <x:c r="G113" t="s">
        <x:v>22</x:v>
      </x:c>
      <x:c r="H113" t="s">
        <x:v>845</x:v>
      </x:c>
      <x:c r="I113" t="s">
        <x:v>846</x:v>
      </x:c>
      <x:c r="J113" t="s">
        <x:v>21</x:v>
      </x:c>
      <x:c r="K113" t="s">
        <x:v>847</x:v>
      </x:c>
      <x:c r="L113" t="s">
        <x:v>44</x:v>
      </x:c>
      <x:c r="M113" s="6"/>
      <x:c r="O113" t="s">
        <x:v>64</x:v>
      </x:c>
      <x:c r="P113" t="s">
        <x:v>174</x:v>
      </x:c>
      <x:c r="Q113" t="str">
        <x:v>否</x:v>
      </x:c>
    </x:row>
    <x:row r="114" ht="25.5" customHeight="1">
      <x:c r="A114" t="s">
        <x:v>848</x:v>
      </x:c>
      <x:c r="B114" t="s">
        <x:v>57</x:v>
      </x:c>
      <x:c r="C114" t="s">
        <x:v>849</x:v>
      </x:c>
      <x:c r="D114" t="s">
        <x:v>850</x:v>
      </x:c>
      <x:c r="E114" t="s">
        <x:v>851</x:v>
      </x:c>
      <x:c r="F114" t="s">
        <x:v>21</x:v>
      </x:c>
      <x:c r="G114" t="s">
        <x:v>22</x:v>
      </x:c>
      <x:c r="H114" t="s">
        <x:v>852</x:v>
      </x:c>
      <x:c r="I114" t="s">
        <x:v>853</x:v>
      </x:c>
      <x:c r="J114" t="s">
        <x:v>21</x:v>
      </x:c>
      <x:c r="K114" t="s">
        <x:v>854</x:v>
      </x:c>
      <x:c r="L114" t="s">
        <x:v>44</x:v>
      </x:c>
      <x:c r="M114" s="6" t="e">
        <x:f>HYPERLINK("https://github.com/ZhenlanJi/PerfCE","https://github.com/ZhenlanJi/PerfCE")</x:f>
        <x:v>HYPERLINK is not implemented. linkLocation=https://github.com/ZhenlanJi/PerfCE, friendlyName=https://github.com/ZhenlanJi/PerfCE</x:v>
      </x:c>
      <x:c r="N114" t="s">
        <x:v>79</x:v>
      </x:c>
      <x:c r="O114" t="s">
        <x:v>54</x:v>
      </x:c>
      <x:c r="P114" t="s">
        <x:v>166</x:v>
      </x:c>
      <x:c r="Q114" t="str">
        <x:v>否</x:v>
      </x:c>
    </x:row>
    <x:row r="115" ht="25.5" customHeight="1">
      <x:c r="A115" t="s">
        <x:v>855</x:v>
      </x:c>
      <x:c r="B115" t="s">
        <x:v>30</x:v>
      </x:c>
      <x:c r="C115" t="s">
        <x:v>856</x:v>
      </x:c>
      <x:c r="D115" t="s">
        <x:v>857</x:v>
      </x:c>
      <x:c r="E115" t="s">
        <x:v>858</x:v>
      </x:c>
      <x:c r="F115" t="s">
        <x:v>21</x:v>
      </x:c>
      <x:c r="G115" t="s">
        <x:v>22</x:v>
      </x:c>
      <x:c r="H115" t="s">
        <x:v>859</x:v>
      </x:c>
      <x:c r="I115" t="s">
        <x:v>860</x:v>
      </x:c>
      <x:c r="J115" t="s">
        <x:v>44</x:v>
      </x:c>
      <x:c r="K115" t="s">
        <x:v>72</x:v>
      </x:c>
      <x:c r="L115" t="s">
        <x:v>44</x:v>
      </x:c>
      <x:c r="M115" s="6"/>
      <x:c r="O115" t="s">
        <x:v>27</x:v>
      </x:c>
      <x:c r="P115" t="s">
        <x:v>28</x:v>
      </x:c>
      <x:c r="Q115" t="str">
        <x:v>是</x:v>
      </x:c>
    </x:row>
    <x:row r="116" ht="25.5" customHeight="1">
      <x:c r="A116" t="s">
        <x:v>861</x:v>
      </x:c>
      <x:c r="B116" t="s">
        <x:v>57</x:v>
      </x:c>
      <x:c r="C116" t="s">
        <x:v>862</x:v>
      </x:c>
      <x:c r="D116" t="s">
        <x:v>863</x:v>
      </x:c>
      <x:c r="E116" t="s">
        <x:v>864</x:v>
      </x:c>
      <x:c r="F116" t="s">
        <x:v>21</x:v>
      </x:c>
      <x:c r="G116" t="s">
        <x:v>22</x:v>
      </x:c>
      <x:c r="H116" t="s">
        <x:v>865</x:v>
      </x:c>
      <x:c r="I116" t="s">
        <x:v>866</x:v>
      </x:c>
      <x:c r="J116" t="s">
        <x:v>44</x:v>
      </x:c>
      <x:c r="K116" t="s">
        <x:v>72</x:v>
      </x:c>
      <x:c r="L116" t="s">
        <x:v>44</x:v>
      </x:c>
      <x:c r="M116" s="7"/>
      <x:c r="O116" t="s">
        <x:v>64</x:v>
      </x:c>
      <x:c r="P116" t="s">
        <x:v>65</x:v>
      </x:c>
      <x:c r="Q116" t="str">
        <x:v>否</x:v>
      </x:c>
    </x:row>
    <x:row r="117" ht="25.5" customHeight="1">
      <x:c r="A117" t="s">
        <x:v>867</x:v>
      </x:c>
      <x:c r="B117" t="s">
        <x:v>57</x:v>
      </x:c>
      <x:c r="C117" t="s">
        <x:v>868</x:v>
      </x:c>
      <x:c r="D117" t="s">
        <x:v>869</x:v>
      </x:c>
      <x:c r="E117" t="s">
        <x:v>870</x:v>
      </x:c>
      <x:c r="F117" t="s">
        <x:v>44</x:v>
      </x:c>
      <x:c r="G117" t="s">
        <x:v>22</x:v>
      </x:c>
      <x:c r="H117" t="s">
        <x:v>871</x:v>
      </x:c>
      <x:c r="I117" t="s">
        <x:v>872</x:v>
      </x:c>
      <x:c r="J117" t="s">
        <x:v>44</x:v>
      </x:c>
      <x:c r="K117" t="s">
        <x:v>72</x:v>
      </x:c>
      <x:c r="L117" t="s">
        <x:v>44</x:v>
      </x:c>
      <x:c r="M117" s="6" t="e">
        <x:f>HYPERLINK("https://github.com/jedishao/BLCoiR","https://github.com/jedishao/BLCoiR")</x:f>
        <x:v>HYPERLINK is not implemented. linkLocation=https://github.com/jedishao/BLCoiR, friendlyName=https://github.com/jedishao/BLCoiR</x:v>
      </x:c>
      <x:c r="N117" t="s">
        <x:v>840</x:v>
      </x:c>
      <x:c r="O117" t="s">
        <x:v>131</x:v>
      </x:c>
      <x:c r="P117" t="s">
        <x:v>227</x:v>
      </x:c>
      <x:c r="Q117" t="str">
        <x:v>否</x:v>
      </x:c>
    </x:row>
    <x:row r="118" ht="25.5" customHeight="1">
      <x:c r="A118" t="s">
        <x:v>873</x:v>
      </x:c>
      <x:c r="B118" t="s">
        <x:v>57</x:v>
      </x:c>
      <x:c r="C118" t="s">
        <x:v>874</x:v>
      </x:c>
      <x:c r="D118" t="s">
        <x:v>875</x:v>
      </x:c>
      <x:c r="E118" t="s">
        <x:v>876</x:v>
      </x:c>
      <x:c r="F118" t="s">
        <x:v>21</x:v>
      </x:c>
      <x:c r="G118" t="s">
        <x:v>22</x:v>
      </x:c>
      <x:c r="H118" t="s">
        <x:v>877</x:v>
      </x:c>
      <x:c r="I118" t="s">
        <x:v>878</x:v>
      </x:c>
      <x:c r="J118" t="s">
        <x:v>21</x:v>
      </x:c>
      <x:c r="K118" t="s">
        <x:v>879</x:v>
      </x:c>
      <x:c r="L118" t="s">
        <x:v>44</x:v>
      </x:c>
      <x:c r="M118" s="6" t="e">
        <x:f>HYPERLINK("https://github.com/Colloportus0/MLIRSmith","https://github.com/Colloportus0/MLIRSmith")</x:f>
        <x:v>HYPERLINK is not implemented. linkLocation=https://github.com/Colloportus0/MLIRSmith, friendlyName=https://github.com/Colloportus0/MLIRSmith</x:v>
      </x:c>
      <x:c r="N118" t="s">
        <x:v>147</x:v>
      </x:c>
      <x:c r="O118" t="s">
        <x:v>64</x:v>
      </x:c>
      <x:c r="P118" t="s">
        <x:v>65</x:v>
      </x:c>
      <x:c r="Q118" t="str">
        <x:v>否</x:v>
      </x:c>
    </x:row>
    <x:row r="119" ht="25.5" customHeight="1">
      <x:c r="A119" t="s">
        <x:v>880</x:v>
      </x:c>
      <x:c r="B119" t="s">
        <x:v>57</x:v>
      </x:c>
      <x:c r="C119" t="s">
        <x:v>881</x:v>
      </x:c>
      <x:c r="D119" t="s">
        <x:v>882</x:v>
      </x:c>
      <x:c r="E119" t="s">
        <x:v>883</x:v>
      </x:c>
      <x:c r="F119" t="s">
        <x:v>44</x:v>
      </x:c>
      <x:c r="G119" t="s">
        <x:v>22</x:v>
      </x:c>
      <x:c r="H119" t="s">
        <x:v>884</x:v>
      </x:c>
      <x:c r="I119" t="s">
        <x:v>885</x:v>
      </x:c>
      <x:c r="J119" t="s">
        <x:v>44</x:v>
      </x:c>
      <x:c r="K119" t="s">
        <x:v>72</x:v>
      </x:c>
      <x:c r="L119" t="s">
        <x:v>44</x:v>
      </x:c>
      <x:c r="M119" s="6"/>
      <x:c r="O119" t="s">
        <x:v>64</x:v>
      </x:c>
      <x:c r="P119" t="s">
        <x:v>65</x:v>
      </x:c>
      <x:c r="Q119" t="str">
        <x:v>否</x:v>
      </x:c>
    </x:row>
    <x:row r="120" ht="25.5" customHeight="1">
      <x:c r="A120" t="s">
        <x:v>886</x:v>
      </x:c>
      <x:c r="B120" t="s">
        <x:v>57</x:v>
      </x:c>
      <x:c r="C120" t="s">
        <x:v>887</x:v>
      </x:c>
      <x:c r="D120" t="s">
        <x:v>888</x:v>
      </x:c>
      <x:c r="E120" t="s">
        <x:v>889</x:v>
      </x:c>
      <x:c r="F120" t="s">
        <x:v>44</x:v>
      </x:c>
      <x:c r="G120" t="s">
        <x:v>22</x:v>
      </x:c>
      <x:c r="H120" t="s">
        <x:v>890</x:v>
      </x:c>
      <x:c r="I120" t="s">
        <x:v>891</x:v>
      </x:c>
      <x:c r="J120" t="s">
        <x:v>21</x:v>
      </x:c>
      <x:c r="K120" t="s">
        <x:v>892</x:v>
      </x:c>
      <x:c r="L120" t="s">
        <x:v>44</x:v>
      </x:c>
      <x:c r="M120" s="6" t="e">
        <x:f>HYPERLINK("https://github.com/PhyFuzz/phyfu","https://github.com/PhyFuzz/phyfu")</x:f>
        <x:v>HYPERLINK is not implemented. linkLocation=https://github.com/PhyFuzz/phyfu, friendlyName=https://github.com/PhyFuzz/phyfu</x:v>
      </x:c>
      <x:c r="N120" t="s">
        <x:v>893</x:v>
      </x:c>
      <x:c r="O120" t="s">
        <x:v>64</x:v>
      </x:c>
      <x:c r="P120" t="s">
        <x:v>65</x:v>
      </x:c>
      <x:c r="Q120" t="str">
        <x:v>否</x:v>
      </x:c>
    </x:row>
    <x:row r="121" ht="25.5" customHeight="1">
      <x:c r="A121" t="s">
        <x:v>894</x:v>
      </x:c>
      <x:c r="B121" t="s">
        <x:v>57</x:v>
      </x:c>
      <x:c r="C121" t="s">
        <x:v>895</x:v>
      </x:c>
      <x:c r="D121" t="s">
        <x:v>896</x:v>
      </x:c>
      <x:c r="E121" t="s">
        <x:v>897</x:v>
      </x:c>
      <x:c r="F121" t="s">
        <x:v>44</x:v>
      </x:c>
      <x:c r="G121" t="s">
        <x:v>22</x:v>
      </x:c>
      <x:c r="H121" t="s">
        <x:v>898</x:v>
      </x:c>
      <x:c r="I121" t="s">
        <x:v>899</x:v>
      </x:c>
      <x:c r="J121" t="s">
        <x:v>44</x:v>
      </x:c>
      <x:c r="K121" t="s">
        <x:v>72</x:v>
      </x:c>
      <x:c r="L121" t="s">
        <x:v>44</x:v>
      </x:c>
      <x:c r="M121" s="6" t="e">
        <x:f>HYPERLINK("https://github.com/SEED-VT/NaturalFuzz","https://github.com/SEED-VT/NaturalFuzz")</x:f>
        <x:v>HYPERLINK is not implemented. linkLocation=https://github.com/SEED-VT/NaturalFuzz, friendlyName=https://github.com/SEED-VT/NaturalFuzz</x:v>
      </x:c>
      <x:c r="N121" t="s">
        <x:v>341</x:v>
      </x:c>
      <x:c r="O121" t="s">
        <x:v>64</x:v>
      </x:c>
      <x:c r="P121" t="s">
        <x:v>65</x:v>
      </x:c>
      <x:c r="Q121" t="str">
        <x:v>否</x:v>
      </x:c>
    </x:row>
    <x:row r="122" ht="25.5" customHeight="1">
      <x:c r="A122" t="s">
        <x:v>900</x:v>
      </x:c>
      <x:c r="B122" t="s">
        <x:v>17</x:v>
      </x:c>
      <x:c r="C122" t="s">
        <x:v>901</x:v>
      </x:c>
      <x:c r="D122" t="s">
        <x:v>902</x:v>
      </x:c>
      <x:c r="E122" t="s">
        <x:v>903</x:v>
      </x:c>
      <x:c r="F122" t="s">
        <x:v>21</x:v>
      </x:c>
      <x:c r="G122" t="s">
        <x:v>22</x:v>
      </x:c>
      <x:c r="H122" t="s">
        <x:v>904</x:v>
      </x:c>
      <x:c r="I122" t="s">
        <x:v>905</x:v>
      </x:c>
      <x:c r="J122" t="s">
        <x:v>44</x:v>
      </x:c>
      <x:c r="K122" t="s">
        <x:v>72</x:v>
      </x:c>
      <x:c r="L122" t="s">
        <x:v>44</x:v>
      </x:c>
      <x:c r="M122" s="6" t="e">
        <x:f>HYPERLINK("https://github.com/akmalkadi/ase23-main-771","https://github.com/akmalkadi/ase23-main-771")</x:f>
        <x:v>HYPERLINK is not implemented. linkLocation=https://github.com/akmalkadi/ase23-main-771, friendlyName=https://github.com/akmalkadi/ase23-main-771</x:v>
      </x:c>
      <x:c r="N122" t="s">
        <x:v>325</x:v>
      </x:c>
      <x:c r="O122" t="s">
        <x:v>80</x:v>
      </x:c>
      <x:c r="P122" t="s">
        <x:v>89</x:v>
      </x:c>
      <x:c r="Q122" t="str">
        <x:v>是</x:v>
      </x:c>
    </x:row>
    <x:row r="123" ht="25.5" customHeight="1">
      <x:c r="A123" t="s">
        <x:v>906</x:v>
      </x:c>
      <x:c r="B123" t="s">
        <x:v>17</x:v>
      </x:c>
      <x:c r="C123" t="s">
        <x:v>907</x:v>
      </x:c>
      <x:c r="D123" t="s">
        <x:v>908</x:v>
      </x:c>
      <x:c r="E123" t="s">
        <x:v>909</x:v>
      </x:c>
      <x:c r="F123" t="s">
        <x:v>21</x:v>
      </x:c>
      <x:c r="G123" t="s">
        <x:v>22</x:v>
      </x:c>
      <x:c r="H123" t="s">
        <x:v>910</x:v>
      </x:c>
      <x:c r="I123" t="s">
        <x:v>911</x:v>
      </x:c>
      <x:c r="J123" t="s">
        <x:v>44</x:v>
      </x:c>
      <x:c r="K123" t="s">
        <x:v>72</x:v>
      </x:c>
      <x:c r="L123" t="s">
        <x:v>44</x:v>
      </x:c>
      <x:c r="M123" s="6" t="e">
        <x:f>HYPERLINK("https://github.com/Smallqqqq/InfeRE/","https://github.com/Smallqqqq/InfeRE/")</x:f>
        <x:v>HYPERLINK is not implemented. linkLocation=https://github.com/Smallqqqq/InfeRE/, friendlyName=https://github.com/Smallqqqq/InfeRE/</x:v>
      </x:c>
      <x:c r="N123" t="s">
        <x:v>403</x:v>
      </x:c>
      <x:c r="O123" t="s">
        <x:v>80</x:v>
      </x:c>
      <x:c r="P123" t="s">
        <x:v>89</x:v>
      </x:c>
      <x:c r="Q123" t="str">
        <x:v>是</x:v>
      </x:c>
    </x:row>
    <x:row r="124" ht="25.5" customHeight="1">
      <x:c r="A124" t="s">
        <x:v>912</x:v>
      </x:c>
      <x:c r="B124" t="s">
        <x:v>30</x:v>
      </x:c>
      <x:c r="C124" t="s">
        <x:v>913</x:v>
      </x:c>
      <x:c r="D124" t="s">
        <x:v>914</x:v>
      </x:c>
      <x:c r="E124" t="s">
        <x:v>915</x:v>
      </x:c>
      <x:c r="F124" t="s">
        <x:v>21</x:v>
      </x:c>
      <x:c r="G124" t="s">
        <x:v>22</x:v>
      </x:c>
      <x:c r="H124" t="s">
        <x:v>916</x:v>
      </x:c>
      <x:c r="I124" t="s">
        <x:v>917</x:v>
      </x:c>
      <x:c r="J124" t="s">
        <x:v>44</x:v>
      </x:c>
      <x:c r="K124" t="s">
        <x:v>72</x:v>
      </x:c>
      <x:c r="L124" t="s">
        <x:v>44</x:v>
      </x:c>
      <x:c r="M124" s="6" t="e">
        <x:f>HYPERLINK("https://github.com/squaresLab/MELT/","https://github.com/squaresLab/MELT/")</x:f>
        <x:v>HYPERLINK is not implemented. linkLocation=https://github.com/squaresLab/MELT/, friendlyName=https://github.com/squaresLab/MELT/</x:v>
      </x:c>
      <x:c r="N124" t="s">
        <x:v>113</x:v>
      </x:c>
      <x:c r="O124" t="s">
        <x:v>131</x:v>
      </x:c>
      <x:c r="P124" t="s">
        <x:v>918</x:v>
      </x:c>
      <x:c r="Q124" t="str">
        <x:v>是</x:v>
      </x:c>
    </x:row>
    <x:row r="125" ht="25.5" customHeight="1">
      <x:c r="A125" t="s">
        <x:v>919</x:v>
      </x:c>
      <x:c r="B125" t="s">
        <x:v>17</x:v>
      </x:c>
      <x:c r="C125" t="s">
        <x:v>920</x:v>
      </x:c>
      <x:c r="D125" t="s">
        <x:v>921</x:v>
      </x:c>
      <x:c r="E125" t="s">
        <x:v>922</x:v>
      </x:c>
      <x:c r="F125" t="s">
        <x:v>21</x:v>
      </x:c>
      <x:c r="G125" t="s">
        <x:v>22</x:v>
      </x:c>
      <x:c r="H125" t="s">
        <x:v>923</x:v>
      </x:c>
      <x:c r="I125" t="s">
        <x:v>924</x:v>
      </x:c>
      <x:c r="J125" t="s">
        <x:v>44</x:v>
      </x:c>
      <x:c r="K125" t="s">
        <x:v>72</x:v>
      </x:c>
      <x:c r="L125" t="s">
        <x:v>44</x:v>
      </x:c>
      <x:c r="M125" s="6" t="e">
        <x:f>HYPERLINK("https://github.com/PolyEval/G-TransEval","https://github.com/PolyEval/G-TransEval")</x:f>
        <x:v>HYPERLINK is not implemented. linkLocation=https://github.com/PolyEval/G-TransEval, friendlyName=https://github.com/PolyEval/G-TransEval</x:v>
      </x:c>
      <x:c r="N125" t="s">
        <x:v>79</x:v>
      </x:c>
      <x:c r="O125" t="s">
        <x:v>257</x:v>
      </x:c>
      <x:c r="P125" t="s">
        <x:v>925</x:v>
      </x:c>
      <x:c r="Q125" t="str">
        <x:v>是</x:v>
      </x:c>
    </x:row>
    <x:row r="126" ht="25.5" customHeight="1">
      <x:c r="A126" t="s">
        <x:v>926</x:v>
      </x:c>
      <x:c r="B126" t="s">
        <x:v>17</x:v>
      </x:c>
      <x:c r="C126" t="s">
        <x:v>927</x:v>
      </x:c>
      <x:c r="D126" t="s">
        <x:v>928</x:v>
      </x:c>
      <x:c r="E126" t="s">
        <x:v>929</x:v>
      </x:c>
      <x:c r="F126" t="s">
        <x:v>21</x:v>
      </x:c>
      <x:c r="G126" t="s">
        <x:v>22</x:v>
      </x:c>
      <x:c r="H126" t="s">
        <x:v>930</x:v>
      </x:c>
      <x:c r="I126" t="s">
        <x:v>931</x:v>
      </x:c>
      <x:c r="J126" t="s">
        <x:v>21</x:v>
      </x:c>
      <x:c r="K126" t="s">
        <x:v>932</x:v>
      </x:c>
      <x:c r="L126" t="s">
        <x:v>44</x:v>
      </x:c>
      <x:c r="M126" s="6" t="e">
        <x:f>HYPERLINK("https://github.com/kelloggm/wpi-experiments","https://github.com/kelloggm/wpi-experiments")</x:f>
        <x:v>HYPERLINK is not implemented. linkLocation=https://github.com/kelloggm/wpi-experiments, friendlyName=https://github.com/kelloggm/wpi-experiments</x:v>
      </x:c>
      <x:c r="N126" t="s">
        <x:v>675</x:v>
      </x:c>
      <x:c r="O126" t="s">
        <x:v>257</x:v>
      </x:c>
      <x:c r="P126" t="s">
        <x:v>571</x:v>
      </x:c>
      <x:c r="Q126" t="str">
        <x:v>否</x:v>
      </x:c>
    </x:row>
    <x:row r="127" ht="25.5" customHeight="1">
      <x:c r="A127" t="s">
        <x:v>933</x:v>
      </x:c>
      <x:c r="B127" t="s">
        <x:v>30</x:v>
      </x:c>
      <x:c r="C127" t="s">
        <x:v>934</x:v>
      </x:c>
      <x:c r="D127" t="s">
        <x:v>935</x:v>
      </x:c>
      <x:c r="E127" t="s">
        <x:v>936</x:v>
      </x:c>
      <x:c r="F127" t="s">
        <x:v>44</x:v>
      </x:c>
      <x:c r="G127" t="s">
        <x:v>22</x:v>
      </x:c>
      <x:c r="H127" t="s">
        <x:v>937</x:v>
      </x:c>
      <x:c r="I127" t="s">
        <x:v>938</x:v>
      </x:c>
      <x:c r="J127" t="s">
        <x:v>44</x:v>
      </x:c>
      <x:c r="K127" t="s">
        <x:v>939</x:v>
      </x:c>
      <x:c r="L127" t="s">
        <x:v>21</x:v>
      </x:c>
      <x:c r="M127" s="6" t="e">
        <x:f>HYPERLINK("https://github.com/liwenke1/GoSVI","https://github.com/liwenke1/GoSVI")</x:f>
        <x:v>HYPERLINK is not implemented. linkLocation=https://github.com/liwenke1/GoSVI, friendlyName=https://github.com/liwenke1/GoSVI</x:v>
      </x:c>
      <x:c r="N127" t="s">
        <x:v>940</x:v>
      </x:c>
      <x:c r="O127" t="s">
        <x:v>131</x:v>
      </x:c>
      <x:c r="P127" t="s">
        <x:v>132</x:v>
      </x:c>
      <x:c r="Q127" t="str">
        <x:v>否</x:v>
      </x:c>
    </x:row>
    <x:row r="128" ht="25.5" customHeight="1">
      <x:c r="A128" t="s">
        <x:v>941</x:v>
      </x:c>
      <x:c r="B128" t="s">
        <x:v>30</x:v>
      </x:c>
      <x:c r="C128" t="s">
        <x:v>942</x:v>
      </x:c>
      <x:c r="D128" t="s">
        <x:v>943</x:v>
      </x:c>
      <x:c r="E128" t="s">
        <x:v>944</x:v>
      </x:c>
      <x:c r="F128" t="s">
        <x:v>44</x:v>
      </x:c>
      <x:c r="G128" t="s">
        <x:v>22</x:v>
      </x:c>
      <x:c r="H128" t="s">
        <x:v>945</x:v>
      </x:c>
      <x:c r="I128" t="s">
        <x:v>946</x:v>
      </x:c>
      <x:c r="J128" t="s">
        <x:v>44</x:v>
      </x:c>
      <x:c r="K128" t="s">
        <x:v>947</x:v>
      </x:c>
      <x:c r="L128" t="s">
        <x:v>44</x:v>
      </x:c>
      <x:c r="M128" s="6"/>
      <x:c r="O128" t="s">
        <x:v>131</x:v>
      </x:c>
      <x:c r="P128" t="s">
        <x:v>132</x:v>
      </x:c>
      <x:c r="Q128" t="str">
        <x:v>否</x:v>
      </x:c>
    </x:row>
    <x:row r="129" ht="25.5" customHeight="1">
      <x:c r="A129" t="s">
        <x:v>948</x:v>
      </x:c>
      <x:c r="B129" t="s">
        <x:v>57</x:v>
      </x:c>
      <x:c r="C129" t="s">
        <x:v>949</x:v>
      </x:c>
      <x:c r="D129" t="s">
        <x:v>950</x:v>
      </x:c>
      <x:c r="E129" t="s">
        <x:v>951</x:v>
      </x:c>
      <x:c r="F129" t="s">
        <x:v>21</x:v>
      </x:c>
      <x:c r="G129" t="s">
        <x:v>22</x:v>
      </x:c>
      <x:c r="H129" t="s">
        <x:v>952</x:v>
      </x:c>
      <x:c r="I129" t="s">
        <x:v>953</x:v>
      </x:c>
      <x:c r="J129" t="s">
        <x:v>21</x:v>
      </x:c>
      <x:c r="K129" t="s">
        <x:v>954</x:v>
      </x:c>
      <x:c r="L129" t="s">
        <x:v>44</x:v>
      </x:c>
      <x:c r="M129" s="6" t="e">
        <x:f>HYPERLINK("https://github.com/sarthak-chakraborty/ESRO","https://github.com/sarthak-chakraborty/ESRO")</x:f>
        <x:v>HYPERLINK is not implemented. linkLocation=https://github.com/sarthak-chakraborty/ESRO, friendlyName=https://github.com/sarthak-chakraborty/ESRO</x:v>
      </x:c>
      <x:c r="N129" t="s">
        <x:v>675</x:v>
      </x:c>
      <x:c r="O129" t="s">
        <x:v>27</x:v>
      </x:c>
      <x:c r="P129" t="s">
        <x:v>37</x:v>
      </x:c>
      <x:c r="Q129" t="str">
        <x:v>是</x:v>
      </x:c>
    </x:row>
    <x:row r="130" ht="25.5" customHeight="1">
      <x:c r="A130" t="s">
        <x:v>955</x:v>
      </x:c>
      <x:c r="B130" t="s">
        <x:v>30</x:v>
      </x:c>
      <x:c r="C130" t="s">
        <x:v>956</x:v>
      </x:c>
      <x:c r="D130" t="s">
        <x:v>957</x:v>
      </x:c>
      <x:c r="E130" t="s">
        <x:v>958</x:v>
      </x:c>
      <x:c r="F130" t="s">
        <x:v>21</x:v>
      </x:c>
      <x:c r="G130" t="s">
        <x:v>22</x:v>
      </x:c>
      <x:c r="H130" t="s">
        <x:v>959</x:v>
      </x:c>
      <x:c r="I130" t="s">
        <x:v>960</x:v>
      </x:c>
      <x:c r="J130" t="s">
        <x:v>44</x:v>
      </x:c>
      <x:c r="K130" t="s">
        <x:v>961</x:v>
      </x:c>
      <x:c r="L130" t="s">
        <x:v>44</x:v>
      </x:c>
      <x:c r="M130" s="6" t="e">
        <x:f>HYPERLINK("https://github.com/githubhuyang/iampere","https://github.com/githubhuyang/iampere")</x:f>
        <x:v>HYPERLINK is not implemented. linkLocation=https://github.com/githubhuyang/iampere, friendlyName=https://github.com/githubhuyang/iampere</x:v>
      </x:c>
      <x:c r="N130" t="s">
        <x:v>53</x:v>
      </x:c>
      <x:c r="O130" t="s">
        <x:v>131</x:v>
      </x:c>
      <x:c r="P130" t="s">
        <x:v>227</x:v>
      </x:c>
      <x:c r="Q130" t="str">
        <x:v>是</x:v>
      </x:c>
    </x:row>
    <x:row r="131" ht="25.5" customHeight="1">
      <x:c r="A131" t="s">
        <x:v>962</x:v>
      </x:c>
      <x:c r="B131" t="s">
        <x:v>30</x:v>
      </x:c>
      <x:c r="C131" t="s">
        <x:v>963</x:v>
      </x:c>
      <x:c r="D131" t="s">
        <x:v>964</x:v>
      </x:c>
      <x:c r="E131" t="s">
        <x:v>965</x:v>
      </x:c>
      <x:c r="F131" t="s">
        <x:v>21</x:v>
      </x:c>
      <x:c r="G131" t="s">
        <x:v>22</x:v>
      </x:c>
      <x:c r="H131" t="s">
        <x:v>966</x:v>
      </x:c>
      <x:c r="I131" t="s">
        <x:v>967</x:v>
      </x:c>
      <x:c r="J131" t="s">
        <x:v>44</x:v>
      </x:c>
      <x:c r="K131" t="s">
        <x:v>72</x:v>
      </x:c>
      <x:c r="L131" t="s">
        <x:v>44</x:v>
      </x:c>
      <x:c r="M131" s="6" t="e">
        <x:f>HYPERLINK("https://github.com/DJjjjhao/ase-merge","https://github.com/DJjjjhao/ase-merge")</x:f>
        <x:v>HYPERLINK is not implemented. linkLocation=https://github.com/DJjjjhao/ase-merge, friendlyName=https://github.com/DJjjjhao/ase-merge</x:v>
      </x:c>
      <x:c r="N131" t="s">
        <x:v>147</x:v>
      </x:c>
      <x:c r="O131" t="s">
        <x:v>131</x:v>
      </x:c>
      <x:c r="P131" t="s">
        <x:v>132</x:v>
      </x:c>
      <x:c r="Q131" t="str">
        <x:v>是</x:v>
      </x:c>
    </x:row>
    <x:row r="132" ht="25.5" customHeight="1">
      <x:c r="A132" t="s">
        <x:v>968</x:v>
      </x:c>
      <x:c r="B132" t="s">
        <x:v>151</x:v>
      </x:c>
      <x:c r="C132" t="s">
        <x:v>969</x:v>
      </x:c>
      <x:c r="D132" t="s">
        <x:v>970</x:v>
      </x:c>
      <x:c r="E132" t="s">
        <x:v>971</x:v>
      </x:c>
      <x:c r="F132" t="s">
        <x:v>44</x:v>
      </x:c>
      <x:c r="G132" t="s">
        <x:v>22</x:v>
      </x:c>
      <x:c r="H132" t="s">
        <x:v>972</x:v>
      </x:c>
      <x:c r="I132" t="s">
        <x:v>973</x:v>
      </x:c>
      <x:c r="J132" t="s">
        <x:v>44</x:v>
      </x:c>
      <x:c r="K132" t="s">
        <x:v>974</x:v>
      </x:c>
      <x:c r="L132" t="s">
        <x:v>44</x:v>
      </x:c>
      <x:c r="M132" s="6"/>
      <x:c r="O132" t="s">
        <x:v>131</x:v>
      </x:c>
      <x:c r="P132" t="s">
        <x:v>486</x:v>
      </x:c>
      <x:c r="Q132" t="str">
        <x:v>否</x:v>
      </x:c>
    </x:row>
    <x:row r="133" ht="25.5" customHeight="1">
      <x:c r="A133" t="s">
        <x:v>975</x:v>
      </x:c>
      <x:c r="B133" t="s">
        <x:v>30</x:v>
      </x:c>
      <x:c r="C133" t="s">
        <x:v>976</x:v>
      </x:c>
      <x:c r="D133" t="s">
        <x:v>977</x:v>
      </x:c>
      <x:c r="E133" t="s">
        <x:v>978</x:v>
      </x:c>
      <x:c r="F133" t="s">
        <x:v>21</x:v>
      </x:c>
      <x:c r="G133" t="s">
        <x:v>22</x:v>
      </x:c>
      <x:c r="H133" t="s">
        <x:v>979</x:v>
      </x:c>
      <x:c r="I133" t="s">
        <x:v>980</x:v>
      </x:c>
      <x:c r="J133" t="s">
        <x:v>21</x:v>
      </x:c>
      <x:c r="K133" t="s">
        <x:v>981</x:v>
      </x:c>
      <x:c r="L133" t="s">
        <x:v>44</x:v>
      </x:c>
      <x:c r="M133" s="6" t="e">
        <x:f>HYPERLINK("https://github.com/lyoubo/ReMapper","https://github.com/lyoubo/ReMapper")</x:f>
        <x:v>HYPERLINK is not implemented. linkLocation=https://github.com/lyoubo/ReMapper, friendlyName=https://github.com/lyoubo/ReMapper</x:v>
      </x:c>
      <x:c r="N133" t="s">
        <x:v>675</x:v>
      </x:c>
      <x:c r="O133" t="s">
        <x:v>148</x:v>
      </x:c>
      <x:c r="P133" t="s">
        <x:v>982</x:v>
      </x:c>
      <x:c r="Q133" t="str">
        <x:v>否</x:v>
      </x:c>
    </x:row>
    <x:row r="134" ht="25.5" customHeight="1">
      <x:c r="A134" t="s">
        <x:v>983</x:v>
      </x:c>
      <x:c r="B134" t="s">
        <x:v>57</x:v>
      </x:c>
      <x:c r="C134" t="s">
        <x:v>984</x:v>
      </x:c>
      <x:c r="D134" t="s">
        <x:v>985</x:v>
      </x:c>
      <x:c r="E134" t="s">
        <x:v>986</x:v>
      </x:c>
      <x:c r="F134" t="s">
        <x:v>21</x:v>
      </x:c>
      <x:c r="G134" t="s">
        <x:v>22</x:v>
      </x:c>
      <x:c r="H134" t="s">
        <x:v>987</x:v>
      </x:c>
      <x:c r="I134" t="s">
        <x:v>988</x:v>
      </x:c>
      <x:c r="J134" t="s">
        <x:v>21</x:v>
      </x:c>
      <x:c r="K134" t="s">
        <x:v>989</x:v>
      </x:c>
      <x:c r="L134" t="s">
        <x:v>44</x:v>
      </x:c>
      <x:c r="M134" s="6" t="e">
        <x:f>HYPERLINK("https://github.com/Demonhero0/DeFiWarder","https://github.com/Demonhero0/DeFiWarder")</x:f>
        <x:v>HYPERLINK is not implemented. linkLocation=https://github.com/Demonhero0/DeFiWarder, friendlyName=https://github.com/Demonhero0/DeFiWarder</x:v>
      </x:c>
      <x:c r="N134" t="s">
        <x:v>990</x:v>
      </x:c>
      <x:c r="O134" t="s">
        <x:v>122</x:v>
      </x:c>
      <x:c r="P134" t="s">
        <x:v>206</x:v>
      </x:c>
      <x:c r="Q134" t="str">
        <x:v>否</x:v>
      </x:c>
    </x:row>
    <x:row r="135" ht="25.5" customHeight="1">
      <x:c r="A135" t="s">
        <x:v>991</x:v>
      </x:c>
      <x:c r="B135" t="s">
        <x:v>57</x:v>
      </x:c>
      <x:c r="C135" t="s">
        <x:v>992</x:v>
      </x:c>
      <x:c r="D135" t="s">
        <x:v>993</x:v>
      </x:c>
      <x:c r="E135" t="s">
        <x:v>994</x:v>
      </x:c>
      <x:c r="F135" t="s">
        <x:v>21</x:v>
      </x:c>
      <x:c r="G135" t="s">
        <x:v>22</x:v>
      </x:c>
      <x:c r="H135" t="s">
        <x:v>995</x:v>
      </x:c>
      <x:c r="I135" t="s">
        <x:v>996</x:v>
      </x:c>
      <x:c r="J135" t="s">
        <x:v>21</x:v>
      </x:c>
      <x:c r="K135" t="s">
        <x:v>997</x:v>
      </x:c>
      <x:c r="L135" t="s">
        <x:v>44</x:v>
      </x:c>
      <x:c r="M135" s="6"/>
      <x:c r="O135" t="s">
        <x:v>64</x:v>
      </x:c>
      <x:c r="P135" t="s">
        <x:v>174</x:v>
      </x:c>
      <x:c r="Q135" t="str">
        <x:v>否</x:v>
      </x:c>
    </x:row>
    <x:row r="136" ht="25.5" customHeight="1">
      <x:c r="A136" t="s">
        <x:v>998</x:v>
      </x:c>
      <x:c r="B136" t="s">
        <x:v>57</x:v>
      </x:c>
      <x:c r="C136" t="s">
        <x:v>999</x:v>
      </x:c>
      <x:c r="D136" t="s">
        <x:v>1000</x:v>
      </x:c>
      <x:c r="E136" t="s">
        <x:v>1001</x:v>
      </x:c>
      <x:c r="F136" t="s">
        <x:v>21</x:v>
      </x:c>
      <x:c r="G136" t="s">
        <x:v>1002</x:v>
      </x:c>
      <x:c r="H136" t="s">
        <x:v>1003</x:v>
      </x:c>
      <x:c r="I136" t="s">
        <x:v>1004</x:v>
      </x:c>
      <x:c r="J136" t="s">
        <x:v>44</x:v>
      </x:c>
      <x:c r="K136" t="s">
        <x:v>72</x:v>
      </x:c>
      <x:c r="L136" t="s">
        <x:v>44</x:v>
      </x:c>
      <x:c r="M136" s="6"/>
      <x:c r="O136" t="s">
        <x:v>64</x:v>
      </x:c>
      <x:c r="P136" t="s">
        <x:v>787</x:v>
      </x:c>
      <x:c r="Q136" t="str">
        <x:v>否</x:v>
      </x:c>
    </x:row>
    <x:row r="137" ht="25.5" customHeight="1">
      <x:c r="A137" t="s">
        <x:v>1005</x:v>
      </x:c>
      <x:c r="B137" t="s">
        <x:v>57</x:v>
      </x:c>
      <x:c r="C137" t="s">
        <x:v>1006</x:v>
      </x:c>
      <x:c r="D137" t="s">
        <x:v>1007</x:v>
      </x:c>
      <x:c r="E137" t="s">
        <x:v>1008</x:v>
      </x:c>
      <x:c r="F137" t="s">
        <x:v>44</x:v>
      </x:c>
      <x:c r="G137" t="s">
        <x:v>1002</x:v>
      </x:c>
      <x:c r="H137" t="s">
        <x:v>1009</x:v>
      </x:c>
      <x:c r="I137" t="s">
        <x:v>1010</x:v>
      </x:c>
      <x:c r="J137" t="s">
        <x:v>44</x:v>
      </x:c>
      <x:c r="K137" t="s">
        <x:v>72</x:v>
      </x:c>
      <x:c r="L137" t="s">
        <x:v>44</x:v>
      </x:c>
      <x:c r="M137" s="9" t="s">
        <x:v>1011</x:v>
      </x:c>
      <x:c r="N137">
        <x:v>2</x:v>
      </x:c>
      <x:c r="O137" t="s">
        <x:v>64</x:v>
      </x:c>
      <x:c r="P137" t="s">
        <x:v>787</x:v>
      </x:c>
      <x:c r="Q137" t="str">
        <x:v>否</x:v>
      </x:c>
    </x:row>
    <x:row r="138" ht="25.5" customHeight="1">
      <x:c r="A138" s="4" t="s">
        <x:v>1012</x:v>
      </x:c>
      <x:c r="B138" t="s">
        <x:v>57</x:v>
      </x:c>
      <x:c r="C138" t="s">
        <x:v>1013</x:v>
      </x:c>
      <x:c r="D138" t="s">
        <x:v>1014</x:v>
      </x:c>
      <x:c r="E138" t="s">
        <x:v>1015</x:v>
      </x:c>
      <x:c r="F138" t="s">
        <x:v>21</x:v>
      </x:c>
      <x:c r="G138" t="s">
        <x:v>1002</x:v>
      </x:c>
      <x:c r="H138" t="s">
        <x:v>1016</x:v>
      </x:c>
      <x:c r="I138" t="s">
        <x:v>1017</x:v>
      </x:c>
      <x:c r="J138" t="s">
        <x:v>44</x:v>
      </x:c>
      <x:c r="K138" t="s">
        <x:v>72</x:v>
      </x:c>
      <x:c r="L138" t="s">
        <x:v>44</x:v>
      </x:c>
      <x:c r="M138" s="6"/>
      <x:c r="O138" t="s">
        <x:v>148</x:v>
      </x:c>
      <x:c r="P138" t="s">
        <x:v>1018</x:v>
      </x:c>
      <x:c r="Q138" t="str">
        <x:v>是</x:v>
      </x:c>
    </x:row>
    <x:row r="139" ht="25.5" customHeight="1">
      <x:c r="A139" t="s">
        <x:v>1019</x:v>
      </x:c>
      <x:c r="B139" t="s">
        <x:v>192</x:v>
      </x:c>
      <x:c r="C139" t="s">
        <x:v>1020</x:v>
      </x:c>
      <x:c r="D139" t="s">
        <x:v>1021</x:v>
      </x:c>
      <x:c r="E139" t="s">
        <x:v>1022</x:v>
      </x:c>
      <x:c r="F139" t="s">
        <x:v>44</x:v>
      </x:c>
      <x:c r="G139" t="s">
        <x:v>1002</x:v>
      </x:c>
      <x:c r="H139" t="s">
        <x:v>1023</x:v>
      </x:c>
      <x:c r="I139" t="s">
        <x:v>1024</x:v>
      </x:c>
      <x:c r="J139" t="s">
        <x:v>21</x:v>
      </x:c>
      <x:c r="K139" t="s">
        <x:v>1025</x:v>
      </x:c>
      <x:c r="L139" t="s">
        <x:v>44</x:v>
      </x:c>
      <x:c r="M139" s="6" t="e">
        <x:f>HYPERLINK("https://github.com/SoftVarE-Group/proj-ddnnf-eval","https://github.com/SoftVarE-Group/proj-ddnnf-eval")</x:f>
        <x:v>HYPERLINK is not implemented. linkLocation=https://github.com/SoftVarE-Group/proj-ddnnf-eval, friendlyName=https://github.com/SoftVarE-Group/proj-ddnnf-eval</x:v>
      </x:c>
      <x:c r="N139" t="s">
        <x:v>840</x:v>
      </x:c>
      <x:c r="O139" t="s">
        <x:v>462</x:v>
      </x:c>
      <x:c r="P139" t="s">
        <x:v>767</x:v>
      </x:c>
      <x:c r="Q139" t="str">
        <x:v>否</x:v>
      </x:c>
    </x:row>
    <x:row r="140" ht="25.5" customHeight="1">
      <x:c r="A140" t="s">
        <x:v>1026</x:v>
      </x:c>
      <x:c r="B140" t="s">
        <x:v>57</x:v>
      </x:c>
      <x:c r="C140" t="s">
        <x:v>1027</x:v>
      </x:c>
      <x:c r="D140" t="s">
        <x:v>1028</x:v>
      </x:c>
      <x:c r="E140" t="s">
        <x:v>1029</x:v>
      </x:c>
      <x:c r="F140" t="s">
        <x:v>44</x:v>
      </x:c>
      <x:c r="G140" t="s">
        <x:v>1002</x:v>
      </x:c>
      <x:c r="H140" t="s">
        <x:v>1030</x:v>
      </x:c>
      <x:c r="I140" t="s">
        <x:v>1031</x:v>
      </x:c>
      <x:c r="J140" t="s">
        <x:v>44</x:v>
      </x:c>
      <x:c r="K140" t="s">
        <x:v>72</x:v>
      </x:c>
      <x:c r="L140" t="s">
        <x:v>44</x:v>
      </x:c>
      <x:c r="M140" s="6" t="e">
        <x:f>HYPERLINK("https://github.com/BlackboxObservability/UatuEvaluation/","https://github.com/BlackboxObservability/UatuEvaluation/")</x:f>
        <x:v>HYPERLINK is not implemented. linkLocation=https://github.com/BlackboxObservability/UatuEvaluation/, friendlyName=https://github.com/BlackboxObservability/UatuEvaluation/</x:v>
      </x:c>
      <x:c r="N140" t="s">
        <x:v>840</x:v>
      </x:c>
      <x:c r="O140" t="s">
        <x:v>64</x:v>
      </x:c>
      <x:c r="P140" t="s">
        <x:v>65</x:v>
      </x:c>
      <x:c r="Q140" t="str">
        <x:v>否</x:v>
      </x:c>
    </x:row>
    <x:row r="141" ht="25.5" customHeight="1">
      <x:c r="A141" t="s">
        <x:v>1032</x:v>
      </x:c>
      <x:c r="B141" t="s">
        <x:v>30</x:v>
      </x:c>
      <x:c r="C141" t="s">
        <x:v>1033</x:v>
      </x:c>
      <x:c r="D141" t="s">
        <x:v>1034</x:v>
      </x:c>
      <x:c r="E141" t="s">
        <x:v>1035</x:v>
      </x:c>
      <x:c r="F141" t="s">
        <x:v>44</x:v>
      </x:c>
      <x:c r="G141" t="s">
        <x:v>1002</x:v>
      </x:c>
      <x:c r="H141" t="s">
        <x:v>1036</x:v>
      </x:c>
      <x:c r="I141" t="s">
        <x:v>1037</x:v>
      </x:c>
      <x:c r="J141" t="s">
        <x:v>44</x:v>
      </x:c>
      <x:c r="K141" t="s">
        <x:v>72</x:v>
      </x:c>
      <x:c r="L141" t="s">
        <x:v>44</x:v>
      </x:c>
      <x:c r="M141" s="6" t="e">
        <x:f>HYPERLINK("https://github.com/huiAlex/AVIATE","https://github.com/huiAlex/AVIATE")</x:f>
        <x:v>HYPERLINK is not implemented. linkLocation=https://github.com/huiAlex/AVIATE, friendlyName=https://github.com/huiAlex/AVIATE</x:v>
      </x:c>
      <x:c r="N141" t="s">
        <x:v>840</x:v>
      </x:c>
      <x:c r="O141" t="s">
        <x:v>80</x:v>
      </x:c>
      <x:c r="P141" t="s">
        <x:v>326</x:v>
      </x:c>
      <x:c r="Q141" t="str">
        <x:v>否</x:v>
      </x:c>
    </x:row>
    <x:row r="142" ht="25.5" customHeight="1">
      <x:c r="A142" t="s">
        <x:v>1038</x:v>
      </x:c>
      <x:c r="B142" t="s">
        <x:v>57</x:v>
      </x:c>
      <x:c r="C142" t="s">
        <x:v>1039</x:v>
      </x:c>
      <x:c r="D142" t="s">
        <x:v>1040</x:v>
      </x:c>
      <x:c r="E142" t="s">
        <x:v>1041</x:v>
      </x:c>
      <x:c r="F142" t="s">
        <x:v>44</x:v>
      </x:c>
      <x:c r="G142" t="s">
        <x:v>1002</x:v>
      </x:c>
      <x:c r="H142" t="s">
        <x:v>1042</x:v>
      </x:c>
      <x:c r="I142" t="s">
        <x:v>1043</x:v>
      </x:c>
      <x:c r="J142" t="s">
        <x:v>21</x:v>
      </x:c>
      <x:c r="K142" t="s">
        <x:v>1044</x:v>
      </x:c>
      <x:c r="L142" t="s">
        <x:v>21</x:v>
      </x:c>
      <x:c r="M142" s="6" t="e">
        <x:f>HYPERLINK("https://github.com/XChy/de3","https://github.com/XChy/de3")</x:f>
        <x:v>HYPERLINK is not implemented. linkLocation=https://github.com/XChy/de3, friendlyName=https://github.com/XChy/de3</x:v>
      </x:c>
      <x:c r="N142" t="s">
        <x:v>840</x:v>
      </x:c>
      <x:c r="O142" t="s">
        <x:v>64</x:v>
      </x:c>
      <x:c r="P142" t="s">
        <x:v>174</x:v>
      </x:c>
      <x:c r="Q142" t="str">
        <x:v>否</x:v>
      </x:c>
    </x:row>
    <x:row r="143" ht="25.5" customHeight="1">
      <x:c r="A143" t="s">
        <x:v>1045</x:v>
      </x:c>
      <x:c r="B143" t="s">
        <x:v>57</x:v>
      </x:c>
      <x:c r="C143" t="s">
        <x:v>1046</x:v>
      </x:c>
      <x:c r="D143" t="s">
        <x:v>1047</x:v>
      </x:c>
      <x:c r="E143" t="s">
        <x:v>1048</x:v>
      </x:c>
      <x:c r="F143" t="s">
        <x:v>21</x:v>
      </x:c>
      <x:c r="G143" t="s">
        <x:v>1002</x:v>
      </x:c>
      <x:c r="H143" t="s">
        <x:v>1049</x:v>
      </x:c>
      <x:c r="I143" t="s">
        <x:v>1050</x:v>
      </x:c>
      <x:c r="J143" t="s">
        <x:v>21</x:v>
      </x:c>
      <x:c r="K143" t="s">
        <x:v>1051</x:v>
      </x:c>
      <x:c r="L143" t="s">
        <x:v>44</x:v>
      </x:c>
      <x:c r="M143" s="6"/>
      <x:c r="O143" t="s">
        <x:v>64</x:v>
      </x:c>
      <x:c r="P143" t="s">
        <x:v>65</x:v>
      </x:c>
      <x:c r="Q143" t="str">
        <x:v>是</x:v>
      </x:c>
    </x:row>
    <x:row r="144" ht="25.5" customHeight="1">
      <x:c r="A144" t="s">
        <x:v>1052</x:v>
      </x:c>
      <x:c r="B144" t="s">
        <x:v>57</x:v>
      </x:c>
      <x:c r="C144" t="s">
        <x:v>1053</x:v>
      </x:c>
      <x:c r="D144" t="s">
        <x:v>1054</x:v>
      </x:c>
      <x:c r="E144" t="s">
        <x:v>1055</x:v>
      </x:c>
      <x:c r="F144" t="s">
        <x:v>21</x:v>
      </x:c>
      <x:c r="G144" t="s">
        <x:v>1002</x:v>
      </x:c>
      <x:c r="H144" t="s">
        <x:v>1056</x:v>
      </x:c>
      <x:c r="I144" t="s">
        <x:v>1057</x:v>
      </x:c>
      <x:c r="J144" t="s">
        <x:v>44</x:v>
      </x:c>
      <x:c r="K144" t="s">
        <x:v>72</x:v>
      </x:c>
      <x:c r="L144" t="s">
        <x:v>44</x:v>
      </x:c>
      <x:c r="M144" s="6" t="e">
        <x:f>HYPERLINK("https://github.com/douyalala/ETEM","https://github.com/douyalala/ETEM")</x:f>
        <x:v>HYPERLINK is not implemented. linkLocation=https://github.com/douyalala/ETEM, friendlyName=https://github.com/douyalala/ETEM</x:v>
      </x:c>
      <x:c r="N144" t="s">
        <x:v>325</x:v>
      </x:c>
      <x:c r="O144" t="s">
        <x:v>64</x:v>
      </x:c>
      <x:c r="P144" t="s">
        <x:v>65</x:v>
      </x:c>
      <x:c r="Q144" t="str">
        <x:v>否</x:v>
      </x:c>
    </x:row>
    <x:row r="145" ht="25.5" customHeight="1">
      <x:c r="A145" t="s">
        <x:v>1058</x:v>
      </x:c>
      <x:c r="B145" t="s">
        <x:v>17</x:v>
      </x:c>
      <x:c r="C145" t="s">
        <x:v>1059</x:v>
      </x:c>
      <x:c r="D145" t="s">
        <x:v>1060</x:v>
      </x:c>
      <x:c r="E145" t="s">
        <x:v>1061</x:v>
      </x:c>
      <x:c r="F145" t="s">
        <x:v>44</x:v>
      </x:c>
      <x:c r="G145" t="s">
        <x:v>1002</x:v>
      </x:c>
      <x:c r="H145" t="s">
        <x:v>1062</x:v>
      </x:c>
      <x:c r="I145" t="s">
        <x:v>1063</x:v>
      </x:c>
      <x:c r="J145" t="s">
        <x:v>44</x:v>
      </x:c>
      <x:c r="K145" t="s">
        <x:v>72</x:v>
      </x:c>
      <x:c r="L145" t="s">
        <x:v>44</x:v>
      </x:c>
      <x:c r="M145" s="6" t="e">
        <x:f>HYPERLINK("https://github.com/Sinpersrect/kedavra","https://github.com/Sinpersrect/kedavra")</x:f>
        <x:v>HYPERLINK is not implemented. linkLocation=https://github.com/Sinpersrect/kedavra, friendlyName=https://github.com/Sinpersrect/kedavra</x:v>
      </x:c>
      <x:c r="N145" t="s">
        <x:v>403</x:v>
      </x:c>
      <x:c r="O145" t="s">
        <x:v>64</x:v>
      </x:c>
      <x:c r="P145" t="s">
        <x:v>174</x:v>
      </x:c>
      <x:c r="Q145" t="str">
        <x:v>否</x:v>
      </x:c>
    </x:row>
    <x:row r="146" ht="25.5" customHeight="1">
      <x:c r="A146" t="s">
        <x:v>1064</x:v>
      </x:c>
      <x:c r="B146" t="s">
        <x:v>17</x:v>
      </x:c>
      <x:c r="C146" t="s">
        <x:v>1065</x:v>
      </x:c>
      <x:c r="D146" t="s">
        <x:v>1066</x:v>
      </x:c>
      <x:c r="E146" t="s">
        <x:v>1067</x:v>
      </x:c>
      <x:c r="F146" t="s">
        <x:v>44</x:v>
      </x:c>
      <x:c r="G146" t="s">
        <x:v>1002</x:v>
      </x:c>
      <x:c r="H146" t="s">
        <x:v>1068</x:v>
      </x:c>
      <x:c r="I146" t="s">
        <x:v>1069</x:v>
      </x:c>
      <x:c r="J146" t="s">
        <x:v>44</x:v>
      </x:c>
      <x:c r="K146" t="s">
        <x:v>1070</x:v>
      </x:c>
      <x:c r="L146" t="s">
        <x:v>44</x:v>
      </x:c>
      <x:c r="M146" s="6"/>
      <x:c r="O146" t="s">
        <x:v>64</x:v>
      </x:c>
      <x:c r="P146" t="s">
        <x:v>174</x:v>
      </x:c>
      <x:c r="Q146" t="str">
        <x:v>否</x:v>
      </x:c>
    </x:row>
    <x:row r="147" ht="25.5" customHeight="1">
      <x:c r="A147" t="s">
        <x:v>1071</x:v>
      </x:c>
      <x:c r="B147" t="s">
        <x:v>17</x:v>
      </x:c>
      <x:c r="C147" t="s">
        <x:v>1072</x:v>
      </x:c>
      <x:c r="D147" t="s">
        <x:v>1073</x:v>
      </x:c>
      <x:c r="E147" t="s">
        <x:v>1074</x:v>
      </x:c>
      <x:c r="F147" t="s">
        <x:v>44</x:v>
      </x:c>
      <x:c r="G147" t="s">
        <x:v>1002</x:v>
      </x:c>
      <x:c r="H147" t="s">
        <x:v>1075</x:v>
      </x:c>
      <x:c r="I147" t="s">
        <x:v>1076</x:v>
      </x:c>
      <x:c r="J147" t="s">
        <x:v>44</x:v>
      </x:c>
      <x:c r="K147" t="s">
        <x:v>72</x:v>
      </x:c>
      <x:c r="L147" t="s">
        <x:v>44</x:v>
      </x:c>
      <x:c r="M147" s="6"/>
      <x:c r="O147" t="s">
        <x:v>1077</x:v>
      </x:c>
      <x:c r="P147" t="s">
        <x:v>1078</x:v>
      </x:c>
      <x:c r="Q147" t="str">
        <x:v>否</x:v>
      </x:c>
    </x:row>
    <x:row r="148" ht="25.5" customHeight="1">
      <x:c r="A148" t="s">
        <x:v>1079</x:v>
      </x:c>
      <x:c r="B148" t="s">
        <x:v>57</x:v>
      </x:c>
      <x:c r="C148" t="s">
        <x:v>1080</x:v>
      </x:c>
      <x:c r="D148" t="s">
        <x:v>1081</x:v>
      </x:c>
      <x:c r="E148" t="s">
        <x:v>1082</x:v>
      </x:c>
      <x:c r="F148" t="s">
        <x:v>21</x:v>
      </x:c>
      <x:c r="G148" t="s">
        <x:v>1002</x:v>
      </x:c>
      <x:c r="H148" t="s">
        <x:v>1083</x:v>
      </x:c>
      <x:c r="I148" t="s">
        <x:v>1084</x:v>
      </x:c>
      <x:c r="J148" t="s">
        <x:v>44</x:v>
      </x:c>
      <x:c r="K148" t="s">
        <x:v>72</x:v>
      </x:c>
      <x:c r="L148" t="s">
        <x:v>21</x:v>
      </x:c>
      <x:c r="M148" s="6" t="e">
        <x:f>HYPERLINK("https://github.com/Qi-Zhan/React","https://github.com/Qi-Zhan/React")</x:f>
        <x:v>HYPERLINK is not implemented. linkLocation=https://github.com/Qi-Zhan/React, friendlyName=https://github.com/Qi-Zhan/React</x:v>
      </x:c>
      <x:c r="N148" t="s">
        <x:v>940</x:v>
      </x:c>
      <x:c r="O148" t="s">
        <x:v>122</x:v>
      </x:c>
      <x:c r="P148" t="s">
        <x:v>447</x:v>
      </x:c>
      <x:c r="Q148" t="str">
        <x:v>否</x:v>
      </x:c>
    </x:row>
    <x:row r="149" ht="25.5" customHeight="1">
      <x:c r="A149" t="s">
        <x:v>1085</x:v>
      </x:c>
      <x:c r="B149" t="s">
        <x:v>57</x:v>
      </x:c>
      <x:c r="C149" t="s">
        <x:v>1086</x:v>
      </x:c>
      <x:c r="D149" t="s">
        <x:v>1087</x:v>
      </x:c>
      <x:c r="E149" t="s">
        <x:v>1088</x:v>
      </x:c>
      <x:c r="F149" t="s">
        <x:v>21</x:v>
      </x:c>
      <x:c r="G149" t="s">
        <x:v>1002</x:v>
      </x:c>
      <x:c r="H149" t="s">
        <x:v>1089</x:v>
      </x:c>
      <x:c r="I149" s="5" t="s">
        <x:v>1090</x:v>
      </x:c>
      <x:c r="J149" t="s">
        <x:v>44</x:v>
      </x:c>
      <x:c r="K149" t="s">
        <x:v>72</x:v>
      </x:c>
      <x:c r="L149" t="s">
        <x:v>44</x:v>
      </x:c>
      <x:c r="M149" s="6" t="e">
        <x:f>HYPERLINK("https://github.com/SnopyArtifact/Snopy","https://github.com/SnopyArtifact/Snopy")</x:f>
        <x:v>HYPERLINK is not implemented. linkLocation=https://github.com/SnopyArtifact/Snopy, friendlyName=https://github.com/SnopyArtifact/Snopy</x:v>
      </x:c>
      <x:c r="N149" t="s">
        <x:v>403</x:v>
      </x:c>
      <x:c r="O149" t="s">
        <x:v>131</x:v>
      </x:c>
      <x:c r="P149" t="s">
        <x:v>227</x:v>
      </x:c>
      <x:c r="Q149" t="str">
        <x:v>是</x:v>
      </x:c>
    </x:row>
    <x:row r="150" ht="25.5" customHeight="1">
      <x:c r="A150" t="s">
        <x:v>1091</x:v>
      </x:c>
      <x:c r="B150" t="s">
        <x:v>30</x:v>
      </x:c>
      <x:c r="C150" t="s">
        <x:v>1092</x:v>
      </x:c>
      <x:c r="D150" t="s">
        <x:v>1093</x:v>
      </x:c>
      <x:c r="E150" t="s">
        <x:v>1094</x:v>
      </x:c>
      <x:c r="F150" t="s">
        <x:v>44</x:v>
      </x:c>
      <x:c r="G150" t="s">
        <x:v>1002</x:v>
      </x:c>
      <x:c r="H150" t="s">
        <x:v>1095</x:v>
      </x:c>
      <x:c r="I150" t="s">
        <x:v>1096</x:v>
      </x:c>
      <x:c r="J150" t="s">
        <x:v>44</x:v>
      </x:c>
      <x:c r="K150" t="s">
        <x:v>72</x:v>
      </x:c>
      <x:c r="L150" t="s">
        <x:v>44</x:v>
      </x:c>
      <x:c r="M150" s="6" t="e">
        <x:f>HYPERLINK("https://github.com/PatchEvolution/PatchEvolution","https://github.com/PatchEvolution/PatchEvolution")</x:f>
        <x:v>HYPERLINK is not implemented. linkLocation=https://github.com/PatchEvolution/PatchEvolution, friendlyName=https://github.com/PatchEvolution/PatchEvolution</x:v>
      </x:c>
      <x:c r="N150" t="s">
        <x:v>840</x:v>
      </x:c>
      <x:c r="O150" t="s">
        <x:v>131</x:v>
      </x:c>
      <x:c r="P150" t="s">
        <x:v>227</x:v>
      </x:c>
      <x:c r="Q150" t="str">
        <x:v>否</x:v>
      </x:c>
    </x:row>
    <x:row r="151" ht="25.5" customHeight="1">
      <x:c r="A151" t="s">
        <x:v>1097</x:v>
      </x:c>
      <x:c r="B151" t="s">
        <x:v>192</x:v>
      </x:c>
      <x:c r="C151" t="s">
        <x:v>1098</x:v>
      </x:c>
      <x:c r="D151" t="s">
        <x:v>1099</x:v>
      </x:c>
      <x:c r="E151" t="s">
        <x:v>1100</x:v>
      </x:c>
      <x:c r="F151" t="s">
        <x:v>21</x:v>
      </x:c>
      <x:c r="G151" t="s">
        <x:v>1002</x:v>
      </x:c>
      <x:c r="H151" t="s">
        <x:v>1101</x:v>
      </x:c>
      <x:c r="I151" t="s">
        <x:v>1102</x:v>
      </x:c>
      <x:c r="J151" t="s">
        <x:v>44</x:v>
      </x:c>
      <x:c r="K151" t="s">
        <x:v>72</x:v>
      </x:c>
      <x:c r="L151" t="s">
        <x:v>44</x:v>
      </x:c>
      <x:c r="M151" s="6"/>
      <x:c r="O151" t="s">
        <x:v>148</x:v>
      </x:c>
      <x:c r="P151" t="s">
        <x:v>1103</x:v>
      </x:c>
      <x:c r="Q151" t="str">
        <x:v>否</x:v>
      </x:c>
    </x:row>
    <x:row r="152" ht="25.5" customHeight="1">
      <x:c r="A152" t="s">
        <x:v>1104</x:v>
      </x:c>
      <x:c r="B152" t="s">
        <x:v>30</x:v>
      </x:c>
      <x:c r="C152" s="5" t="s">
        <x:v>1105</x:v>
      </x:c>
      <x:c r="D152" t="s">
        <x:v>1106</x:v>
      </x:c>
      <x:c r="E152" t="s">
        <x:v>1107</x:v>
      </x:c>
      <x:c r="F152" t="s">
        <x:v>44</x:v>
      </x:c>
      <x:c r="G152" t="s">
        <x:v>1002</x:v>
      </x:c>
      <x:c r="H152" t="s">
        <x:v>1108</x:v>
      </x:c>
      <x:c r="I152" t="s">
        <x:v>1109</x:v>
      </x:c>
      <x:c r="J152" t="s">
        <x:v>21</x:v>
      </x:c>
      <x:c r="K152" t="s">
        <x:v>1110</x:v>
      </x:c>
      <x:c r="L152" t="s">
        <x:v>44</x:v>
      </x:c>
      <x:c r="M152" s="6"/>
      <x:c r="O152" t="s">
        <x:v>64</x:v>
      </x:c>
      <x:c r="P152" t="s">
        <x:v>174</x:v>
      </x:c>
      <x:c r="Q152" t="str">
        <x:v>否</x:v>
      </x:c>
    </x:row>
    <x:row r="153" ht="25.5" customHeight="1">
      <x:c r="A153" t="s">
        <x:v>1111</x:v>
      </x:c>
      <x:c r="B153" t="s">
        <x:v>57</x:v>
      </x:c>
      <x:c r="C153" t="s">
        <x:v>1112</x:v>
      </x:c>
      <x:c r="D153" t="s">
        <x:v>1113</x:v>
      </x:c>
      <x:c r="E153" t="s">
        <x:v>1114</x:v>
      </x:c>
      <x:c r="F153" t="s">
        <x:v>21</x:v>
      </x:c>
      <x:c r="G153" t="s">
        <x:v>1002</x:v>
      </x:c>
      <x:c r="H153" t="s">
        <x:v>1115</x:v>
      </x:c>
      <x:c r="I153" t="s">
        <x:v>1116</x:v>
      </x:c>
      <x:c r="J153" t="s">
        <x:v>21</x:v>
      </x:c>
      <x:c r="K153" t="s">
        <x:v>1117</x:v>
      </x:c>
      <x:c r="L153" t="s">
        <x:v>44</x:v>
      </x:c>
      <x:c r="M153" s="6" t="e">
        <x:f>HYPERLINK("https://github.com/mt4ai/TermMT","https://github.com/mt4ai/TermMT")</x:f>
        <x:v>HYPERLINK is not implemented. linkLocation=https://github.com/mt4ai/TermMT, friendlyName=https://github.com/mt4ai/TermMT</x:v>
      </x:c>
      <x:c r="N153" t="s">
        <x:v>53</x:v>
      </x:c>
      <x:c r="O153" t="s">
        <x:v>64</x:v>
      </x:c>
      <x:c r="P153" t="s">
        <x:v>97</x:v>
      </x:c>
      <x:c r="Q153" t="str">
        <x:v>是</x:v>
      </x:c>
    </x:row>
    <x:row r="154" ht="25.5" customHeight="1">
      <x:c r="A154" t="s">
        <x:v>1118</x:v>
      </x:c>
      <x:c r="B154" t="s">
        <x:v>17</x:v>
      </x:c>
      <x:c r="C154" t="s">
        <x:v>1119</x:v>
      </x:c>
      <x:c r="D154" t="s">
        <x:v>1120</x:v>
      </x:c>
      <x:c r="E154" t="s">
        <x:v>1121</x:v>
      </x:c>
      <x:c r="F154" t="s">
        <x:v>21</x:v>
      </x:c>
      <x:c r="G154" t="s">
        <x:v>1002</x:v>
      </x:c>
      <x:c r="H154" t="s">
        <x:v>1122</x:v>
      </x:c>
      <x:c r="I154" t="s">
        <x:v>1123</x:v>
      </x:c>
      <x:c r="J154" t="s">
        <x:v>44</x:v>
      </x:c>
      <x:c r="K154" t="s">
        <x:v>72</x:v>
      </x:c>
      <x:c r="L154" t="s">
        <x:v>44</x:v>
      </x:c>
      <x:c r="M154" s="6" t="e">
        <x:f>HYPERLINK("https://github.com/VMnK-Run/MARVEL","https://github.com/VMnK-Run/MARVEL")</x:f>
        <x:v>HYPERLINK is not implemented. linkLocation=https://github.com/VMnK-Run/MARVEL, friendlyName=https://github.com/VMnK-Run/MARVEL</x:v>
      </x:c>
      <x:c r="N154" t="s">
        <x:v>808</x:v>
      </x:c>
      <x:c r="O154" t="s">
        <x:v>80</x:v>
      </x:c>
      <x:c r="P154" t="s">
        <x:v>81</x:v>
      </x:c>
      <x:c r="Q154" t="str">
        <x:v>是</x:v>
      </x:c>
    </x:row>
    <x:row r="155" ht="25.5" customHeight="1">
      <x:c r="A155" t="s">
        <x:v>1124</x:v>
      </x:c>
      <x:c r="B155" t="s">
        <x:v>57</x:v>
      </x:c>
      <x:c r="C155" t="s">
        <x:v>1125</x:v>
      </x:c>
      <x:c r="D155" t="s">
        <x:v>1126</x:v>
      </x:c>
      <x:c r="E155" t="s">
        <x:v>1127</x:v>
      </x:c>
      <x:c r="F155" t="s">
        <x:v>21</x:v>
      </x:c>
      <x:c r="G155" t="s">
        <x:v>1002</x:v>
      </x:c>
      <x:c r="H155" t="s">
        <x:v>1128</x:v>
      </x:c>
      <x:c r="I155" t="s">
        <x:v>1129</x:v>
      </x:c>
      <x:c r="J155" t="s">
        <x:v>44</x:v>
      </x:c>
      <x:c r="K155" t="s">
        <x:v>72</x:v>
      </x:c>
      <x:c r="L155" t="s">
        <x:v>21</x:v>
      </x:c>
      <x:c r="M155" s="6" t="e">
        <x:f>HYPERLINK("https://github.com/ythere-y/PoorCodeSumEval","https://github.com/ythere-y/PoorCodeSumEval")</x:f>
        <x:v>HYPERLINK is not implemented. linkLocation=https://github.com/ythere-y/PoorCodeSumEval, friendlyName=https://github.com/ythere-y/PoorCodeSumEval</x:v>
      </x:c>
      <x:c r="N155" t="s">
        <x:v>675</x:v>
      </x:c>
      <x:c r="O155" t="s">
        <x:v>80</x:v>
      </x:c>
      <x:c r="P155" t="s">
        <x:v>89</x:v>
      </x:c>
      <x:c r="Q155" t="str">
        <x:v>是</x:v>
      </x:c>
    </x:row>
    <x:row r="156" ht="25.5" customHeight="1">
      <x:c r="A156" t="s">
        <x:v>1130</x:v>
      </x:c>
      <x:c r="B156" t="s">
        <x:v>57</x:v>
      </x:c>
      <x:c r="C156" t="s">
        <x:v>1131</x:v>
      </x:c>
      <x:c r="D156" t="s">
        <x:v>1132</x:v>
      </x:c>
      <x:c r="E156" t="s">
        <x:v>1133</x:v>
      </x:c>
      <x:c r="F156" t="s">
        <x:v>21</x:v>
      </x:c>
      <x:c r="G156" t="s">
        <x:v>1002</x:v>
      </x:c>
      <x:c r="H156" t="s">
        <x:v>1134</x:v>
      </x:c>
      <x:c r="I156" t="s">
        <x:v>1135</x:v>
      </x:c>
      <x:c r="J156" t="s">
        <x:v>44</x:v>
      </x:c>
      <x:c r="K156" t="s">
        <x:v>1136</x:v>
      </x:c>
      <x:c r="L156" t="s">
        <x:v>44</x:v>
      </x:c>
      <x:c r="M156" s="6"/>
      <x:c r="O156" t="s">
        <x:v>80</x:v>
      </x:c>
      <x:c r="P156" t="s">
        <x:v>1137</x:v>
      </x:c>
      <x:c r="Q156" t="str">
        <x:v>是</x:v>
      </x:c>
    </x:row>
    <x:row r="157" ht="25.5" customHeight="1">
      <x:c r="A157" t="s">
        <x:v>1138</x:v>
      </x:c>
      <x:c r="B157" t="s">
        <x:v>57</x:v>
      </x:c>
      <x:c r="C157" t="s">
        <x:v>1139</x:v>
      </x:c>
      <x:c r="D157" t="s">
        <x:v>1140</x:v>
      </x:c>
      <x:c r="E157" t="s">
        <x:v>1141</x:v>
      </x:c>
      <x:c r="F157" t="s">
        <x:v>21</x:v>
      </x:c>
      <x:c r="G157" t="s">
        <x:v>1002</x:v>
      </x:c>
      <x:c r="H157" t="s">
        <x:v>1142</x:v>
      </x:c>
      <x:c r="I157" t="s">
        <x:v>1143</x:v>
      </x:c>
      <x:c r="J157" t="s">
        <x:v>21</x:v>
      </x:c>
      <x:c r="K157" t="s">
        <x:v>1144</x:v>
      </x:c>
      <x:c r="L157" t="s">
        <x:v>44</x:v>
      </x:c>
      <x:c r="M157" s="6"/>
      <x:c r="O157" t="s">
        <x:v>64</x:v>
      </x:c>
      <x:c r="P157" t="s">
        <x:v>174</x:v>
      </x:c>
      <x:c r="Q157" t="str">
        <x:v>是</x:v>
      </x:c>
    </x:row>
    <x:row r="158" ht="25.5" customHeight="1">
      <x:c r="A158" t="s">
        <x:v>1145</x:v>
      </x:c>
      <x:c r="B158" t="s">
        <x:v>57</x:v>
      </x:c>
      <x:c r="C158" t="s">
        <x:v>1146</x:v>
      </x:c>
      <x:c r="D158" t="s">
        <x:v>1147</x:v>
      </x:c>
      <x:c r="E158" t="s">
        <x:v>1148</x:v>
      </x:c>
      <x:c r="F158" t="s">
        <x:v>21</x:v>
      </x:c>
      <x:c r="G158" t="s">
        <x:v>1002</x:v>
      </x:c>
      <x:c r="H158" t="s">
        <x:v>1149</x:v>
      </x:c>
      <x:c r="I158" t="s">
        <x:v>1150</x:v>
      </x:c>
      <x:c r="J158" t="s">
        <x:v>21</x:v>
      </x:c>
      <x:c r="K158" t="s">
        <x:v>1151</x:v>
      </x:c>
      <x:c r="L158" t="s">
        <x:v>21</x:v>
      </x:c>
      <x:c r="M158" s="6"/>
      <x:c r="O158" t="s">
        <x:v>64</x:v>
      </x:c>
      <x:c r="P158" t="s">
        <x:v>65</x:v>
      </x:c>
      <x:c r="Q158" t="str">
        <x:v>否</x:v>
      </x:c>
    </x:row>
    <x:row r="159" ht="25.5" customHeight="1">
      <x:c r="A159" s="8" t="s">
        <x:v>1152</x:v>
      </x:c>
      <x:c r="B159" t="s">
        <x:v>57</x:v>
      </x:c>
      <x:c r="C159" t="s">
        <x:v>1153</x:v>
      </x:c>
      <x:c r="D159" t="s">
        <x:v>1154</x:v>
      </x:c>
      <x:c r="E159" t="s">
        <x:v>1155</x:v>
      </x:c>
      <x:c r="F159" t="s">
        <x:v>44</x:v>
      </x:c>
      <x:c r="G159" t="s">
        <x:v>1002</x:v>
      </x:c>
      <x:c r="H159" t="s">
        <x:v>1156</x:v>
      </x:c>
      <x:c r="I159" t="s">
        <x:v>1157</x:v>
      </x:c>
      <x:c r="J159" t="s">
        <x:v>44</x:v>
      </x:c>
      <x:c r="K159" t="s">
        <x:v>72</x:v>
      </x:c>
      <x:c r="L159" t="s">
        <x:v>44</x:v>
      </x:c>
      <x:c r="M159" s="6" t="e">
        <x:f>HYPERLINK("https://github.com/Yuanhong-Lan/AndroTest24","https://github.com/Yuanhong-Lan/AndroTest24")</x:f>
        <x:v>HYPERLINK is not implemented. linkLocation=https://github.com/Yuanhong-Lan/AndroTest24, friendlyName=https://github.com/Yuanhong-Lan/AndroTest24</x:v>
      </x:c>
      <x:c r="N159" t="s">
        <x:v>147</x:v>
      </x:c>
      <x:c r="O159" t="s">
        <x:v>64</x:v>
      </x:c>
      <x:c r="P159" t="s">
        <x:v>65</x:v>
      </x:c>
      <x:c r="Q159" t="str">
        <x:v>否</x:v>
      </x:c>
    </x:row>
    <x:row r="160" ht="25.5" customHeight="1">
      <x:c r="A160" t="s">
        <x:v>1158</x:v>
      </x:c>
      <x:c r="B160" t="s">
        <x:v>57</x:v>
      </x:c>
      <x:c r="C160" t="s">
        <x:v>1159</x:v>
      </x:c>
      <x:c r="D160" t="s">
        <x:v>1160</x:v>
      </x:c>
      <x:c r="E160" t="s">
        <x:v>1161</x:v>
      </x:c>
      <x:c r="F160" t="s">
        <x:v>21</x:v>
      </x:c>
      <x:c r="G160" t="s">
        <x:v>1002</x:v>
      </x:c>
      <x:c r="H160" t="s">
        <x:v>1162</x:v>
      </x:c>
      <x:c r="I160" t="s">
        <x:v>1163</x:v>
      </x:c>
      <x:c r="J160" t="s">
        <x:v>44</x:v>
      </x:c>
      <x:c r="K160" t="s">
        <x:v>72</x:v>
      </x:c>
      <x:c r="L160" t="s">
        <x:v>44</x:v>
      </x:c>
      <x:c r="M160" s="6"/>
      <x:c r="O160" t="s">
        <x:v>64</x:v>
      </x:c>
      <x:c r="P160" t="s">
        <x:v>65</x:v>
      </x:c>
      <x:c r="Q160" t="str">
        <x:v>否</x:v>
      </x:c>
    </x:row>
    <x:row r="161" ht="25.5" customHeight="1">
      <x:c r="A161" t="s">
        <x:v>1164</x:v>
      </x:c>
      <x:c r="B161" t="s">
        <x:v>30</x:v>
      </x:c>
      <x:c r="C161" t="s">
        <x:v>1165</x:v>
      </x:c>
      <x:c r="D161" t="s">
        <x:v>1166</x:v>
      </x:c>
      <x:c r="E161" t="s">
        <x:v>1167</x:v>
      </x:c>
      <x:c r="F161" t="s">
        <x:v>21</x:v>
      </x:c>
      <x:c r="G161" t="s">
        <x:v>1002</x:v>
      </x:c>
      <x:c r="H161" t="s">
        <x:v>1168</x:v>
      </x:c>
      <x:c r="I161" t="s">
        <x:v>1169</x:v>
      </x:c>
      <x:c r="J161" t="s">
        <x:v>44</x:v>
      </x:c>
      <x:c r="K161" t="s">
        <x:v>72</x:v>
      </x:c>
      <x:c r="L161" t="s">
        <x:v>44</x:v>
      </x:c>
      <x:c r="M161" s="6" t="e">
        <x:f>HYPERLINK("https://github.com/phamquiluan/RCAEval","https://github.com/phamquiluan/RCAEval")</x:f>
        <x:v>HYPERLINK is not implemented. linkLocation=https://github.com/phamquiluan/RCAEval, friendlyName=https://github.com/phamquiluan/RCAEval</x:v>
      </x:c>
      <x:c r="N161" t="s">
        <x:v>1170</x:v>
      </x:c>
      <x:c r="O161" t="s">
        <x:v>27</x:v>
      </x:c>
      <x:c r="P161" t="s">
        <x:v>37</x:v>
      </x:c>
      <x:c r="Q161" t="str">
        <x:v>否</x:v>
      </x:c>
    </x:row>
    <x:row r="162" ht="25.5" customHeight="1">
      <x:c r="A162" t="s">
        <x:v>1171</x:v>
      </x:c>
      <x:c r="B162" t="s">
        <x:v>57</x:v>
      </x:c>
      <x:c r="C162" t="s">
        <x:v>1172</x:v>
      </x:c>
      <x:c r="D162" t="s">
        <x:v>1173</x:v>
      </x:c>
      <x:c r="E162" t="s">
        <x:v>1174</x:v>
      </x:c>
      <x:c r="F162" t="s">
        <x:v>21</x:v>
      </x:c>
      <x:c r="G162" t="s">
        <x:v>1002</x:v>
      </x:c>
      <x:c r="H162" t="s">
        <x:v>1175</x:v>
      </x:c>
      <x:c r="I162" t="s">
        <x:v>1176</x:v>
      </x:c>
      <x:c r="J162" t="s">
        <x:v>44</x:v>
      </x:c>
      <x:c r="K162" t="s">
        <x:v>72</x:v>
      </x:c>
      <x:c r="L162" t="s">
        <x:v>44</x:v>
      </x:c>
      <x:c r="M162" s="6"/>
      <x:c r="O162" t="s">
        <x:v>27</x:v>
      </x:c>
      <x:c r="P162" t="s">
        <x:v>37</x:v>
      </x:c>
      <x:c r="Q162" t="str">
        <x:v>是</x:v>
      </x:c>
    </x:row>
    <x:row r="163" ht="25.5" customHeight="1">
      <x:c r="A163" t="s">
        <x:v>1177</x:v>
      </x:c>
      <x:c r="B163" t="s">
        <x:v>57</x:v>
      </x:c>
      <x:c r="C163" t="s">
        <x:v>1178</x:v>
      </x:c>
      <x:c r="D163" t="s">
        <x:v>1179</x:v>
      </x:c>
      <x:c r="E163" t="s">
        <x:v>1180</x:v>
      </x:c>
      <x:c r="F163" t="s">
        <x:v>21</x:v>
      </x:c>
      <x:c r="G163" t="s">
        <x:v>1002</x:v>
      </x:c>
      <x:c r="H163" t="s">
        <x:v>1181</x:v>
      </x:c>
      <x:c r="I163" t="s">
        <x:v>1182</x:v>
      </x:c>
      <x:c r="J163" t="s">
        <x:v>44</x:v>
      </x:c>
      <x:c r="K163" t="s">
        <x:v>72</x:v>
      </x:c>
      <x:c r="L163" t="s">
        <x:v>21</x:v>
      </x:c>
      <x:c r="M163" s="6" t="e">
        <x:f>HYPERLINK("https://github.com/ddd87613/MRCA","https://github.com/ddd87613/MRCA")</x:f>
        <x:v>HYPERLINK is not implemented. linkLocation=https://github.com/ddd87613/MRCA, friendlyName=https://github.com/ddd87613/MRCA</x:v>
      </x:c>
      <x:c r="N163" t="s">
        <x:v>79</x:v>
      </x:c>
      <x:c r="O163" t="s">
        <x:v>27</x:v>
      </x:c>
      <x:c r="P163" t="s">
        <x:v>37</x:v>
      </x:c>
      <x:c r="Q163" t="str">
        <x:v>否</x:v>
      </x:c>
    </x:row>
    <x:row r="164" ht="25.5" customHeight="1">
      <x:c r="A164" t="s">
        <x:v>1183</x:v>
      </x:c>
      <x:c r="B164" t="s">
        <x:v>30</x:v>
      </x:c>
      <x:c r="C164" t="s">
        <x:v>1184</x:v>
      </x:c>
      <x:c r="D164" t="s">
        <x:v>1185</x:v>
      </x:c>
      <x:c r="E164" t="s">
        <x:v>1186</x:v>
      </x:c>
      <x:c r="F164" t="s">
        <x:v>21</x:v>
      </x:c>
      <x:c r="G164" t="s">
        <x:v>1002</x:v>
      </x:c>
      <x:c r="H164" t="s">
        <x:v>1187</x:v>
      </x:c>
      <x:c r="I164" t="s">
        <x:v>1188</x:v>
      </x:c>
      <x:c r="J164" t="s">
        <x:v>21</x:v>
      </x:c>
      <x:c r="K164" t="s">
        <x:v>1189</x:v>
      </x:c>
      <x:c r="L164" t="s">
        <x:v>44</x:v>
      </x:c>
      <x:c r="M164" s="6" t="e">
        <x:f>HYPERLINK("https://github.com/AIOps-Lab-NKU/Medicine","https://github.com/AIOps-Lab-NKU/Medicine")</x:f>
        <x:v>HYPERLINK is not implemented. linkLocation=https://github.com/AIOps-Lab-NKU/Medicine, friendlyName=https://github.com/AIOps-Lab-NKU/Medicine</x:v>
      </x:c>
      <x:c r="N164" t="s">
        <x:v>403</x:v>
      </x:c>
      <x:c r="O164" t="s">
        <x:v>27</x:v>
      </x:c>
      <x:c r="P164" t="s">
        <x:v>28</x:v>
      </x:c>
      <x:c r="Q164" t="str">
        <x:v>否</x:v>
      </x:c>
    </x:row>
    <x:row r="165" ht="25.5" customHeight="1">
      <x:c r="A165" t="s">
        <x:v>1190</x:v>
      </x:c>
      <x:c r="B165" t="s">
        <x:v>57</x:v>
      </x:c>
      <x:c r="C165" t="s">
        <x:v>1191</x:v>
      </x:c>
      <x:c r="D165" t="s">
        <x:v>1192</x:v>
      </x:c>
      <x:c r="E165" t="s">
        <x:v>1193</x:v>
      </x:c>
      <x:c r="F165" t="s">
        <x:v>21</x:v>
      </x:c>
      <x:c r="G165" t="s">
        <x:v>1002</x:v>
      </x:c>
      <x:c r="H165" t="s">
        <x:v>1194</x:v>
      </x:c>
      <x:c r="I165" t="s">
        <x:v>1195</x:v>
      </x:c>
      <x:c r="J165" t="s">
        <x:v>44</x:v>
      </x:c>
      <x:c r="K165" t="s">
        <x:v>1196</x:v>
      </x:c>
      <x:c r="L165" t="s">
        <x:v>44</x:v>
      </x:c>
      <x:c r="M165" s="6" t="e">
        <x:f>HYPERLINK("https://github.com/yifan-CodeDir/SODA","https://github.com/yifan-CodeDir/SODA")</x:f>
        <x:v>HYPERLINK is not implemented. linkLocation=https://github.com/yifan-CodeDir/SODA, friendlyName=https://github.com/yifan-CodeDir/SODA</x:v>
      </x:c>
      <x:c r="N165" t="s">
        <x:v>675</x:v>
      </x:c>
      <x:c r="O165" t="s">
        <x:v>64</x:v>
      </x:c>
      <x:c r="P165" t="s">
        <x:v>65</x:v>
      </x:c>
      <x:c r="Q165" t="str">
        <x:v>是</x:v>
      </x:c>
    </x:row>
    <x:row r="166" ht="25.5" customHeight="1">
      <x:c r="A166" t="s">
        <x:v>1197</x:v>
      </x:c>
      <x:c r="B166" t="s">
        <x:v>57</x:v>
      </x:c>
      <x:c r="C166" t="s">
        <x:v>1198</x:v>
      </x:c>
      <x:c r="D166" t="s">
        <x:v>1199</x:v>
      </x:c>
      <x:c r="E166" t="s">
        <x:v>1200</x:v>
      </x:c>
      <x:c r="F166" t="s">
        <x:v>44</x:v>
      </x:c>
      <x:c r="G166" t="s">
        <x:v>1002</x:v>
      </x:c>
      <x:c r="H166" t="s">
        <x:v>1201</x:v>
      </x:c>
      <x:c r="I166" t="s">
        <x:v>1202</x:v>
      </x:c>
      <x:c r="J166" t="s">
        <x:v>44</x:v>
      </x:c>
      <x:c r="K166" t="s">
        <x:v>72</x:v>
      </x:c>
      <x:c r="L166" t="s">
        <x:v>44</x:v>
      </x:c>
      <x:c r="M166" s="6"/>
      <x:c r="O166" t="s">
        <x:v>64</x:v>
      </x:c>
      <x:c r="P166" t="s">
        <x:v>787</x:v>
      </x:c>
      <x:c r="Q166" t="str">
        <x:v>否</x:v>
      </x:c>
    </x:row>
    <x:row r="167" ht="25.5" customHeight="1">
      <x:c r="A167" t="s">
        <x:v>1203</x:v>
      </x:c>
      <x:c r="B167" t="s">
        <x:v>57</x:v>
      </x:c>
      <x:c r="C167" t="s">
        <x:v>1204</x:v>
      </x:c>
      <x:c r="D167" t="s">
        <x:v>1205</x:v>
      </x:c>
      <x:c r="E167" t="s">
        <x:v>1206</x:v>
      </x:c>
      <x:c r="F167" t="s">
        <x:v>21</x:v>
      </x:c>
      <x:c r="G167" t="s">
        <x:v>1002</x:v>
      </x:c>
      <x:c r="H167" t="s">
        <x:v>1207</x:v>
      </x:c>
      <x:c r="I167" t="s">
        <x:v>1208</x:v>
      </x:c>
      <x:c r="J167" t="s">
        <x:v>44</x:v>
      </x:c>
      <x:c r="K167" t="s">
        <x:v>72</x:v>
      </x:c>
      <x:c r="L167" t="s">
        <x:v>44</x:v>
      </x:c>
      <x:c r="M167" s="6" t="e">
        <x:f>HYPERLINK("https://github.com/MR-Adopt/MR-Adopt.github.io","https://github.com/MR-Adopt/MR-Adopt.github.io")</x:f>
        <x:v>HYPERLINK is not implemented. linkLocation=https://github.com/MR-Adopt/MR-Adopt.github.io, friendlyName=https://github.com/MR-Adopt/MR-Adopt.github.io</x:v>
      </x:c>
      <x:c r="N167" t="s">
        <x:v>675</x:v>
      </x:c>
      <x:c r="O167" t="s">
        <x:v>64</x:v>
      </x:c>
      <x:c r="P167" t="s">
        <x:v>65</x:v>
      </x:c>
      <x:c r="Q167" t="str">
        <x:v>是</x:v>
      </x:c>
    </x:row>
    <x:row r="168" ht="25.5" customHeight="1">
      <x:c r="A168" t="s">
        <x:v>1209</x:v>
      </x:c>
      <x:c r="B168" t="s">
        <x:v>57</x:v>
      </x:c>
      <x:c r="C168" t="s">
        <x:v>1210</x:v>
      </x:c>
      <x:c r="D168" t="s">
        <x:v>1211</x:v>
      </x:c>
      <x:c r="E168" t="s">
        <x:v>1212</x:v>
      </x:c>
      <x:c r="F168" t="s">
        <x:v>21</x:v>
      </x:c>
      <x:c r="G168" t="s">
        <x:v>1002</x:v>
      </x:c>
      <x:c r="H168" t="s">
        <x:v>1213</x:v>
      </x:c>
      <x:c r="I168" t="s">
        <x:v>1214</x:v>
      </x:c>
      <x:c r="J168" t="s">
        <x:v>44</x:v>
      </x:c>
      <x:c r="K168" t="s">
        <x:v>72</x:v>
      </x:c>
      <x:c r="L168" t="s">
        <x:v>44</x:v>
      </x:c>
      <x:c r="M168" s="6"/>
      <x:c r="O168" t="s">
        <x:v>189</x:v>
      </x:c>
      <x:c r="P168" t="s">
        <x:v>273</x:v>
      </x:c>
      <x:c r="Q168" t="str">
        <x:v>否</x:v>
      </x:c>
    </x:row>
    <x:row r="169" ht="25.5" customHeight="1">
      <x:c r="A169" t="s">
        <x:v>1215</x:v>
      </x:c>
      <x:c r="B169" t="s">
        <x:v>57</x:v>
      </x:c>
      <x:c r="C169" t="s">
        <x:v>1216</x:v>
      </x:c>
      <x:c r="D169" t="s">
        <x:v>1217</x:v>
      </x:c>
      <x:c r="E169" t="s">
        <x:v>1218</x:v>
      </x:c>
      <x:c r="F169" t="s">
        <x:v>21</x:v>
      </x:c>
      <x:c r="G169" t="s">
        <x:v>1002</x:v>
      </x:c>
      <x:c r="H169" t="s">
        <x:v>1219</x:v>
      </x:c>
      <x:c r="I169" t="s">
        <x:v>1220</x:v>
      </x:c>
      <x:c r="J169" t="s">
        <x:v>44</x:v>
      </x:c>
      <x:c r="K169" t="s">
        <x:v>1221</x:v>
      </x:c>
      <x:c r="L169" t="s">
        <x:v>44</x:v>
      </x:c>
      <x:c r="M169" s="6"/>
      <x:c r="O169" t="s">
        <x:v>64</x:v>
      </x:c>
      <x:c r="P169" t="s">
        <x:v>65</x:v>
      </x:c>
      <x:c r="Q169" t="str">
        <x:v>否</x:v>
      </x:c>
    </x:row>
    <x:row r="170" ht="25.5" customHeight="1">
      <x:c r="A170" t="s">
        <x:v>1222</x:v>
      </x:c>
      <x:c r="B170" t="s">
        <x:v>57</x:v>
      </x:c>
      <x:c r="C170" t="s">
        <x:v>1223</x:v>
      </x:c>
      <x:c r="D170" t="s">
        <x:v>1224</x:v>
      </x:c>
      <x:c r="E170" t="s">
        <x:v>1225</x:v>
      </x:c>
      <x:c r="F170" t="s">
        <x:v>21</x:v>
      </x:c>
      <x:c r="G170" t="s">
        <x:v>1002</x:v>
      </x:c>
      <x:c r="H170" t="s">
        <x:v>1226</x:v>
      </x:c>
      <x:c r="I170" t="s">
        <x:v>1227</x:v>
      </x:c>
      <x:c r="J170" t="s">
        <x:v>21</x:v>
      </x:c>
      <x:c r="K170" t="s">
        <x:v>1228</x:v>
      </x:c>
      <x:c r="L170" t="s">
        <x:v>44</x:v>
      </x:c>
      <x:c r="M170" s="6"/>
      <x:c r="O170" t="s">
        <x:v>64</x:v>
      </x:c>
      <x:c r="P170" t="s">
        <x:v>174</x:v>
      </x:c>
      <x:c r="Q170" t="str">
        <x:v>否</x:v>
      </x:c>
    </x:row>
    <x:row r="171" ht="25.5" customHeight="1">
      <x:c r="A171" t="s">
        <x:v>1229</x:v>
      </x:c>
      <x:c r="B171" t="s">
        <x:v>17</x:v>
      </x:c>
      <x:c r="C171" t="s">
        <x:v>1230</x:v>
      </x:c>
      <x:c r="D171" t="s">
        <x:v>1231</x:v>
      </x:c>
      <x:c r="E171" t="s">
        <x:v>1232</x:v>
      </x:c>
      <x:c r="F171" t="s">
        <x:v>21</x:v>
      </x:c>
      <x:c r="G171" t="s">
        <x:v>1002</x:v>
      </x:c>
      <x:c r="H171" t="s">
        <x:v>1233</x:v>
      </x:c>
      <x:c r="I171" t="s">
        <x:v>1234</x:v>
      </x:c>
      <x:c r="J171" t="s">
        <x:v>44</x:v>
      </x:c>
      <x:c r="K171" t="s">
        <x:v>72</x:v>
      </x:c>
      <x:c r="L171" t="s">
        <x:v>44</x:v>
      </x:c>
      <x:c r="M171" s="6" t="e">
        <x:f>HYPERLINK("https://github.com/SophieZheng998/MaskDroid","https://github.com/SophieZheng998/MaskDroid")</x:f>
        <x:v>HYPERLINK is not implemented. linkLocation=https://github.com/SophieZheng998/MaskDroid, friendlyName=https://github.com/SophieZheng998/MaskDroid</x:v>
      </x:c>
      <x:c r="N171" t="s">
        <x:v>808</x:v>
      </x:c>
      <x:c r="O171" t="s">
        <x:v>122</x:v>
      </x:c>
      <x:c r="P171" t="s">
        <x:v>123</x:v>
      </x:c>
      <x:c r="Q171" t="str">
        <x:v>是</x:v>
      </x:c>
    </x:row>
    <x:row r="172" ht="25.5" customHeight="1">
      <x:c r="A172" t="s">
        <x:v>1235</x:v>
      </x:c>
      <x:c r="B172" t="s">
        <x:v>30</x:v>
      </x:c>
      <x:c r="C172" t="s">
        <x:v>1236</x:v>
      </x:c>
      <x:c r="D172" t="s">
        <x:v>1237</x:v>
      </x:c>
      <x:c r="E172" t="s">
        <x:v>1238</x:v>
      </x:c>
      <x:c r="F172" t="s">
        <x:v>44</x:v>
      </x:c>
      <x:c r="G172" t="s">
        <x:v>1002</x:v>
      </x:c>
      <x:c r="H172" t="s">
        <x:v>1239</x:v>
      </x:c>
      <x:c r="I172" t="s">
        <x:v>1240</x:v>
      </x:c>
      <x:c r="J172" t="s">
        <x:v>21</x:v>
      </x:c>
      <x:c r="K172" t="s">
        <x:v>1241</x:v>
      </x:c>
      <x:c r="L172" t="s">
        <x:v>44</x:v>
      </x:c>
      <x:c r="M172" s="6" t="e">
        <x:f>HYPERLINK("https://github.com/XYIheng/MobileAppTesting","https://github.com/XYIheng/MobileAppTesting")</x:f>
        <x:v>HYPERLINK is not implemented. linkLocation=https://github.com/XYIheng/MobileAppTesting, friendlyName=https://github.com/XYIheng/MobileAppTesting</x:v>
      </x:c>
      <x:c r="N172" t="s">
        <x:v>1242</x:v>
      </x:c>
      <x:c r="O172" t="s">
        <x:v>122</x:v>
      </x:c>
      <x:c r="P172" t="s">
        <x:v>739</x:v>
      </x:c>
      <x:c r="Q172" t="str">
        <x:v>否</x:v>
      </x:c>
    </x:row>
    <x:row r="173" ht="25.5" customHeight="1">
      <x:c r="A173" t="s">
        <x:v>1243</x:v>
      </x:c>
      <x:c r="B173" t="s">
        <x:v>57</x:v>
      </x:c>
      <x:c r="C173" t="s">
        <x:v>1244</x:v>
      </x:c>
      <x:c r="D173" t="s">
        <x:v>1245</x:v>
      </x:c>
      <x:c r="E173" t="s">
        <x:v>1246</x:v>
      </x:c>
      <x:c r="F173" t="s">
        <x:v>21</x:v>
      </x:c>
      <x:c r="G173" t="s">
        <x:v>1002</x:v>
      </x:c>
      <x:c r="H173" t="s">
        <x:v>1247</x:v>
      </x:c>
      <x:c r="I173" t="s">
        <x:v>1248</x:v>
      </x:c>
      <x:c r="J173" t="s">
        <x:v>44</x:v>
      </x:c>
      <x:c r="K173" t="s">
        <x:v>72</x:v>
      </x:c>
      <x:c r="L173" t="s">
        <x:v>44</x:v>
      </x:c>
      <x:c r="M173" s="6" t="e">
        <x:f>HYPERLINK("https://github.com/tianzhaotju/CODA","https://github.com/tianzhaotju/CODA")</x:f>
        <x:v>HYPERLINK is not implemented. linkLocation=https://github.com/tianzhaotju/CODA, friendlyName=https://github.com/tianzhaotju/CODA</x:v>
      </x:c>
      <x:c r="N173" t="s">
        <x:v>1249</x:v>
      </x:c>
      <x:c r="O173" t="s">
        <x:v>80</x:v>
      </x:c>
      <x:c r="P173" t="s">
        <x:v>81</x:v>
      </x:c>
      <x:c r="Q173" t="str">
        <x:v>是</x:v>
      </x:c>
    </x:row>
    <x:row r="174" ht="25.5" customHeight="1">
      <x:c r="A174" t="s">
        <x:v>1250</x:v>
      </x:c>
      <x:c r="B174" t="s">
        <x:v>57</x:v>
      </x:c>
      <x:c r="C174" s="5" t="s">
        <x:v>1251</x:v>
      </x:c>
      <x:c r="D174" t="s">
        <x:v>1252</x:v>
      </x:c>
      <x:c r="E174" t="s">
        <x:v>1253</x:v>
      </x:c>
      <x:c r="F174" t="s">
        <x:v>21</x:v>
      </x:c>
      <x:c r="G174" t="s">
        <x:v>1002</x:v>
      </x:c>
      <x:c r="H174" t="s">
        <x:v>1254</x:v>
      </x:c>
      <x:c r="I174" t="s">
        <x:v>1254</x:v>
      </x:c>
      <x:c r="J174" t="s">
        <x:v>21</x:v>
      </x:c>
      <x:c r="K174" t="s">
        <x:v>1255</x:v>
      </x:c>
      <x:c r="L174" t="s">
        <x:v>21</x:v>
      </x:c>
      <x:c r="M174" s="6" t="e">
        <x:f>HYPERLINK("https://github.com/ComplexCodeEval/ComplexCodeEval","https://github.com/ComplexCodeEval/ComplexCodeEval")</x:f>
        <x:v>HYPERLINK is not implemented. linkLocation=https://github.com/ComplexCodeEval/ComplexCodeEval, friendlyName=https://github.com/ComplexCodeEval/ComplexCodeEval</x:v>
      </x:c>
      <x:c r="N174" t="s">
        <x:v>1256</x:v>
      </x:c>
      <x:c r="O174" t="s">
        <x:v>257</x:v>
      </x:c>
      <x:c r="P174" t="s">
        <x:v>258</x:v>
      </x:c>
      <x:c r="Q174" t="str">
        <x:v>是</x:v>
      </x:c>
    </x:row>
    <x:row r="175" ht="25.5" customHeight="1">
      <x:c r="A175" t="s">
        <x:v>1257</x:v>
      </x:c>
      <x:c r="B175" t="s">
        <x:v>57</x:v>
      </x:c>
      <x:c r="C175" t="s">
        <x:v>1258</x:v>
      </x:c>
      <x:c r="D175" t="s">
        <x:v>1259</x:v>
      </x:c>
      <x:c r="E175" t="s">
        <x:v>1260</x:v>
      </x:c>
      <x:c r="F175" t="s">
        <x:v>21</x:v>
      </x:c>
      <x:c r="G175" t="s">
        <x:v>1002</x:v>
      </x:c>
      <x:c r="H175" t="s">
        <x:v>1261</x:v>
      </x:c>
      <x:c r="I175" t="s">
        <x:v>1262</x:v>
      </x:c>
      <x:c r="J175" t="s">
        <x:v>44</x:v>
      </x:c>
      <x:c r="K175" t="s">
        <x:v>72</x:v>
      </x:c>
      <x:c r="L175" t="s">
        <x:v>44</x:v>
      </x:c>
      <x:c r="M175" s="6" t="e">
        <x:f>HYPERLINK("https://github.com/SpencerLabAQ/AIPT","https://github.com/SpencerLabAQ/AIPT")</x:f>
        <x:v>HYPERLINK is not implemented. linkLocation=https://github.com/SpencerLabAQ/AIPT, friendlyName=https://github.com/SpencerLabAQ/AIPT</x:v>
      </x:c>
      <x:c r="N175" t="s">
        <x:v>840</x:v>
      </x:c>
      <x:c r="O175" t="s">
        <x:v>64</x:v>
      </x:c>
      <x:c r="P175" t="s">
        <x:v>65</x:v>
      </x:c>
      <x:c r="Q175" t="str">
        <x:v>否</x:v>
      </x:c>
    </x:row>
    <x:row r="176" ht="25.5" customHeight="1">
      <x:c r="A176" t="s">
        <x:v>1263</x:v>
      </x:c>
      <x:c r="B176" t="s">
        <x:v>17</x:v>
      </x:c>
      <x:c r="C176" t="s">
        <x:v>1264</x:v>
      </x:c>
      <x:c r="D176" t="s">
        <x:v>1265</x:v>
      </x:c>
      <x:c r="E176" t="s">
        <x:v>1266</x:v>
      </x:c>
      <x:c r="F176" t="s">
        <x:v>21</x:v>
      </x:c>
      <x:c r="G176" t="s">
        <x:v>1002</x:v>
      </x:c>
      <x:c r="H176" t="s">
        <x:v>1267</x:v>
      </x:c>
      <x:c r="I176" t="s">
        <x:v>1268</x:v>
      </x:c>
      <x:c r="J176" t="s">
        <x:v>44</x:v>
      </x:c>
      <x:c r="K176" t="s">
        <x:v>72</x:v>
      </x:c>
      <x:c r="L176" t="s">
        <x:v>44</x:v>
      </x:c>
      <x:c r="M176" s="6"/>
      <x:c r="O176" t="s">
        <x:v>257</x:v>
      </x:c>
      <x:c r="P176" t="s">
        <x:v>258</x:v>
      </x:c>
      <x:c r="Q176" t="str">
        <x:v>是</x:v>
      </x:c>
    </x:row>
    <x:row r="177" ht="25.5" customHeight="1">
      <x:c r="A177" t="s">
        <x:v>1269</x:v>
      </x:c>
      <x:c r="B177" t="s">
        <x:v>17</x:v>
      </x:c>
      <x:c r="C177" t="s">
        <x:v>1270</x:v>
      </x:c>
      <x:c r="D177" t="s">
        <x:v>1271</x:v>
      </x:c>
      <x:c r="E177" t="s">
        <x:v>1272</x:v>
      </x:c>
      <x:c r="F177" t="s">
        <x:v>44</x:v>
      </x:c>
      <x:c r="G177" t="s">
        <x:v>1002</x:v>
      </x:c>
      <x:c r="H177" t="s">
        <x:v>1273</x:v>
      </x:c>
      <x:c r="I177" t="s">
        <x:v>1274</x:v>
      </x:c>
      <x:c r="J177" t="s">
        <x:v>21</x:v>
      </x:c>
      <x:c r="K177" t="s">
        <x:v>1275</x:v>
      </x:c>
      <x:c r="L177" t="s">
        <x:v>44</x:v>
      </x:c>
      <x:c r="M177" s="6"/>
      <x:c r="O177" t="s">
        <x:v>257</x:v>
      </x:c>
      <x:c r="P177" t="s">
        <x:v>925</x:v>
      </x:c>
      <x:c r="Q177" t="str">
        <x:v>否</x:v>
      </x:c>
    </x:row>
    <x:row r="178" ht="25.5" customHeight="1">
      <x:c r="A178" t="s">
        <x:v>1276</x:v>
      </x:c>
      <x:c r="B178" t="s">
        <x:v>17</x:v>
      </x:c>
      <x:c r="C178" t="s">
        <x:v>1277</x:v>
      </x:c>
      <x:c r="D178" t="s">
        <x:v>1278</x:v>
      </x:c>
      <x:c r="E178" t="s">
        <x:v>1279</x:v>
      </x:c>
      <x:c r="F178" t="s">
        <x:v>21</x:v>
      </x:c>
      <x:c r="G178" t="s">
        <x:v>1002</x:v>
      </x:c>
      <x:c r="H178" t="s">
        <x:v>1280</x:v>
      </x:c>
      <x:c r="I178" t="s">
        <x:v>1281</x:v>
      </x:c>
      <x:c r="J178" t="s">
        <x:v>44</x:v>
      </x:c>
      <x:c r="K178" t="s">
        <x:v>72</x:v>
      </x:c>
      <x:c r="L178" t="s">
        <x:v>44</x:v>
      </x:c>
      <x:c r="M178" s="6"/>
      <x:c r="O178" t="s">
        <x:v>257</x:v>
      </x:c>
      <x:c r="P178" t="s">
        <x:v>925</x:v>
      </x:c>
      <x:c r="Q178" t="str">
        <x:v>是</x:v>
      </x:c>
    </x:row>
    <x:row r="179" ht="25.5" customHeight="1">
      <x:c r="A179" t="s">
        <x:v>1282</x:v>
      </x:c>
      <x:c r="B179" t="s">
        <x:v>17</x:v>
      </x:c>
      <x:c r="C179" t="s">
        <x:v>1283</x:v>
      </x:c>
      <x:c r="D179" t="s">
        <x:v>1284</x:v>
      </x:c>
      <x:c r="E179" t="s">
        <x:v>1285</x:v>
      </x:c>
      <x:c r="F179" t="s">
        <x:v>21</x:v>
      </x:c>
      <x:c r="G179" t="s">
        <x:v>1002</x:v>
      </x:c>
      <x:c r="H179" t="s">
        <x:v>1286</x:v>
      </x:c>
      <x:c r="I179" t="s">
        <x:v>1287</x:v>
      </x:c>
      <x:c r="J179" t="s">
        <x:v>44</x:v>
      </x:c>
      <x:c r="K179" t="s">
        <x:v>72</x:v>
      </x:c>
      <x:c r="L179" t="s">
        <x:v>44</x:v>
      </x:c>
      <x:c r="M179" s="6" t="e">
        <x:f>HYPERLINK("https://github.com/duyali2000/VIM-PT/","https://github.com/duyali2000/VIM-PT/")</x:f>
        <x:v>HYPERLINK is not implemented. linkLocation=https://github.com/duyali2000/VIM-PT/, friendlyName=https://github.com/duyali2000/VIM-PT/</x:v>
      </x:c>
      <x:c r="N179" t="s">
        <x:v>675</x:v>
      </x:c>
      <x:c r="O179" t="s">
        <x:v>257</x:v>
      </x:c>
      <x:c r="P179" t="s">
        <x:v>925</x:v>
      </x:c>
      <x:c r="Q179" t="str">
        <x:v>是</x:v>
      </x:c>
    </x:row>
    <x:row r="180" ht="25.5" customHeight="1">
      <x:c r="A180" t="s">
        <x:v>1288</x:v>
      </x:c>
      <x:c r="B180" t="s">
        <x:v>57</x:v>
      </x:c>
      <x:c r="C180" t="s">
        <x:v>1289</x:v>
      </x:c>
      <x:c r="D180" t="s">
        <x:v>1290</x:v>
      </x:c>
      <x:c r="E180" t="s">
        <x:v>1291</x:v>
      </x:c>
      <x:c r="F180" t="s">
        <x:v>21</x:v>
      </x:c>
      <x:c r="G180" t="s">
        <x:v>1002</x:v>
      </x:c>
      <x:c r="H180" t="s">
        <x:v>1292</x:v>
      </x:c>
      <x:c r="I180" t="s">
        <x:v>1293</x:v>
      </x:c>
      <x:c r="J180" t="s">
        <x:v>44</x:v>
      </x:c>
      <x:c r="K180" t="s">
        <x:v>72</x:v>
      </x:c>
      <x:c r="L180" t="s">
        <x:v>44</x:v>
      </x:c>
      <x:c r="M180" s="6"/>
      <x:c r="O180" t="s">
        <x:v>122</x:v>
      </x:c>
      <x:c r="P180" t="s">
        <x:v>739</x:v>
      </x:c>
      <x:c r="Q180" t="str">
        <x:v>是</x:v>
      </x:c>
    </x:row>
    <x:row r="181" ht="25.5" customHeight="1">
      <x:c r="A181" t="s">
        <x:v>1294</x:v>
      </x:c>
      <x:c r="B181" t="s">
        <x:v>57</x:v>
      </x:c>
      <x:c r="C181" t="s">
        <x:v>1295</x:v>
      </x:c>
      <x:c r="D181" t="s">
        <x:v>1296</x:v>
      </x:c>
      <x:c r="E181" t="s">
        <x:v>1297</x:v>
      </x:c>
      <x:c r="F181" t="s">
        <x:v>21</x:v>
      </x:c>
      <x:c r="G181" t="s">
        <x:v>1002</x:v>
      </x:c>
      <x:c r="H181" t="s">
        <x:v>1298</x:v>
      </x:c>
      <x:c r="I181" t="s">
        <x:v>1299</x:v>
      </x:c>
      <x:c r="J181" t="s">
        <x:v>21</x:v>
      </x:c>
      <x:c r="K181" t="s">
        <x:v>1300</x:v>
      </x:c>
      <x:c r="L181" t="s">
        <x:v>21</x:v>
      </x:c>
      <x:c r="M181" s="6" t="e">
        <x:f>HYPERLINK("https://github.com/xjtu-intsoft/MiniChecker","https://github.com/xjtu-intsoft/MiniChecker")</x:f>
        <x:v>HYPERLINK is not implemented. linkLocation=https://github.com/xjtu-intsoft/MiniChecker, friendlyName=https://github.com/xjtu-intsoft/MiniChecker</x:v>
      </x:c>
      <x:c r="N181" t="s">
        <x:v>1301</x:v>
      </x:c>
      <x:c r="O181" t="s">
        <x:v>122</x:v>
      </x:c>
      <x:c r="P181" t="s">
        <x:v>1302</x:v>
      </x:c>
      <x:c r="Q181" t="str">
        <x:v>否</x:v>
      </x:c>
    </x:row>
    <x:row r="182" ht="25.5" customHeight="1">
      <x:c r="A182" t="s">
        <x:v>1303</x:v>
      </x:c>
      <x:c r="B182" t="s">
        <x:v>57</x:v>
      </x:c>
      <x:c r="C182" t="s">
        <x:v>1304</x:v>
      </x:c>
      <x:c r="D182" t="s">
        <x:v>1305</x:v>
      </x:c>
      <x:c r="E182" t="s">
        <x:v>1306</x:v>
      </x:c>
      <x:c r="F182" t="s">
        <x:v>21</x:v>
      </x:c>
      <x:c r="G182" t="s">
        <x:v>1002</x:v>
      </x:c>
      <x:c r="H182" t="s">
        <x:v>1307</x:v>
      </x:c>
      <x:c r="I182" t="s">
        <x:v>1308</x:v>
      </x:c>
      <x:c r="J182" t="s">
        <x:v>44</x:v>
      </x:c>
      <x:c r="K182" t="s">
        <x:v>1309</x:v>
      </x:c>
      <x:c r="L182" t="s">
        <x:v>44</x:v>
      </x:c>
      <x:c r="M182" s="6" t="e">
        <x:f>HYPERLINK("https://github.com/jxfzzzt/ASE2024-Magneto","https://github.com/jxfzzzt/ASE2024-Magneto")</x:f>
        <x:v>HYPERLINK is not implemented. linkLocation=https://github.com/jxfzzzt/ASE2024-Magneto, friendlyName=https://github.com/jxfzzzt/ASE2024-Magneto</x:v>
      </x:c>
      <x:c r="N182" t="s">
        <x:v>325</x:v>
      </x:c>
      <x:c r="O182" t="s">
        <x:v>122</x:v>
      </x:c>
      <x:c r="P182" t="s">
        <x:v>1310</x:v>
      </x:c>
      <x:c r="Q182" t="str">
        <x:v>是</x:v>
      </x:c>
    </x:row>
    <x:row r="183" ht="25.5" customHeight="1">
      <x:c r="A183" t="s">
        <x:v>1311</x:v>
      </x:c>
      <x:c r="B183" t="s">
        <x:v>17</x:v>
      </x:c>
      <x:c r="C183" t="s">
        <x:v>1312</x:v>
      </x:c>
      <x:c r="D183" t="s">
        <x:v>1313</x:v>
      </x:c>
      <x:c r="E183" t="s">
        <x:v>1314</x:v>
      </x:c>
      <x:c r="F183" t="s">
        <x:v>21</x:v>
      </x:c>
      <x:c r="G183" t="s">
        <x:v>1002</x:v>
      </x:c>
      <x:c r="H183" s="5" t="s">
        <x:v>1315</x:v>
      </x:c>
      <x:c r="I183" t="s">
        <x:v>1316</x:v>
      </x:c>
      <x:c r="J183" t="s">
        <x:v>21</x:v>
      </x:c>
      <x:c r="K183" t="s">
        <x:v>1317</x:v>
      </x:c>
      <x:c r="L183" t="s">
        <x:v>21</x:v>
      </x:c>
      <x:c r="M183" s="6" t="e">
        <x:f>HYPERLINK("https://github.com/Godalin/Parf-Benchmark","https://github.com/Godalin/Parf-Benchmark")</x:f>
        <x:v>HYPERLINK is not implemented. linkLocation=https://github.com/Godalin/Parf-Benchmark, friendlyName=https://github.com/Godalin/Parf-Benchmark</x:v>
      </x:c>
      <x:c r="N183" t="s">
        <x:v>53</x:v>
      </x:c>
      <x:c r="O183" t="s">
        <x:v>64</x:v>
      </x:c>
      <x:c r="P183" t="s">
        <x:v>174</x:v>
      </x:c>
      <x:c r="Q183" t="str">
        <x:v>否</x:v>
      </x:c>
    </x:row>
    <x:row r="184" ht="25.5" customHeight="1">
      <x:c r="A184" t="s">
        <x:v>1318</x:v>
      </x:c>
      <x:c r="B184" t="s">
        <x:v>17</x:v>
      </x:c>
      <x:c r="C184" t="s">
        <x:v>1319</x:v>
      </x:c>
      <x:c r="D184" t="s">
        <x:v>1320</x:v>
      </x:c>
      <x:c r="E184" t="s">
        <x:v>1321</x:v>
      </x:c>
      <x:c r="F184" t="s">
        <x:v>21</x:v>
      </x:c>
      <x:c r="G184" t="s">
        <x:v>1002</x:v>
      </x:c>
      <x:c r="H184" t="s">
        <x:v>1322</x:v>
      </x:c>
      <x:c r="I184" t="s">
        <x:v>1323</x:v>
      </x:c>
      <x:c r="J184" t="s">
        <x:v>21</x:v>
      </x:c>
      <x:c r="K184" t="s">
        <x:v>1324</x:v>
      </x:c>
      <x:c r="L184" t="s">
        <x:v>44</x:v>
      </x:c>
      <x:c r="M184" s="6"/>
      <x:c r="O184" t="s">
        <x:v>64</x:v>
      </x:c>
      <x:c r="P184" t="s">
        <x:v>174</x:v>
      </x:c>
      <x:c r="Q184" t="str">
        <x:v>否</x:v>
      </x:c>
    </x:row>
    <x:row r="185" ht="25.5" customHeight="1">
      <x:c r="A185" t="s">
        <x:v>1325</x:v>
      </x:c>
      <x:c r="B185" t="s">
        <x:v>57</x:v>
      </x:c>
      <x:c r="C185" t="s">
        <x:v>1326</x:v>
      </x:c>
      <x:c r="D185" t="s">
        <x:v>1327</x:v>
      </x:c>
      <x:c r="E185" t="s">
        <x:v>206</x:v>
      </x:c>
      <x:c r="F185" t="s">
        <x:v>21</x:v>
      </x:c>
      <x:c r="G185" t="s">
        <x:v>1002</x:v>
      </x:c>
      <x:c r="H185" t="s">
        <x:v>1328</x:v>
      </x:c>
      <x:c r="I185" t="s">
        <x:v>1329</x:v>
      </x:c>
      <x:c r="J185" t="s">
        <x:v>21</x:v>
      </x:c>
      <x:c r="K185" t="s">
        <x:v>1330</x:v>
      </x:c>
      <x:c r="L185" t="s">
        <x:v>21</x:v>
      </x:c>
      <x:c r="M185" s="6"/>
      <x:c r="O185" t="s">
        <x:v>122</x:v>
      </x:c>
      <x:c r="P185" t="s">
        <x:v>206</x:v>
      </x:c>
      <x:c r="Q185" t="str">
        <x:v>是</x:v>
      </x:c>
    </x:row>
    <x:row r="186" ht="25.5" customHeight="1">
      <x:c r="A186" t="s">
        <x:v>1331</x:v>
      </x:c>
      <x:c r="B186" t="s">
        <x:v>57</x:v>
      </x:c>
      <x:c r="C186" t="s">
        <x:v>1332</x:v>
      </x:c>
      <x:c r="D186" t="s">
        <x:v>1333</x:v>
      </x:c>
      <x:c r="E186" t="s">
        <x:v>1334</x:v>
      </x:c>
      <x:c r="F186" t="s">
        <x:v>21</x:v>
      </x:c>
      <x:c r="G186" t="s">
        <x:v>1002</x:v>
      </x:c>
      <x:c r="H186" t="s">
        <x:v>1335</x:v>
      </x:c>
      <x:c r="I186" t="s">
        <x:v>1336</x:v>
      </x:c>
      <x:c r="J186" t="s">
        <x:v>44</x:v>
      </x:c>
      <x:c r="K186" t="s">
        <x:v>72</x:v>
      </x:c>
      <x:c r="L186" t="s">
        <x:v>44</x:v>
      </x:c>
      <x:c r="M186" s="6"/>
      <x:c r="O186" t="s">
        <x:v>131</x:v>
      </x:c>
      <x:c r="P186" t="s">
        <x:v>227</x:v>
      </x:c>
      <x:c r="Q186" t="str">
        <x:v>否</x:v>
      </x:c>
    </x:row>
    <x:row r="187" ht="25.5" customHeight="1">
      <x:c r="A187" t="s">
        <x:v>1337</x:v>
      </x:c>
      <x:c r="B187" t="s">
        <x:v>30</x:v>
      </x:c>
      <x:c r="C187" t="s">
        <x:v>1338</x:v>
      </x:c>
      <x:c r="D187" t="s">
        <x:v>1339</x:v>
      </x:c>
      <x:c r="E187" t="s">
        <x:v>1340</x:v>
      </x:c>
      <x:c r="F187" t="s">
        <x:v>21</x:v>
      </x:c>
      <x:c r="G187" t="s">
        <x:v>1002</x:v>
      </x:c>
      <x:c r="H187" t="s">
        <x:v>1341</x:v>
      </x:c>
      <x:c r="I187" t="s">
        <x:v>1342</x:v>
      </x:c>
      <x:c r="J187" t="s">
        <x:v>21</x:v>
      </x:c>
      <x:c r="K187" t="s">
        <x:v>1343</x:v>
      </x:c>
      <x:c r="L187" t="s">
        <x:v>44</x:v>
      </x:c>
      <x:c r="M187" s="6" t="e">
        <x:f>HYPERLINK("https://github.com/zhangj111/VulAdvisor","https://github.com/zhangj111/VulAdvisor")</x:f>
        <x:v>HYPERLINK is not implemented. linkLocation=https://github.com/zhangj111/VulAdvisor, friendlyName=https://github.com/zhangj111/VulAdvisor</x:v>
      </x:c>
      <x:c r="N187" t="s">
        <x:v>79</x:v>
      </x:c>
      <x:c r="O187" t="s">
        <x:v>131</x:v>
      </x:c>
      <x:c r="P187" t="s">
        <x:v>227</x:v>
      </x:c>
      <x:c r="Q187" t="str">
        <x:v>是</x:v>
      </x:c>
    </x:row>
    <x:row r="188" ht="25.5" customHeight="1">
      <x:c r="A188" t="s">
        <x:v>1344</x:v>
      </x:c>
      <x:c r="B188" t="s">
        <x:v>30</x:v>
      </x:c>
      <x:c r="C188" t="s">
        <x:v>1345</x:v>
      </x:c>
      <x:c r="D188" t="s">
        <x:v>1346</x:v>
      </x:c>
      <x:c r="E188" t="s">
        <x:v>1347</x:v>
      </x:c>
      <x:c r="F188" t="s">
        <x:v>21</x:v>
      </x:c>
      <x:c r="G188" t="s">
        <x:v>1002</x:v>
      </x:c>
      <x:c r="H188" t="s">
        <x:v>1348</x:v>
      </x:c>
      <x:c r="I188" t="s">
        <x:v>1349</x:v>
      </x:c>
      <x:c r="J188" t="s">
        <x:v>44</x:v>
      </x:c>
      <x:c r="K188" t="s">
        <x:v>1350</x:v>
      </x:c>
      <x:c r="L188" t="s">
        <x:v>44</x:v>
      </x:c>
      <x:c r="M188" s="6" t="e">
        <x:f>HYPERLINK("https://github.com/ZQ-Struggle/Content-Poisoning","https://github.com/ZQ-Struggle/Content-Poisoning")</x:f>
        <x:v>HYPERLINK is not implemented. linkLocation=https://github.com/ZQ-Struggle/Content-Poisoning, friendlyName=https://github.com/ZQ-Struggle/Content-Poisoning</x:v>
      </x:c>
      <x:c r="N188" t="s">
        <x:v>940</x:v>
      </x:c>
      <x:c r="O188" t="s">
        <x:v>122</x:v>
      </x:c>
      <x:c r="P188" t="s">
        <x:v>1351</x:v>
      </x:c>
      <x:c r="Q188" t="str">
        <x:v>是</x:v>
      </x:c>
    </x:row>
    <x:row r="189" ht="25.5" customHeight="1">
      <x:c r="A189" t="s">
        <x:v>1352</x:v>
      </x:c>
      <x:c r="B189" t="s">
        <x:v>57</x:v>
      </x:c>
      <x:c r="C189" t="s">
        <x:v>1353</x:v>
      </x:c>
      <x:c r="D189" t="s">
        <x:v>1354</x:v>
      </x:c>
      <x:c r="E189" t="s">
        <x:v>1355</x:v>
      </x:c>
      <x:c r="F189" t="s">
        <x:v>21</x:v>
      </x:c>
      <x:c r="G189" t="s">
        <x:v>1002</x:v>
      </x:c>
      <x:c r="H189" t="s">
        <x:v>1356</x:v>
      </x:c>
      <x:c r="I189" t="s">
        <x:v>1357</x:v>
      </x:c>
      <x:c r="J189" t="s">
        <x:v>44</x:v>
      </x:c>
      <x:c r="K189" t="s">
        <x:v>1358</x:v>
      </x:c>
      <x:c r="L189" t="s">
        <x:v>44</x:v>
      </x:c>
      <x:c r="M189" s="6"/>
      <x:c r="O189" t="s">
        <x:v>122</x:v>
      </x:c>
      <x:c r="P189" t="s">
        <x:v>1351</x:v>
      </x:c>
      <x:c r="Q189" t="str">
        <x:v>是</x:v>
      </x:c>
    </x:row>
    <x:row r="190" ht="25.5" customHeight="1">
      <x:c r="A190" t="s">
        <x:v>1359</x:v>
      </x:c>
      <x:c r="B190" t="s">
        <x:v>57</x:v>
      </x:c>
      <x:c r="C190" t="s">
        <x:v>1360</x:v>
      </x:c>
      <x:c r="D190" t="s">
        <x:v>1361</x:v>
      </x:c>
      <x:c r="E190" t="s">
        <x:v>1362</x:v>
      </x:c>
      <x:c r="F190" t="s">
        <x:v>21</x:v>
      </x:c>
      <x:c r="G190" t="s">
        <x:v>1002</x:v>
      </x:c>
      <x:c r="H190" t="s">
        <x:v>1363</x:v>
      </x:c>
      <x:c r="I190" t="s">
        <x:v>1364</x:v>
      </x:c>
      <x:c r="J190" t="s">
        <x:v>44</x:v>
      </x:c>
      <x:c r="K190" t="s">
        <x:v>1365</x:v>
      </x:c>
      <x:c r="L190" t="s">
        <x:v>44</x:v>
      </x:c>
      <x:c r="M190" s="6" t="e">
        <x:f>HYPERLINK("https://github.com/Mysterious-Mus/toxic-detector","https://github.com/Mysterious-Mus/toxic-detector")</x:f>
        <x:v>HYPERLINK is not implemented. linkLocation=https://github.com/Mysterious-Mus/toxic-detector, friendlyName=https://github.com/Mysterious-Mus/toxic-detector</x:v>
      </x:c>
      <x:c r="N190" t="s">
        <x:v>147</x:v>
      </x:c>
      <x:c r="O190" t="s">
        <x:v>122</x:v>
      </x:c>
      <x:c r="P190" t="s">
        <x:v>1351</x:v>
      </x:c>
      <x:c r="Q190" t="str">
        <x:v>是</x:v>
      </x:c>
    </x:row>
    <x:row r="191" ht="25.5" customHeight="1">
      <x:c r="A191" t="s">
        <x:v>1366</x:v>
      </x:c>
      <x:c r="B191" t="s">
        <x:v>57</x:v>
      </x:c>
      <x:c r="C191" t="s">
        <x:v>1367</x:v>
      </x:c>
      <x:c r="D191" t="s">
        <x:v>1368</x:v>
      </x:c>
      <x:c r="E191" t="s">
        <x:v>1369</x:v>
      </x:c>
      <x:c r="F191" t="s">
        <x:v>21</x:v>
      </x:c>
      <x:c r="G191" t="s">
        <x:v>1002</x:v>
      </x:c>
      <x:c r="H191" t="s">
        <x:v>1370</x:v>
      </x:c>
      <x:c r="I191" t="s">
        <x:v>1371</x:v>
      </x:c>
      <x:c r="J191" t="s">
        <x:v>21</x:v>
      </x:c>
      <x:c r="K191" t="s">
        <x:v>1372</x:v>
      </x:c>
      <x:c r="L191" t="s">
        <x:v>44</x:v>
      </x:c>
      <x:c r="M191" s="6"/>
      <x:c r="O191" t="s">
        <x:v>122</x:v>
      </x:c>
      <x:c r="P191" t="s">
        <x:v>1302</x:v>
      </x:c>
      <x:c r="Q191" t="str">
        <x:v>是</x:v>
      </x:c>
    </x:row>
    <x:row r="192" ht="25.5" customHeight="1">
      <x:c r="A192" t="s">
        <x:v>1373</x:v>
      </x:c>
      <x:c r="B192" t="s">
        <x:v>57</x:v>
      </x:c>
      <x:c r="C192" t="s">
        <x:v>1374</x:v>
      </x:c>
      <x:c r="D192" t="s">
        <x:v>1375</x:v>
      </x:c>
      <x:c r="E192" t="s">
        <x:v>1376</x:v>
      </x:c>
      <x:c r="F192" t="s">
        <x:v>21</x:v>
      </x:c>
      <x:c r="G192" t="s">
        <x:v>1002</x:v>
      </x:c>
      <x:c r="H192" t="s">
        <x:v>1377</x:v>
      </x:c>
      <x:c r="I192" t="s">
        <x:v>1378</x:v>
      </x:c>
      <x:c r="J192" t="s">
        <x:v>44</x:v>
      </x:c>
      <x:c r="K192" t="s">
        <x:v>1379</x:v>
      </x:c>
      <x:c r="L192" t="s">
        <x:v>44</x:v>
      </x:c>
      <x:c r="M192" s="6"/>
      <x:c r="O192" t="s">
        <x:v>257</x:v>
      </x:c>
      <x:c r="P192" t="s">
        <x:v>258</x:v>
      </x:c>
      <x:c r="Q192" t="str">
        <x:v>是</x:v>
      </x:c>
    </x:row>
    <x:row r="193" ht="25.5" customHeight="1">
      <x:c r="A193" t="s">
        <x:v>1380</x:v>
      </x:c>
      <x:c r="B193" t="s">
        <x:v>30</x:v>
      </x:c>
      <x:c r="C193" t="s">
        <x:v>1381</x:v>
      </x:c>
      <x:c r="D193" t="s">
        <x:v>1382</x:v>
      </x:c>
      <x:c r="E193" t="s">
        <x:v>1383</x:v>
      </x:c>
      <x:c r="F193" t="s">
        <x:v>21</x:v>
      </x:c>
      <x:c r="G193" t="s">
        <x:v>1002</x:v>
      </x:c>
      <x:c r="H193" t="s">
        <x:v>1384</x:v>
      </x:c>
      <x:c r="I193" t="s">
        <x:v>1385</x:v>
      </x:c>
      <x:c r="J193" t="s">
        <x:v>44</x:v>
      </x:c>
      <x:c r="K193" t="s">
        <x:v>72</x:v>
      </x:c>
      <x:c r="L193" t="s">
        <x:v>44</x:v>
      </x:c>
      <x:c r="M193" s="6" t="e">
        <x:f>HYPERLINK("https://github.com/LogIntelligence/LogBatcher","https://github.com/LogIntelligence/LogBatcher")</x:f>
        <x:v>HYPERLINK is not implemented. linkLocation=https://github.com/LogIntelligence/LogBatcher, friendlyName=https://github.com/LogIntelligence/LogBatcher</x:v>
      </x:c>
      <x:c r="N193" t="s">
        <x:v>754</x:v>
      </x:c>
      <x:c r="O193" t="s">
        <x:v>27</x:v>
      </x:c>
      <x:c r="P193" t="s">
        <x:v>105</x:v>
      </x:c>
      <x:c r="Q193" t="str">
        <x:v>是</x:v>
      </x:c>
    </x:row>
    <x:row r="194" ht="25.5" customHeight="1">
      <x:c r="A194" t="s">
        <x:v>1386</x:v>
      </x:c>
      <x:c r="B194" t="s">
        <x:v>30</x:v>
      </x:c>
      <x:c r="C194" t="s">
        <x:v>1387</x:v>
      </x:c>
      <x:c r="D194" t="s">
        <x:v>1388</x:v>
      </x:c>
      <x:c r="E194" t="s">
        <x:v>1389</x:v>
      </x:c>
      <x:c r="F194" t="s">
        <x:v>44</x:v>
      </x:c>
      <x:c r="G194" t="s">
        <x:v>1002</x:v>
      </x:c>
      <x:c r="H194" t="s">
        <x:v>1390</x:v>
      </x:c>
      <x:c r="I194" t="s">
        <x:v>1391</x:v>
      </x:c>
      <x:c r="J194" t="s">
        <x:v>44</x:v>
      </x:c>
      <x:c r="K194" t="s">
        <x:v>72</x:v>
      </x:c>
      <x:c r="L194" t="s">
        <x:v>44</x:v>
      </x:c>
      <x:c r="M194" s="6"/>
      <x:c r="O194" t="s">
        <x:v>54</x:v>
      </x:c>
      <x:c r="P194" t="s">
        <x:v>166</x:v>
      </x:c>
      <x:c r="Q194" t="str">
        <x:v>否</x:v>
      </x:c>
    </x:row>
    <x:row r="195" ht="25.5" customHeight="1">
      <x:c r="A195" t="s">
        <x:v>1392</x:v>
      </x:c>
      <x:c r="B195" t="s">
        <x:v>192</x:v>
      </x:c>
      <x:c r="C195" t="s">
        <x:v>1393</x:v>
      </x:c>
      <x:c r="D195" t="s">
        <x:v>1394</x:v>
      </x:c>
      <x:c r="E195" t="s">
        <x:v>1395</x:v>
      </x:c>
      <x:c r="F195" t="s">
        <x:v>21</x:v>
      </x:c>
      <x:c r="G195" t="s">
        <x:v>1002</x:v>
      </x:c>
      <x:c r="H195" t="s">
        <x:v>1396</x:v>
      </x:c>
      <x:c r="I195" t="s">
        <x:v>1397</x:v>
      </x:c>
      <x:c r="J195" t="s">
        <x:v>21</x:v>
      </x:c>
      <x:c r="K195" t="s">
        <x:v>1398</x:v>
      </x:c>
      <x:c r="L195" t="s">
        <x:v>44</x:v>
      </x:c>
      <x:c r="M195" s="6"/>
      <x:c r="O195" t="s">
        <x:v>148</x:v>
      </x:c>
      <x:c r="P195" t="s">
        <x:v>1103</x:v>
      </x:c>
      <x:c r="Q195" t="str">
        <x:v>是</x:v>
      </x:c>
    </x:row>
    <x:row r="196" ht="25.5" customHeight="1">
      <x:c r="A196" t="s">
        <x:v>1399</x:v>
      </x:c>
      <x:c r="B196" t="s">
        <x:v>30</x:v>
      </x:c>
      <x:c r="C196" t="s">
        <x:v>1400</x:v>
      </x:c>
      <x:c r="D196" t="s">
        <x:v>1401</x:v>
      </x:c>
      <x:c r="E196" t="s">
        <x:v>1402</x:v>
      </x:c>
      <x:c r="F196" t="s">
        <x:v>21</x:v>
      </x:c>
      <x:c r="G196" t="s">
        <x:v>1002</x:v>
      </x:c>
      <x:c r="H196" t="s">
        <x:v>1403</x:v>
      </x:c>
      <x:c r="I196" t="s">
        <x:v>1404</x:v>
      </x:c>
      <x:c r="J196" t="s">
        <x:v>44</x:v>
      </x:c>
      <x:c r="K196" t="s">
        <x:v>1405</x:v>
      </x:c>
      <x:c r="L196" t="s">
        <x:v>44</x:v>
      </x:c>
      <x:c r="M196" s="6" t="e">
        <x:f>HYPERLINK("https://github.com/PurdueDualityLab/ASE24-FAIL-FailureAnalysisInvestigationWithLLM","https://github.com/PurdueDualityLab/ASE24-FAIL-FailureAnalysisInvestigationWithLLM")</x:f>
        <x:v>HYPERLINK is not implemented. linkLocation=https://github.com/PurdueDualityLab/ASE24-FAIL-FailureAnalysisInvestigationWithLLM, friendlyName=https://github.com/PurdueDualityLab/ASE24-FAIL-FailureAnalysisInvestigationWithLLM</x:v>
      </x:c>
      <x:c r="N196" t="s">
        <x:v>840</x:v>
      </x:c>
      <x:c r="O196" t="s">
        <x:v>80</x:v>
      </x:c>
      <x:c r="P196" t="s">
        <x:v>326</x:v>
      </x:c>
      <x:c r="Q196" t="str">
        <x:v>是</x:v>
      </x:c>
    </x:row>
    <x:row r="197" ht="25.5" customHeight="1">
      <x:c r="A197" t="s">
        <x:v>1406</x:v>
      </x:c>
      <x:c r="B197" t="s">
        <x:v>57</x:v>
      </x:c>
      <x:c r="C197" t="s">
        <x:v>1407</x:v>
      </x:c>
      <x:c r="D197" t="s">
        <x:v>1408</x:v>
      </x:c>
      <x:c r="E197" t="s">
        <x:v>1409</x:v>
      </x:c>
      <x:c r="F197" t="s">
        <x:v>44</x:v>
      </x:c>
      <x:c r="G197" t="s">
        <x:v>1002</x:v>
      </x:c>
      <x:c r="H197" t="s">
        <x:v>1410</x:v>
      </x:c>
      <x:c r="I197" t="s">
        <x:v>1410</x:v>
      </x:c>
      <x:c r="J197" t="s">
        <x:v>44</x:v>
      </x:c>
      <x:c r="K197" t="s">
        <x:v>72</x:v>
      </x:c>
      <x:c r="L197" t="s">
        <x:v>44</x:v>
      </x:c>
      <x:c r="M197" s="6" t="e">
        <x:f>HYPERLINK("https://github.com/mudcarofficial/EXPECT","https://github.com/mudcarofficial/EXPECT")</x:f>
        <x:v>HYPERLINK is not implemented. linkLocation=https://github.com/mudcarofficial/EXPECT, friendlyName=https://github.com/mudcarofficial/EXPECT</x:v>
      </x:c>
      <x:c r="N197" t="s">
        <x:v>53</x:v>
      </x:c>
      <x:c r="O197" t="s">
        <x:v>64</x:v>
      </x:c>
      <x:c r="P197" t="s">
        <x:v>174</x:v>
      </x:c>
      <x:c r="Q197" t="str">
        <x:v>否</x:v>
      </x:c>
    </x:row>
    <x:row r="198" ht="25.5" customHeight="1">
      <x:c r="A198" t="s">
        <x:v>1411</x:v>
      </x:c>
      <x:c r="B198" t="s">
        <x:v>17</x:v>
      </x:c>
      <x:c r="C198" t="s">
        <x:v>1412</x:v>
      </x:c>
      <x:c r="D198" t="s">
        <x:v>1413</x:v>
      </x:c>
      <x:c r="E198" t="s">
        <x:v>1414</x:v>
      </x:c>
      <x:c r="F198" t="s">
        <x:v>21</x:v>
      </x:c>
      <x:c r="G198" t="s">
        <x:v>1002</x:v>
      </x:c>
      <x:c r="H198" t="s">
        <x:v>1415</x:v>
      </x:c>
      <x:c r="I198" t="s">
        <x:v>1416</x:v>
      </x:c>
      <x:c r="J198" t="s">
        <x:v>44</x:v>
      </x:c>
      <x:c r="K198" t="s">
        <x:v>72</x:v>
      </x:c>
      <x:c r="L198" t="s">
        <x:v>44</x:v>
      </x:c>
      <x:c r="M198" s="6" t="e">
        <x:f>HYPERLINK("https://github.com/for-just-we/CodeAnalyzer","https://github.com/for-just-we/CodeAnalyzer")</x:f>
        <x:v>HYPERLINK is not implemented. linkLocation=https://github.com/for-just-we/CodeAnalyzer, friendlyName=https://github.com/for-just-we/CodeAnalyzer</x:v>
      </x:c>
      <x:c r="N198" t="s">
        <x:v>1417</x:v>
      </x:c>
      <x:c r="O198" t="s">
        <x:v>64</x:v>
      </x:c>
      <x:c r="P198" t="s">
        <x:v>174</x:v>
      </x:c>
      <x:c r="Q198" t="str">
        <x:v>是</x:v>
      </x:c>
    </x:row>
    <x:row r="199" ht="25.5" customHeight="1">
      <x:c r="A199" t="s">
        <x:v>1418</x:v>
      </x:c>
      <x:c r="B199" t="s">
        <x:v>17</x:v>
      </x:c>
      <x:c r="C199" t="s">
        <x:v>1419</x:v>
      </x:c>
      <x:c r="D199" t="s">
        <x:v>1420</x:v>
      </x:c>
      <x:c r="E199" t="s">
        <x:v>1421</x:v>
      </x:c>
      <x:c r="F199" t="s">
        <x:v>44</x:v>
      </x:c>
      <x:c r="G199" t="s">
        <x:v>1002</x:v>
      </x:c>
      <x:c r="H199" t="s">
        <x:v>1422</x:v>
      </x:c>
      <x:c r="I199" t="s">
        <x:v>1423</x:v>
      </x:c>
      <x:c r="J199" t="s">
        <x:v>21</x:v>
      </x:c>
      <x:c r="K199" t="s">
        <x:v>1424</x:v>
      </x:c>
      <x:c r="L199" t="s">
        <x:v>44</x:v>
      </x:c>
      <x:c r="M199" s="6" t="e">
        <x:f>HYPERLINK("https://github.com/UTSASRG/Scaler","https://github.com/UTSASRG/Scaler")</x:f>
        <x:v>HYPERLINK is not implemented. linkLocation=https://github.com/UTSASRG/Scaler, friendlyName=https://github.com/UTSASRG/Scaler</x:v>
      </x:c>
      <x:c r="N199" t="s">
        <x:v>940</x:v>
      </x:c>
      <x:c r="O199" t="s">
        <x:v>54</x:v>
      </x:c>
      <x:c r="P199" t="s">
        <x:v>166</x:v>
      </x:c>
      <x:c r="Q199" t="str">
        <x:v>否</x:v>
      </x:c>
    </x:row>
    <x:row r="200" ht="25.5" customHeight="1">
      <x:c r="A200" t="s">
        <x:v>1425</x:v>
      </x:c>
      <x:c r="B200" t="s">
        <x:v>192</x:v>
      </x:c>
      <x:c r="C200" t="s">
        <x:v>1426</x:v>
      </x:c>
      <x:c r="D200" t="s">
        <x:v>1427</x:v>
      </x:c>
      <x:c r="E200" t="s">
        <x:v>1428</x:v>
      </x:c>
      <x:c r="F200" t="s">
        <x:v>44</x:v>
      </x:c>
      <x:c r="G200" t="s">
        <x:v>1002</x:v>
      </x:c>
      <x:c r="H200" t="s">
        <x:v>1429</x:v>
      </x:c>
      <x:c r="I200" t="s">
        <x:v>1430</x:v>
      </x:c>
      <x:c r="J200" t="s">
        <x:v>44</x:v>
      </x:c>
      <x:c r="K200" t="s">
        <x:v>72</x:v>
      </x:c>
      <x:c r="L200" t="s">
        <x:v>44</x:v>
      </x:c>
      <x:c r="M200" s="6"/>
      <x:c r="O200" t="s">
        <x:v>64</x:v>
      </x:c>
      <x:c r="P200" t="s">
        <x:v>174</x:v>
      </x:c>
      <x:c r="Q200" t="str">
        <x:v>否</x:v>
      </x:c>
    </x:row>
    <x:row r="201" ht="25.5" customHeight="1">
      <x:c r="A201" t="s">
        <x:v>1431</x:v>
      </x:c>
      <x:c r="B201" t="s">
        <x:v>57</x:v>
      </x:c>
      <x:c r="C201" t="s">
        <x:v>1432</x:v>
      </x:c>
      <x:c r="D201" t="s">
        <x:v>1433</x:v>
      </x:c>
      <x:c r="E201" t="s">
        <x:v>1434</x:v>
      </x:c>
      <x:c r="F201" t="s">
        <x:v>21</x:v>
      </x:c>
      <x:c r="G201" t="s">
        <x:v>1002</x:v>
      </x:c>
      <x:c r="H201" t="s">
        <x:v>1435</x:v>
      </x:c>
      <x:c r="I201" t="s">
        <x:v>1436</x:v>
      </x:c>
      <x:c r="J201" t="s">
        <x:v>44</x:v>
      </x:c>
      <x:c r="K201" t="s">
        <x:v>72</x:v>
      </x:c>
      <x:c r="L201" t="s">
        <x:v>44</x:v>
      </x:c>
      <x:c r="M201" s="6" t="e">
        <x:f>HYPERLINK("https://github.com/CupCupRay/TypeFSL","https://github.com/CupCupRay/TypeFSL")</x:f>
        <x:v>HYPERLINK is not implemented. linkLocation=https://github.com/CupCupRay/TypeFSL, friendlyName=https://github.com/CupCupRay/TypeFSL</x:v>
      </x:c>
      <x:c r="N201" t="s">
        <x:v>940</x:v>
      </x:c>
      <x:c r="O201" t="s">
        <x:v>122</x:v>
      </x:c>
      <x:c r="P201" t="s">
        <x:v>447</x:v>
      </x:c>
      <x:c r="Q201" t="str">
        <x:v>是</x:v>
      </x:c>
    </x:row>
    <x:row r="202" ht="25.5" customHeight="1">
      <x:c r="A202" t="s">
        <x:v>1437</x:v>
      </x:c>
      <x:c r="B202" t="s">
        <x:v>192</x:v>
      </x:c>
      <x:c r="C202" t="s">
        <x:v>1438</x:v>
      </x:c>
      <x:c r="D202" t="s">
        <x:v>1439</x:v>
      </x:c>
      <x:c r="E202" t="s">
        <x:v>1440</x:v>
      </x:c>
      <x:c r="F202" t="s">
        <x:v>21</x:v>
      </x:c>
      <x:c r="G202" t="s">
        <x:v>1002</x:v>
      </x:c>
      <x:c r="H202" t="s">
        <x:v>1441</x:v>
      </x:c>
      <x:c r="I202" t="s">
        <x:v>1442</x:v>
      </x:c>
      <x:c r="J202" t="s">
        <x:v>21</x:v>
      </x:c>
      <x:c r="K202" t="s">
        <x:v>1443</x:v>
      </x:c>
      <x:c r="L202" t="s">
        <x:v>44</x:v>
      </x:c>
      <x:c r="M202" s="6"/>
      <x:c r="O202" t="s">
        <x:v>462</x:v>
      </x:c>
      <x:c r="P202" t="s">
        <x:v>1444</x:v>
      </x:c>
      <x:c r="Q202" t="str">
        <x:v>否</x:v>
      </x:c>
    </x:row>
    <x:row r="203" ht="25.5" customHeight="1">
      <x:c r="A203" t="s">
        <x:v>1445</x:v>
      </x:c>
      <x:c r="B203" t="s">
        <x:v>17</x:v>
      </x:c>
      <x:c r="C203" t="s">
        <x:v>1446</x:v>
      </x:c>
      <x:c r="D203" t="s">
        <x:v>1447</x:v>
      </x:c>
      <x:c r="E203" t="s">
        <x:v>1448</x:v>
      </x:c>
      <x:c r="F203" t="s">
        <x:v>21</x:v>
      </x:c>
      <x:c r="G203" t="s">
        <x:v>1002</x:v>
      </x:c>
      <x:c r="H203" t="s">
        <x:v>1449</x:v>
      </x:c>
      <x:c r="I203" t="s">
        <x:v>1450</x:v>
      </x:c>
      <x:c r="J203" t="s">
        <x:v>44</x:v>
      </x:c>
      <x:c r="K203" t="s">
        <x:v>1451</x:v>
      </x:c>
      <x:c r="L203" t="s">
        <x:v>44</x:v>
      </x:c>
      <x:c r="M203" s="6" t="e">
        <x:f>HYPERLINK("https://github.com/gaotongxue12138/RRG","https://github.com/gaotongxue12138/RRG")</x:f>
        <x:v>HYPERLINK is not implemented. linkLocation=https://github.com/gaotongxue12138/RRG, friendlyName=https://github.com/gaotongxue12138/RRG</x:v>
      </x:c>
      <x:c r="N203" t="s">
        <x:v>940</x:v>
      </x:c>
      <x:c r="O203" t="s">
        <x:v>257</x:v>
      </x:c>
      <x:c r="P203" t="s">
        <x:v>258</x:v>
      </x:c>
      <x:c r="Q203" t="str">
        <x:v>是</x:v>
      </x:c>
    </x:row>
    <x:row r="204" ht="25.5" customHeight="1">
      <x:c r="A204" s="2" t="s">
        <x:v>1452</x:v>
      </x:c>
      <x:c r="B204" t="s">
        <x:v>17</x:v>
      </x:c>
      <x:c r="C204" t="s">
        <x:v>1453</x:v>
      </x:c>
      <x:c r="D204" t="s">
        <x:v>1454</x:v>
      </x:c>
      <x:c r="E204" t="s">
        <x:v>1455</x:v>
      </x:c>
      <x:c r="F204" t="s">
        <x:v>21</x:v>
      </x:c>
      <x:c r="G204" t="s">
        <x:v>1002</x:v>
      </x:c>
      <x:c r="H204" t="s">
        <x:v>1456</x:v>
      </x:c>
      <x:c r="I204" t="s">
        <x:v>1457</x:v>
      </x:c>
      <x:c r="J204" t="s">
        <x:v>44</x:v>
      </x:c>
      <x:c r="K204" t="s">
        <x:v>1458</x:v>
      </x:c>
      <x:c r="L204" t="s">
        <x:v>44</x:v>
      </x:c>
      <x:c r="M204" s="6"/>
      <x:c r="O204" t="s">
        <x:v>257</x:v>
      </x:c>
      <x:c r="P204" t="s">
        <x:v>258</x:v>
      </x:c>
      <x:c r="Q204" t="str">
        <x:v>是</x:v>
      </x:c>
    </x:row>
    <x:row r="205" ht="25.5" customHeight="1">
      <x:c r="A205" t="s">
        <x:v>1459</x:v>
      </x:c>
      <x:c r="B205" t="s">
        <x:v>17</x:v>
      </x:c>
      <x:c r="C205" t="s">
        <x:v>1460</x:v>
      </x:c>
      <x:c r="D205" t="s">
        <x:v>1461</x:v>
      </x:c>
      <x:c r="E205" t="s">
        <x:v>1462</x:v>
      </x:c>
      <x:c r="F205" t="s">
        <x:v>21</x:v>
      </x:c>
      <x:c r="G205" t="s">
        <x:v>1002</x:v>
      </x:c>
      <x:c r="H205" t="s">
        <x:v>1463</x:v>
      </x:c>
      <x:c r="I205" t="s">
        <x:v>1464</x:v>
      </x:c>
      <x:c r="J205" t="s">
        <x:v>44</x:v>
      </x:c>
      <x:c r="K205" t="s">
        <x:v>1465</x:v>
      </x:c>
      <x:c r="L205" t="s">
        <x:v>44</x:v>
      </x:c>
      <x:c r="M205" s="6"/>
      <x:c r="O205" t="s">
        <x:v>80</x:v>
      </x:c>
      <x:c r="P205" t="s">
        <x:v>89</x:v>
      </x:c>
      <x:c r="Q205" t="str">
        <x:v>是</x:v>
      </x:c>
    </x:row>
    <x:row r="206" ht="25.5" customHeight="1">
      <x:c r="A206" t="s">
        <x:v>1466</x:v>
      </x:c>
      <x:c r="B206" t="s">
        <x:v>17</x:v>
      </x:c>
      <x:c r="C206" t="s">
        <x:v>1467</x:v>
      </x:c>
      <x:c r="D206" t="s">
        <x:v>1468</x:v>
      </x:c>
      <x:c r="E206" t="s">
        <x:v>1469</x:v>
      </x:c>
      <x:c r="F206" t="s">
        <x:v>21</x:v>
      </x:c>
      <x:c r="G206" t="s">
        <x:v>1002</x:v>
      </x:c>
      <x:c r="H206" t="s">
        <x:v>1470</x:v>
      </x:c>
      <x:c r="I206" t="s">
        <x:v>1471</x:v>
      </x:c>
      <x:c r="J206" t="s">
        <x:v>44</x:v>
      </x:c>
      <x:c r="K206" t="s">
        <x:v>72</x:v>
      </x:c>
      <x:c r="L206" t="s">
        <x:v>44</x:v>
      </x:c>
      <x:c r="M206" s="6" t="e">
        <x:f>HYPERLINK("https://github.com/java-bench/JavaBench","https://github.com/java-bench/JavaBench")</x:f>
        <x:v>HYPERLINK is not implemented. linkLocation=https://github.com/java-bench/JavaBench, friendlyName=https://github.com/java-bench/JavaBench</x:v>
      </x:c>
      <x:c r="N206" t="s">
        <x:v>840</x:v>
      </x:c>
      <x:c r="O206" t="s">
        <x:v>257</x:v>
      </x:c>
      <x:c r="P206" t="s">
        <x:v>258</x:v>
      </x:c>
      <x:c r="Q206" t="str">
        <x:v>是</x:v>
      </x:c>
    </x:row>
    <x:row r="207" ht="25.5" customHeight="1">
      <x:c r="A207" t="s">
        <x:v>1472</x:v>
      </x:c>
      <x:c r="B207" t="s">
        <x:v>17</x:v>
      </x:c>
      <x:c r="C207" t="s">
        <x:v>1473</x:v>
      </x:c>
      <x:c r="D207" t="s">
        <x:v>1474</x:v>
      </x:c>
      <x:c r="E207" t="s">
        <x:v>1475</x:v>
      </x:c>
      <x:c r="F207" t="s">
        <x:v>21</x:v>
      </x:c>
      <x:c r="G207" t="s">
        <x:v>1002</x:v>
      </x:c>
      <x:c r="H207" t="s">
        <x:v>1476</x:v>
      </x:c>
      <x:c r="I207" t="s">
        <x:v>1477</x:v>
      </x:c>
      <x:c r="J207" t="s">
        <x:v>44</x:v>
      </x:c>
      <x:c r="K207" t="s">
        <x:v>1478</x:v>
      </x:c>
      <x:c r="L207" t="s">
        <x:v>21</x:v>
      </x:c>
      <x:c r="M207" s="6" t="e">
        <x:f>HYPERLINK("https://github.com/Jun-jie-Huang/CoCoNote","https://github.com/Jun-jie-Huang/CoCoNote")</x:f>
        <x:v>HYPERLINK is not implemented. linkLocation=https://github.com/Jun-jie-Huang/CoCoNote, friendlyName=https://github.com/Jun-jie-Huang/CoCoNote</x:v>
      </x:c>
      <x:c r="N207" t="s">
        <x:v>147</x:v>
      </x:c>
      <x:c r="O207" t="s">
        <x:v>257</x:v>
      </x:c>
      <x:c r="P207" t="s">
        <x:v>258</x:v>
      </x:c>
      <x:c r="Q207" t="str">
        <x:v>是</x:v>
      </x:c>
    </x:row>
    <x:row r="208" ht="25.5" customHeight="1">
      <x:c r="A208" s="2" t="s">
        <x:v>1479</x:v>
      </x:c>
      <x:c r="B208" t="s">
        <x:v>57</x:v>
      </x:c>
      <x:c r="C208" t="s">
        <x:v>1480</x:v>
      </x:c>
      <x:c r="D208" t="s">
        <x:v>1481</x:v>
      </x:c>
      <x:c r="E208" t="s">
        <x:v>1482</x:v>
      </x:c>
      <x:c r="F208" t="s">
        <x:v>21</x:v>
      </x:c>
      <x:c r="G208" t="s">
        <x:v>1002</x:v>
      </x:c>
      <x:c r="H208" t="s">
        <x:v>1483</x:v>
      </x:c>
      <x:c r="I208" t="s">
        <x:v>1484</x:v>
      </x:c>
      <x:c r="J208" t="s">
        <x:v>44</x:v>
      </x:c>
      <x:c r="K208" t="s">
        <x:v>72</x:v>
      </x:c>
      <x:c r="L208" t="s">
        <x:v>44</x:v>
      </x:c>
      <x:c r="M208" s="6" t="e">
        <x:f>HYPERLINK("https://github.com/ZJU-CTAG/B4","https://github.com/ZJU-CTAG/B4")</x:f>
        <x:v>HYPERLINK is not implemented. linkLocation=https://github.com/ZJU-CTAG/B4, friendlyName=https://github.com/ZJU-CTAG/B4</x:v>
      </x:c>
      <x:c r="N208" t="s">
        <x:v>893</x:v>
      </x:c>
      <x:c r="O208" t="s">
        <x:v>257</x:v>
      </x:c>
      <x:c r="P208" t="s">
        <x:v>258</x:v>
      </x:c>
      <x:c r="Q208" t="str">
        <x:v>是</x:v>
      </x:c>
    </x:row>
    <x:row r="209" ht="25.5" customHeight="1">
      <x:c r="A209" t="s">
        <x:v>1485</x:v>
      </x:c>
      <x:c r="B209" t="s">
        <x:v>57</x:v>
      </x:c>
      <x:c r="C209" t="s">
        <x:v>1486</x:v>
      </x:c>
      <x:c r="D209" t="s">
        <x:v>1487</x:v>
      </x:c>
      <x:c r="E209" t="s">
        <x:v>1488</x:v>
      </x:c>
      <x:c r="F209" t="s">
        <x:v>44</x:v>
      </x:c>
      <x:c r="G209" t="s">
        <x:v>1002</x:v>
      </x:c>
      <x:c r="H209" t="s">
        <x:v>1489</x:v>
      </x:c>
      <x:c r="I209" t="s">
        <x:v>1490</x:v>
      </x:c>
      <x:c r="J209" t="s">
        <x:v>21</x:v>
      </x:c>
      <x:c r="K209" t="s">
        <x:v>1491</x:v>
      </x:c>
      <x:c r="L209" t="s">
        <x:v>44</x:v>
      </x:c>
      <x:c r="M209" s="6"/>
      <x:c r="O209" t="s">
        <x:v>64</x:v>
      </x:c>
      <x:c r="P209" t="s">
        <x:v>787</x:v>
      </x:c>
      <x:c r="Q209" t="str">
        <x:v>否</x:v>
      </x:c>
    </x:row>
    <x:row r="210" ht="25.5" customHeight="1">
      <x:c r="A210" t="s">
        <x:v>1492</x:v>
      </x:c>
      <x:c r="B210" t="s">
        <x:v>57</x:v>
      </x:c>
      <x:c r="C210" t="s">
        <x:v>1493</x:v>
      </x:c>
      <x:c r="D210" t="s">
        <x:v>1494</x:v>
      </x:c>
      <x:c r="E210" t="s">
        <x:v>1495</x:v>
      </x:c>
      <x:c r="F210" t="s">
        <x:v>44</x:v>
      </x:c>
      <x:c r="G210" t="s">
        <x:v>1002</x:v>
      </x:c>
      <x:c r="H210" t="s">
        <x:v>1496</x:v>
      </x:c>
      <x:c r="I210" t="s">
        <x:v>1497</x:v>
      </x:c>
      <x:c r="J210" t="s">
        <x:v>44</x:v>
      </x:c>
      <x:c r="K210" t="s">
        <x:v>1498</x:v>
      </x:c>
      <x:c r="L210" t="s">
        <x:v>21</x:v>
      </x:c>
      <x:c r="M210" s="6" t="e">
        <x:f>HYPERLINK("https://github.com/uw-swag/ijacoco","https://github.com/uw-swag/ijacoco")</x:f>
        <x:v>HYPERLINK is not implemented. linkLocation=https://github.com/uw-swag/ijacoco, friendlyName=https://github.com/uw-swag/ijacoco</x:v>
      </x:c>
      <x:c r="N210" t="s">
        <x:v>53</x:v>
      </x:c>
      <x:c r="O210" t="s">
        <x:v>64</x:v>
      </x:c>
      <x:c r="P210" t="s">
        <x:v>787</x:v>
      </x:c>
      <x:c r="Q210" t="str">
        <x:v>否</x:v>
      </x:c>
    </x:row>
    <x:row r="211" ht="25.5" customHeight="1">
      <x:c r="A211" t="s">
        <x:v>1499</x:v>
      </x:c>
      <x:c r="B211" t="s">
        <x:v>57</x:v>
      </x:c>
      <x:c r="C211" t="s">
        <x:v>1500</x:v>
      </x:c>
      <x:c r="D211" t="s">
        <x:v>1501</x:v>
      </x:c>
      <x:c r="E211" t="s">
        <x:v>1502</x:v>
      </x:c>
      <x:c r="F211" t="s">
        <x:v>21</x:v>
      </x:c>
      <x:c r="G211" t="s">
        <x:v>1002</x:v>
      </x:c>
      <x:c r="H211" t="s">
        <x:v>1503</x:v>
      </x:c>
      <x:c r="I211" t="s">
        <x:v>1504</x:v>
      </x:c>
      <x:c r="J211" t="s">
        <x:v>44</x:v>
      </x:c>
      <x:c r="K211" t="s">
        <x:v>72</x:v>
      </x:c>
      <x:c r="L211" t="s">
        <x:v>44</x:v>
      </x:c>
      <x:c r="M211" s="6"/>
      <x:c r="O211" t="s">
        <x:v>64</x:v>
      </x:c>
      <x:c r="P211" t="s">
        <x:v>1505</x:v>
      </x:c>
      <x:c r="Q211" t="str">
        <x:v>是</x:v>
      </x:c>
    </x:row>
    <x:row r="212" ht="25.5" customHeight="1">
      <x:c r="A212" t="s">
        <x:v>1506</x:v>
      </x:c>
      <x:c r="B212" t="s">
        <x:v>57</x:v>
      </x:c>
      <x:c r="C212" t="s">
        <x:v>1507</x:v>
      </x:c>
      <x:c r="D212" t="s">
        <x:v>1508</x:v>
      </x:c>
      <x:c r="E212" t="s">
        <x:v>1509</x:v>
      </x:c>
      <x:c r="F212" t="s">
        <x:v>21</x:v>
      </x:c>
      <x:c r="G212" t="s">
        <x:v>1002</x:v>
      </x:c>
      <x:c r="H212" t="s">
        <x:v>1510</x:v>
      </x:c>
      <x:c r="I212" t="s">
        <x:v>1511</x:v>
      </x:c>
      <x:c r="J212" t="s">
        <x:v>44</x:v>
      </x:c>
      <x:c r="K212" t="s">
        <x:v>72</x:v>
      </x:c>
      <x:c r="L212" t="s">
        <x:v>44</x:v>
      </x:c>
      <x:c r="M212" s="6"/>
      <x:c r="O212" t="s">
        <x:v>64</x:v>
      </x:c>
      <x:c r="P212" t="s">
        <x:v>97</x:v>
      </x:c>
      <x:c r="Q212" t="str">
        <x:v>否</x:v>
      </x:c>
    </x:row>
    <x:row r="213" ht="25.5" customHeight="1">
      <x:c r="A213" t="s">
        <x:v>1512</x:v>
      </x:c>
      <x:c r="B213" t="s">
        <x:v>17</x:v>
      </x:c>
      <x:c r="C213" t="s">
        <x:v>1513</x:v>
      </x:c>
      <x:c r="D213" t="s">
        <x:v>1514</x:v>
      </x:c>
      <x:c r="E213" t="s">
        <x:v>1515</x:v>
      </x:c>
      <x:c r="F213" t="s">
        <x:v>21</x:v>
      </x:c>
      <x:c r="G213" t="s">
        <x:v>1002</x:v>
      </x:c>
      <x:c r="H213" t="s">
        <x:v>1516</x:v>
      </x:c>
      <x:c r="I213" t="s">
        <x:v>1517</x:v>
      </x:c>
      <x:c r="J213" t="s">
        <x:v>44</x:v>
      </x:c>
      <x:c r="K213" t="s">
        <x:v>1518</x:v>
      </x:c>
      <x:c r="L213" t="s">
        <x:v>21</x:v>
      </x:c>
      <x:c r="M213" s="6" t="e">
        <x:f>HYPERLINK("https://github.com/adf1178/api_suggestion_evaluation","https://github.com/adf1178/api_suggestion_evaluation")</x:f>
        <x:v>HYPERLINK is not implemented. linkLocation=https://github.com/adf1178/api_suggestion_evaluation, friendlyName=https://github.com/adf1178/api_suggestion_evaluation</x:v>
      </x:c>
      <x:c r="N213" t="s">
        <x:v>840</x:v>
      </x:c>
      <x:c r="O213" t="s">
        <x:v>80</x:v>
      </x:c>
      <x:c r="P213" t="s">
        <x:v>89</x:v>
      </x:c>
      <x:c r="Q213" t="str">
        <x:v>是</x:v>
      </x:c>
    </x:row>
    <x:row r="214" ht="25.5" customHeight="1">
      <x:c r="A214" t="s">
        <x:v>1519</x:v>
      </x:c>
      <x:c r="B214" t="s">
        <x:v>17</x:v>
      </x:c>
      <x:c r="C214" t="s">
        <x:v>1520</x:v>
      </x:c>
      <x:c r="D214" t="s">
        <x:v>1521</x:v>
      </x:c>
      <x:c r="E214" t="s">
        <x:v>1522</x:v>
      </x:c>
      <x:c r="F214" t="s">
        <x:v>21</x:v>
      </x:c>
      <x:c r="G214" t="s">
        <x:v>1002</x:v>
      </x:c>
      <x:c r="H214" t="s">
        <x:v>1523</x:v>
      </x:c>
      <x:c r="I214" t="s">
        <x:v>1524</x:v>
      </x:c>
      <x:c r="J214" t="s">
        <x:v>44</x:v>
      </x:c>
      <x:c r="K214" t="s">
        <x:v>1525</x:v>
      </x:c>
      <x:c r="L214" t="s">
        <x:v>44</x:v>
      </x:c>
      <x:c r="M214" s="6" t="e">
        <x:f>HYPERLINK("https://github.com/kingofheven/ICR","https://github.com/kingofheven/ICR")</x:f>
        <x:v>HYPERLINK is not implemented. linkLocation=https://github.com/kingofheven/ICR, friendlyName=https://github.com/kingofheven/ICR</x:v>
      </x:c>
      <x:c r="N214" t="s">
        <x:v>675</x:v>
      </x:c>
      <x:c r="O214" t="s">
        <x:v>257</x:v>
      </x:c>
      <x:c r="P214" t="s">
        <x:v>281</x:v>
      </x:c>
      <x:c r="Q214" t="str">
        <x:v>是</x:v>
      </x:c>
    </x:row>
    <x:row r="215" ht="25.5" customHeight="1">
      <x:c r="A215" t="s">
        <x:v>1526</x:v>
      </x:c>
      <x:c r="B215" t="s">
        <x:v>30</x:v>
      </x:c>
      <x:c r="C215" t="s">
        <x:v>1527</x:v>
      </x:c>
      <x:c r="D215" t="s">
        <x:v>1528</x:v>
      </x:c>
      <x:c r="E215" t="s">
        <x:v>1529</x:v>
      </x:c>
      <x:c r="F215" t="s">
        <x:v>21</x:v>
      </x:c>
      <x:c r="G215" t="s">
        <x:v>1002</x:v>
      </x:c>
      <x:c r="H215" t="s">
        <x:v>1530</x:v>
      </x:c>
      <x:c r="I215" t="s">
        <x:v>1531</x:v>
      </x:c>
      <x:c r="J215" t="s">
        <x:v>44</x:v>
      </x:c>
      <x:c r="K215" t="s">
        <x:v>1532</x:v>
      </x:c>
      <x:c r="L215" t="s">
        <x:v>44</x:v>
      </x:c>
      <x:c r="M215" s="6" t="e">
        <x:f>HYPERLINK("https://github.com/security-pride/WaDec","https://github.com/security-pride/WaDec")</x:f>
        <x:v>HYPERLINK is not implemented. linkLocation=https://github.com/security-pride/WaDec, friendlyName=https://github.com/security-pride/WaDec</x:v>
      </x:c>
      <x:c r="N215" t="s">
        <x:v>341</x:v>
      </x:c>
      <x:c r="O215" t="s">
        <x:v>122</x:v>
      </x:c>
      <x:c r="P215" t="s">
        <x:v>447</x:v>
      </x:c>
      <x:c r="Q215" t="str">
        <x:v>是</x:v>
      </x:c>
    </x:row>
    <x:row r="216" ht="25.5" customHeight="1">
      <x:c r="A216" t="s">
        <x:v>1533</x:v>
      </x:c>
      <x:c r="B216" t="s">
        <x:v>17</x:v>
      </x:c>
      <x:c r="C216" t="s">
        <x:v>1534</x:v>
      </x:c>
      <x:c r="D216" t="s">
        <x:v>1535</x:v>
      </x:c>
      <x:c r="E216" t="s">
        <x:v>1536</x:v>
      </x:c>
      <x:c r="F216" t="s">
        <x:v>21</x:v>
      </x:c>
      <x:c r="G216" t="s">
        <x:v>1002</x:v>
      </x:c>
      <x:c r="H216" t="s">
        <x:v>1537</x:v>
      </x:c>
      <x:c r="I216" t="s">
        <x:v>1538</x:v>
      </x:c>
      <x:c r="J216" t="s">
        <x:v>44</x:v>
      </x:c>
      <x:c r="K216" t="s">
        <x:v>1539</x:v>
      </x:c>
      <x:c r="L216" t="s">
        <x:v>44</x:v>
      </x:c>
      <x:c r="M216" s="6" t="e">
        <x:f>HYPERLINK("https://github.com/SoftWiser-group/LaM4Inv","https://github.com/SoftWiser-group/LaM4Inv")</x:f>
        <x:v>HYPERLINK is not implemented. linkLocation=https://github.com/SoftWiser-group/LaM4Inv, friendlyName=https://github.com/SoftWiser-group/LaM4Inv</x:v>
      </x:c>
      <x:c r="N216" t="s">
        <x:v>754</x:v>
      </x:c>
      <x:c r="O216" t="s">
        <x:v>462</x:v>
      </x:c>
      <x:c r="P216" t="s">
        <x:v>463</x:v>
      </x:c>
      <x:c r="Q216" t="str">
        <x:v>是</x:v>
      </x:c>
    </x:row>
    <x:row r="217" ht="25.5" customHeight="1">
      <x:c r="A217" t="s">
        <x:v>1540</x:v>
      </x:c>
      <x:c r="B217" t="s">
        <x:v>57</x:v>
      </x:c>
      <x:c r="C217" t="s">
        <x:v>1541</x:v>
      </x:c>
      <x:c r="D217" t="s">
        <x:v>1542</x:v>
      </x:c>
      <x:c r="E217" t="s">
        <x:v>1543</x:v>
      </x:c>
      <x:c r="F217" t="s">
        <x:v>21</x:v>
      </x:c>
      <x:c r="G217" t="s">
        <x:v>1002</x:v>
      </x:c>
      <x:c r="H217" t="s">
        <x:v>1544</x:v>
      </x:c>
      <x:c r="I217" t="s">
        <x:v>1545</x:v>
      </x:c>
      <x:c r="J217" t="s">
        <x:v>44</x:v>
      </x:c>
      <x:c r="K217" t="s">
        <x:v>72</x:v>
      </x:c>
      <x:c r="L217" t="s">
        <x:v>44</x:v>
      </x:c>
      <x:c r="M217" s="6" t="e">
        <x:f>HYPERLINK("https://github.com/ibnyusuf/LLM-Generated-Invariants-For-Bounded-Model-Checking","https://github.com/ibnyusuf/LLM-Generated-Invariants-For-Bounded-Model-Checking")</x:f>
        <x:v>HYPERLINK is not implemented. linkLocation=https://github.com/ibnyusuf/LLM-Generated-Invariants-For-Bounded-Model-Checking, friendlyName=https://github.com/ibnyusuf/LLM-Generated-Invariants-For-Bounded-Model-Checking</x:v>
      </x:c>
      <x:c r="N217" t="s">
        <x:v>147</x:v>
      </x:c>
      <x:c r="O217" t="s">
        <x:v>462</x:v>
      </x:c>
      <x:c r="P217" t="s">
        <x:v>463</x:v>
      </x:c>
      <x:c r="Q217" t="str">
        <x:v>是</x:v>
      </x:c>
    </x:row>
    <x:row r="218" ht="25.5" customHeight="1">
      <x:c r="A218" t="s">
        <x:v>1546</x:v>
      </x:c>
      <x:c r="B218" t="s">
        <x:v>17</x:v>
      </x:c>
      <x:c r="C218" t="s">
        <x:v>1547</x:v>
      </x:c>
      <x:c r="D218" t="s">
        <x:v>1548</x:v>
      </x:c>
      <x:c r="E218" t="s">
        <x:v>1549</x:v>
      </x:c>
      <x:c r="F218" t="s">
        <x:v>21</x:v>
      </x:c>
      <x:c r="G218" t="s">
        <x:v>1002</x:v>
      </x:c>
      <x:c r="H218" t="s">
        <x:v>1550</x:v>
      </x:c>
      <x:c r="I218" t="s">
        <x:v>1551</x:v>
      </x:c>
      <x:c r="J218" t="s">
        <x:v>44</x:v>
      </x:c>
      <x:c r="K218" t="s">
        <x:v>1552</x:v>
      </x:c>
      <x:c r="L218" t="s">
        <x:v>44</x:v>
      </x:c>
      <x:c r="M218" s="6" t="e">
        <x:f>HYPERLINK("https://github.com/lachinygair/PALM","https://github.com/lachinygair/PALM")</x:f>
        <x:v>HYPERLINK is not implemented. linkLocation=https://github.com/lachinygair/PALM, friendlyName=https://github.com/lachinygair/PALM</x:v>
      </x:c>
      <x:c r="N218" t="s">
        <x:v>940</x:v>
      </x:c>
      <x:c r="O218" t="s">
        <x:v>462</x:v>
      </x:c>
      <x:c r="P218" t="s">
        <x:v>1444</x:v>
      </x:c>
      <x:c r="Q218" t="str">
        <x:v>是</x:v>
      </x:c>
    </x:row>
    <x:row r="219" ht="25.5" customHeight="1">
      <x:c r="A219" t="s">
        <x:v>1553</x:v>
      </x:c>
      <x:c r="B219" t="s">
        <x:v>17</x:v>
      </x:c>
      <x:c r="C219" t="s">
        <x:v>1554</x:v>
      </x:c>
      <x:c r="D219" t="s">
        <x:v>1555</x:v>
      </x:c>
      <x:c r="E219" t="s">
        <x:v>1556</x:v>
      </x:c>
      <x:c r="F219" t="s">
        <x:v>44</x:v>
      </x:c>
      <x:c r="G219" t="s">
        <x:v>1002</x:v>
      </x:c>
      <x:c r="H219" t="s">
        <x:v>1557</x:v>
      </x:c>
      <x:c r="I219" t="s">
        <x:v>1558</x:v>
      </x:c>
      <x:c r="J219" t="s">
        <x:v>44</x:v>
      </x:c>
      <x:c r="K219" t="s">
        <x:v>1559</x:v>
      </x:c>
      <x:c r="L219" t="s">
        <x:v>44</x:v>
      </x:c>
      <x:c r="M219" s="6"/>
      <x:c r="O219" t="s">
        <x:v>64</x:v>
      </x:c>
      <x:c r="P219" t="s">
        <x:v>174</x:v>
      </x:c>
      <x:c r="Q219" t="str">
        <x:v>否</x:v>
      </x:c>
    </x:row>
    <x:row r="220" ht="25.5" customHeight="1">
      <x:c r="A220" t="s">
        <x:v>1560</x:v>
      </x:c>
      <x:c r="B220" t="s">
        <x:v>30</x:v>
      </x:c>
      <x:c r="C220" t="s">
        <x:v>1561</x:v>
      </x:c>
      <x:c r="D220" t="s">
        <x:v>1562</x:v>
      </x:c>
      <x:c r="E220" t="s">
        <x:v>1563</x:v>
      </x:c>
      <x:c r="F220" t="s">
        <x:v>21</x:v>
      </x:c>
      <x:c r="G220" t="s">
        <x:v>1002</x:v>
      </x:c>
      <x:c r="H220" t="s">
        <x:v>1564</x:v>
      </x:c>
      <x:c r="I220" t="s">
        <x:v>1565</x:v>
      </x:c>
      <x:c r="J220" t="s">
        <x:v>21</x:v>
      </x:c>
      <x:c r="K220" t="s">
        <x:v>1566</x:v>
      </x:c>
      <x:c r="L220" t="s">
        <x:v>21</x:v>
      </x:c>
      <x:c r="M220" s="6" t="e">
        <x:f>HYPERLINK("https://github.com/renruirui1234/SLIM","https://github.com/renruirui1234/SLIM")</x:f>
        <x:v>HYPERLINK is not implemented. linkLocation=https://github.com/renruirui1234/SLIM, friendlyName=https://github.com/renruirui1234/SLIM</x:v>
      </x:c>
      <x:c r="N220" t="s">
        <x:v>53</x:v>
      </x:c>
      <x:c r="O220" t="s">
        <x:v>27</x:v>
      </x:c>
      <x:c r="P220" t="s">
        <x:v>37</x:v>
      </x:c>
      <x:c r="Q220" t="str">
        <x:v>否</x:v>
      </x:c>
    </x:row>
    <x:row r="221" ht="25.5" customHeight="1">
      <x:c r="A221" t="s">
        <x:v>1567</x:v>
      </x:c>
      <x:c r="B221" t="s">
        <x:v>30</x:v>
      </x:c>
      <x:c r="C221" t="s">
        <x:v>1568</x:v>
      </x:c>
      <x:c r="D221" t="s">
        <x:v>1569</x:v>
      </x:c>
      <x:c r="E221" t="s">
        <x:v>1570</x:v>
      </x:c>
      <x:c r="F221" t="s">
        <x:v>21</x:v>
      </x:c>
      <x:c r="G221" t="s">
        <x:v>1002</x:v>
      </x:c>
      <x:c r="H221" t="s">
        <x:v>1571</x:v>
      </x:c>
      <x:c r="I221" t="s">
        <x:v>1572</x:v>
      </x:c>
      <x:c r="J221" t="s">
        <x:v>21</x:v>
      </x:c>
      <x:c r="K221" t="s">
        <x:v>1573</x:v>
      </x:c>
      <x:c r="L221" t="s">
        <x:v>21</x:v>
      </x:c>
      <x:c r="M221" s="6"/>
      <x:c r="O221" t="s">
        <x:v>27</x:v>
      </x:c>
      <x:c r="P221" t="s">
        <x:v>28</x:v>
      </x:c>
      <x:c r="Q221" t="str">
        <x:v>是</x:v>
      </x:c>
    </x:row>
    <x:row r="222" ht="25.5" customHeight="1">
      <x:c r="A222" t="s">
        <x:v>1574</x:v>
      </x:c>
      <x:c r="B222" t="s">
        <x:v>57</x:v>
      </x:c>
      <x:c r="C222" t="s">
        <x:v>1575</x:v>
      </x:c>
      <x:c r="D222" t="s">
        <x:v>1576</x:v>
      </x:c>
      <x:c r="E222" t="s">
        <x:v>1577</x:v>
      </x:c>
      <x:c r="F222" t="s">
        <x:v>21</x:v>
      </x:c>
      <x:c r="G222" t="s">
        <x:v>1002</x:v>
      </x:c>
      <x:c r="H222" t="s">
        <x:v>1578</x:v>
      </x:c>
      <x:c r="I222" t="s">
        <x:v>1579</x:v>
      </x:c>
      <x:c r="J222" t="s">
        <x:v>44</x:v>
      </x:c>
      <x:c r="K222" t="s">
        <x:v>1580</x:v>
      </x:c>
      <x:c r="L222" t="s">
        <x:v>44</x:v>
      </x:c>
      <x:c r="M222" s="6" t="e">
        <x:f>HYPERLINK("https://github.com/code-philia/webnorm","https://github.com/code-philia/webnorm")</x:f>
        <x:v>HYPERLINK is not implemented. linkLocation=https://github.com/code-philia/webnorm, friendlyName=https://github.com/code-philia/webnorm</x:v>
      </x:c>
      <x:c r="N222" t="s">
        <x:v>840</x:v>
      </x:c>
      <x:c r="O222" t="s">
        <x:v>122</x:v>
      </x:c>
      <x:c r="P222" t="s">
        <x:v>739</x:v>
      </x:c>
      <x:c r="Q222" t="str">
        <x:v>否</x:v>
      </x:c>
    </x:row>
    <x:row r="223" ht="25.5" customHeight="1">
      <x:c r="A223" t="s">
        <x:v>1581</x:v>
      </x:c>
      <x:c r="B223" t="s">
        <x:v>57</x:v>
      </x:c>
      <x:c r="C223" t="s">
        <x:v>1582</x:v>
      </x:c>
      <x:c r="D223" t="s">
        <x:v>1583</x:v>
      </x:c>
      <x:c r="E223" t="s">
        <x:v>1584</x:v>
      </x:c>
      <x:c r="F223" t="s">
        <x:v>21</x:v>
      </x:c>
      <x:c r="G223" t="s">
        <x:v>1002</x:v>
      </x:c>
      <x:c r="H223" t="s">
        <x:v>1585</x:v>
      </x:c>
      <x:c r="I223" t="s">
        <x:v>1586</x:v>
      </x:c>
      <x:c r="J223" t="s">
        <x:v>44</x:v>
      </x:c>
      <x:c r="K223" t="s">
        <x:v>72</x:v>
      </x:c>
      <x:c r="L223" t="s">
        <x:v>21</x:v>
      </x:c>
      <x:c r="M223" s="6" t="e">
        <x:f>HYPERLINK("https://github.com/J-York/LogCraft","https://github.com/J-York/LogCraft")</x:f>
        <x:v>HYPERLINK is not implemented. linkLocation=https://github.com/J-York/LogCraft, friendlyName=https://github.com/J-York/LogCraft</x:v>
      </x:c>
      <x:c r="N223" t="s">
        <x:v>840</x:v>
      </x:c>
      <x:c r="O223" t="s">
        <x:v>27</x:v>
      </x:c>
      <x:c r="P223" t="s">
        <x:v>109</x:v>
      </x:c>
      <x:c r="Q223" t="str">
        <x:v>是</x:v>
      </x:c>
    </x:row>
    <x:row r="224" ht="25.5" customHeight="1">
      <x:c r="A224" t="s">
        <x:v>1587</x:v>
      </x:c>
      <x:c r="B224" t="s">
        <x:v>57</x:v>
      </x:c>
      <x:c r="C224" t="s">
        <x:v>1588</x:v>
      </x:c>
      <x:c r="D224" t="s">
        <x:v>1589</x:v>
      </x:c>
      <x:c r="E224" t="s">
        <x:v>1590</x:v>
      </x:c>
      <x:c r="F224" t="s">
        <x:v>21</x:v>
      </x:c>
      <x:c r="G224" t="s">
        <x:v>1002</x:v>
      </x:c>
      <x:c r="H224" t="s">
        <x:v>1591</x:v>
      </x:c>
      <x:c r="I224" t="s">
        <x:v>1592</x:v>
      </x:c>
      <x:c r="J224" t="s">
        <x:v>21</x:v>
      </x:c>
      <x:c r="K224" t="s">
        <x:v>1593</x:v>
      </x:c>
      <x:c r="L224" t="s">
        <x:v>44</x:v>
      </x:c>
      <x:c r="M224" s="6" t="e">
        <x:f>HYPERLINK("https://github.com/meng2180/SoVAR","https://github.com/meng2180/SoVAR")</x:f>
        <x:v>HYPERLINK is not implemented. linkLocation=https://github.com/meng2180/SoVAR, friendlyName=https://github.com/meng2180/SoVAR</x:v>
      </x:c>
      <x:c r="N224" t="s">
        <x:v>1594</x:v>
      </x:c>
      <x:c r="O224" t="s">
        <x:v>64</x:v>
      </x:c>
      <x:c r="P224" t="s">
        <x:v>65</x:v>
      </x:c>
      <x:c r="Q224" t="str">
        <x:v>是</x:v>
      </x:c>
    </x:row>
    <x:row r="225" ht="25.5" customHeight="1">
      <x:c r="A225" t="s">
        <x:v>1595</x:v>
      </x:c>
      <x:c r="B225" t="s">
        <x:v>57</x:v>
      </x:c>
      <x:c r="C225" t="s">
        <x:v>1596</x:v>
      </x:c>
      <x:c r="D225" t="s">
        <x:v>1597</x:v>
      </x:c>
      <x:c r="E225" t="s">
        <x:v>1598</x:v>
      </x:c>
      <x:c r="F225" t="s">
        <x:v>21</x:v>
      </x:c>
      <x:c r="G225" t="s">
        <x:v>1002</x:v>
      </x:c>
      <x:c r="H225" t="s">
        <x:v>1599</x:v>
      </x:c>
      <x:c r="I225" t="s">
        <x:v>1600</x:v>
      </x:c>
      <x:c r="J225" t="s">
        <x:v>44</x:v>
      </x:c>
      <x:c r="K225" t="s">
        <x:v>1601</x:v>
      </x:c>
      <x:c r="L225" t="s">
        <x:v>44</x:v>
      </x:c>
      <x:c r="M225" s="6"/>
      <x:c r="O225" t="s">
        <x:v>189</x:v>
      </x:c>
      <x:c r="P225" t="s">
        <x:v>190</x:v>
      </x:c>
      <x:c r="Q225" t="str">
        <x:v>否</x:v>
      </x:c>
    </x:row>
    <x:row r="226" ht="25.5" customHeight="1">
      <x:c r="A226" t="s">
        <x:v>1602</x:v>
      </x:c>
      <x:c r="B226" t="s">
        <x:v>57</x:v>
      </x:c>
      <x:c r="C226" t="s">
        <x:v>1603</x:v>
      </x:c>
      <x:c r="D226" t="s">
        <x:v>1604</x:v>
      </x:c>
      <x:c r="E226" t="s">
        <x:v>1605</x:v>
      </x:c>
      <x:c r="F226" t="s">
        <x:v>21</x:v>
      </x:c>
      <x:c r="G226" t="s">
        <x:v>1002</x:v>
      </x:c>
      <x:c r="H226" t="s">
        <x:v>1606</x:v>
      </x:c>
      <x:c r="I226" t="s">
        <x:v>1607</x:v>
      </x:c>
      <x:c r="J226" t="s">
        <x:v>21</x:v>
      </x:c>
      <x:c r="K226" t="s">
        <x:v>1608</x:v>
      </x:c>
      <x:c r="L226" t="s">
        <x:v>44</x:v>
      </x:c>
      <x:c r="M226" s="6" t="e">
        <x:f>HYPERLINK("https://github.com/MayDGT/LeGEND","https://github.com/MayDGT/LeGEND")</x:f>
        <x:v>HYPERLINK is not implemented. linkLocation=https://github.com/MayDGT/LeGEND, friendlyName=https://github.com/MayDGT/LeGEND</x:v>
      </x:c>
      <x:c r="N226" t="s">
        <x:v>1301</x:v>
      </x:c>
      <x:c r="O226" t="s">
        <x:v>189</x:v>
      </x:c>
      <x:c r="P226" t="s">
        <x:v>190</x:v>
      </x:c>
      <x:c r="Q226" t="str">
        <x:v>是</x:v>
      </x:c>
    </x:row>
    <x:row r="227" ht="25.5" customHeight="1">
      <x:c r="A227" t="s">
        <x:v>1609</x:v>
      </x:c>
      <x:c r="B227" t="s">
        <x:v>57</x:v>
      </x:c>
      <x:c r="C227" t="s">
        <x:v>1610</x:v>
      </x:c>
      <x:c r="D227" t="s">
        <x:v>1611</x:v>
      </x:c>
      <x:c r="E227" t="s">
        <x:v>1612</x:v>
      </x:c>
      <x:c r="F227" t="s">
        <x:v>21</x:v>
      </x:c>
      <x:c r="G227" t="s">
        <x:v>1002</x:v>
      </x:c>
      <x:c r="H227" t="s">
        <x:v>1613</x:v>
      </x:c>
      <x:c r="I227" t="s">
        <x:v>1614</x:v>
      </x:c>
      <x:c r="J227" t="s">
        <x:v>44</x:v>
      </x:c>
      <x:c r="K227" t="s">
        <x:v>72</x:v>
      </x:c>
      <x:c r="L227" t="s">
        <x:v>44</x:v>
      </x:c>
      <x:c r="M227" s="6"/>
      <x:c r="O227" t="s">
        <x:v>189</x:v>
      </x:c>
      <x:c r="P227" t="s">
        <x:v>190</x:v>
      </x:c>
      <x:c r="Q227" t="str">
        <x:v>否</x:v>
      </x:c>
    </x:row>
    <x:row r="228" ht="25.5" customHeight="1">
      <x:c r="A228" t="s">
        <x:v>1615</x:v>
      </x:c>
      <x:c r="B228" t="s">
        <x:v>17</x:v>
      </x:c>
      <x:c r="C228" t="s">
        <x:v>1616</x:v>
      </x:c>
      <x:c r="D228" t="s">
        <x:v>1617</x:v>
      </x:c>
      <x:c r="E228" t="s">
        <x:v>1618</x:v>
      </x:c>
      <x:c r="F228" t="s">
        <x:v>21</x:v>
      </x:c>
      <x:c r="G228" t="s">
        <x:v>1002</x:v>
      </x:c>
      <x:c r="H228" t="s">
        <x:v>1619</x:v>
      </x:c>
      <x:c r="I228" t="s">
        <x:v>1620</x:v>
      </x:c>
      <x:c r="J228" t="s">
        <x:v>21</x:v>
      </x:c>
      <x:c r="K228" t="s">
        <x:v>1621</x:v>
      </x:c>
      <x:c r="L228" t="s">
        <x:v>44</x:v>
      </x:c>
      <x:c r="M228" s="6"/>
      <x:c r="O228" t="s">
        <x:v>131</x:v>
      </x:c>
      <x:c r="P228" t="s">
        <x:v>132</x:v>
      </x:c>
      <x:c r="Q228" t="str">
        <x:v>否</x:v>
      </x:c>
    </x:row>
    <x:row r="229" ht="25.5" customHeight="1">
      <x:c r="A229" t="s">
        <x:v>1622</x:v>
      </x:c>
      <x:c r="B229" t="s">
        <x:v>17</x:v>
      </x:c>
      <x:c r="C229" t="s">
        <x:v>1623</x:v>
      </x:c>
      <x:c r="D229" t="s">
        <x:v>1624</x:v>
      </x:c>
      <x:c r="E229" t="s">
        <x:v>1625</x:v>
      </x:c>
      <x:c r="F229" t="s">
        <x:v>21</x:v>
      </x:c>
      <x:c r="G229" t="s">
        <x:v>1002</x:v>
      </x:c>
      <x:c r="H229" t="s">
        <x:v>1626</x:v>
      </x:c>
      <x:c r="I229" t="s">
        <x:v>1627</x:v>
      </x:c>
      <x:c r="J229" t="s">
        <x:v>21</x:v>
      </x:c>
      <x:c r="K229" t="s">
        <x:v>1628</x:v>
      </x:c>
      <x:c r="L229" t="s">
        <x:v>21</x:v>
      </x:c>
      <x:c r="M229" s="6"/>
      <x:c r="O229" t="s">
        <x:v>131</x:v>
      </x:c>
      <x:c r="P229" t="s">
        <x:v>918</x:v>
      </x:c>
      <x:c r="Q229" t="str">
        <x:v>是</x:v>
      </x:c>
    </x:row>
    <x:row r="230" ht="25.5" customHeight="1">
      <x:c r="A230" t="s">
        <x:v>1629</x:v>
      </x:c>
      <x:c r="B230" t="s">
        <x:v>30</x:v>
      </x:c>
      <x:c r="C230" t="s">
        <x:v>1630</x:v>
      </x:c>
      <x:c r="D230" t="s">
        <x:v>1631</x:v>
      </x:c>
      <x:c r="E230" t="s">
        <x:v>1632</x:v>
      </x:c>
      <x:c r="F230" t="s">
        <x:v>44</x:v>
      </x:c>
      <x:c r="G230" t="s">
        <x:v>1002</x:v>
      </x:c>
      <x:c r="H230" t="s">
        <x:v>1633</x:v>
      </x:c>
      <x:c r="I230" t="s">
        <x:v>1634</x:v>
      </x:c>
      <x:c r="J230" t="s">
        <x:v>21</x:v>
      </x:c>
      <x:c r="K230" t="s">
        <x:v>1635</x:v>
      </x:c>
      <x:c r="L230" t="s">
        <x:v>44</x:v>
      </x:c>
      <x:c r="M230" s="6" t="e">
        <x:f>HYPERLINK("https://github.com/IgWod/leanbin","https://github.com/IgWod/leanbin")</x:f>
        <x:v>HYPERLINK is not implemented. linkLocation=https://github.com/IgWod/leanbin, friendlyName=https://github.com/IgWod/leanbin</x:v>
      </x:c>
      <x:c r="N230" t="s">
        <x:v>325</x:v>
      </x:c>
      <x:c r="O230" t="s">
        <x:v>122</x:v>
      </x:c>
      <x:c r="P230" t="s">
        <x:v>447</x:v>
      </x:c>
      <x:c r="Q230" t="str">
        <x:v>否</x:v>
      </x:c>
    </x:row>
    <x:row r="231" ht="25.5" customHeight="1">
      <x:c r="A231" s="10" t="s">
        <x:v>1636</x:v>
      </x:c>
      <x:c r="B231" t="s">
        <x:v>30</x:v>
      </x:c>
      <x:c r="C231" t="s">
        <x:v>1637</x:v>
      </x:c>
      <x:c r="D231" t="s">
        <x:v>1638</x:v>
      </x:c>
      <x:c r="E231" t="s">
        <x:v>1639</x:v>
      </x:c>
      <x:c r="F231" t="s">
        <x:v>44</x:v>
      </x:c>
      <x:c r="G231" t="s">
        <x:v>1002</x:v>
      </x:c>
      <x:c r="H231" t="s">
        <x:v>1640</x:v>
      </x:c>
      <x:c r="I231" t="s">
        <x:v>1641</x:v>
      </x:c>
      <x:c r="J231" t="s">
        <x:v>21</x:v>
      </x:c>
      <x:c r="K231" t="s">
        <x:v>1642</x:v>
      </x:c>
      <x:c r="L231" t="s">
        <x:v>44</x:v>
      </x:c>
      <x:c r="M231" s="6"/>
      <x:c r="O231" t="s">
        <x:v>131</x:v>
      </x:c>
      <x:c r="P231" t="s">
        <x:v>132</x:v>
      </x:c>
      <x:c r="Q231" t="str">
        <x:v>否</x:v>
      </x:c>
    </x:row>
    <x:row r="232" ht="25.5" customHeight="1">
      <x:c r="A232" t="s">
        <x:v>1643</x:v>
      </x:c>
      <x:c r="B232" t="s">
        <x:v>17</x:v>
      </x:c>
      <x:c r="C232" t="s">
        <x:v>1644</x:v>
      </x:c>
      <x:c r="D232" t="s">
        <x:v>1645</x:v>
      </x:c>
      <x:c r="E232" t="s">
        <x:v>1646</x:v>
      </x:c>
      <x:c r="F232" t="s">
        <x:v>21</x:v>
      </x:c>
      <x:c r="G232" t="s">
        <x:v>1002</x:v>
      </x:c>
      <x:c r="H232" t="s">
        <x:v>1647</x:v>
      </x:c>
      <x:c r="I232" t="s">
        <x:v>1648</x:v>
      </x:c>
      <x:c r="J232" t="s">
        <x:v>21</x:v>
      </x:c>
      <x:c r="K232" t="s">
        <x:v>1649</x:v>
      </x:c>
      <x:c r="L232" t="s">
        <x:v>21</x:v>
      </x:c>
      <x:c r="M232" s="6" t="e">
        <x:f>HYPERLINK("https://github.com/guoqingbao/ufront","https://github.com/guoqingbao/ufront")</x:f>
        <x:v>HYPERLINK is not implemented. linkLocation=https://github.com/guoqingbao/ufront, friendlyName=https://github.com/guoqingbao/ufront</x:v>
      </x:c>
      <x:c r="N232" t="s">
        <x:v>403</x:v>
      </x:c>
      <x:c r="O232" t="s">
        <x:v>54</x:v>
      </x:c>
      <x:c r="P232" t="s">
        <x:v>166</x:v>
      </x:c>
      <x:c r="Q232" t="str">
        <x:v>是</x:v>
      </x:c>
    </x:row>
    <x:row r="233" ht="25.5" customHeight="1">
      <x:c r="A233" t="s">
        <x:v>1650</x:v>
      </x:c>
      <x:c r="B233" t="s">
        <x:v>57</x:v>
      </x:c>
      <x:c r="C233" t="s">
        <x:v>1651</x:v>
      </x:c>
      <x:c r="D233" t="s">
        <x:v>1652</x:v>
      </x:c>
      <x:c r="E233" t="s">
        <x:v>1653</x:v>
      </x:c>
      <x:c r="F233" t="s">
        <x:v>21</x:v>
      </x:c>
      <x:c r="G233" t="s">
        <x:v>1002</x:v>
      </x:c>
      <x:c r="H233" t="s">
        <x:v>1654</x:v>
      </x:c>
      <x:c r="I233" t="s">
        <x:v>1655</x:v>
      </x:c>
      <x:c r="J233" t="s">
        <x:v>44</x:v>
      </x:c>
      <x:c r="K233" t="s">
        <x:v>72</x:v>
      </x:c>
      <x:c r="L233" t="s">
        <x:v>44</x:v>
      </x:c>
      <x:c r="M233" s="6" t="e">
        <x:f>HYPERLINK("https://github.com/light-chimes/FIPSER","https://github.com/light-chimes/FIPSER")</x:f>
        <x:v>HYPERLINK is not implemented. linkLocation=https://github.com/light-chimes/FIPSER, friendlyName=https://github.com/light-chimes/FIPSER</x:v>
      </x:c>
      <x:c r="N233" t="s">
        <x:v>53</x:v>
      </x:c>
      <x:c r="O233" t="s">
        <x:v>189</x:v>
      </x:c>
      <x:c r="P233" t="s">
        <x:v>273</x:v>
      </x:c>
      <x:c r="Q233" t="str">
        <x:v>否</x:v>
      </x:c>
    </x:row>
    <x:row r="234" ht="25.5" customHeight="1">
      <x:c r="A234" t="s">
        <x:v>1656</x:v>
      </x:c>
      <x:c r="B234" t="s">
        <x:v>57</x:v>
      </x:c>
      <x:c r="C234" t="s">
        <x:v>1657</x:v>
      </x:c>
      <x:c r="D234" t="s">
        <x:v>1658</x:v>
      </x:c>
      <x:c r="E234" t="s">
        <x:v>1659</x:v>
      </x:c>
      <x:c r="F234" t="s">
        <x:v>21</x:v>
      </x:c>
      <x:c r="G234" t="s">
        <x:v>1002</x:v>
      </x:c>
      <x:c r="H234" t="s">
        <x:v>1660</x:v>
      </x:c>
      <x:c r="I234" t="s">
        <x:v>1661</x:v>
      </x:c>
      <x:c r="J234" t="s">
        <x:v>44</x:v>
      </x:c>
      <x:c r="K234" t="s">
        <x:v>72</x:v>
      </x:c>
      <x:c r="L234" t="s">
        <x:v>44</x:v>
      </x:c>
      <x:c r="M234" s="6" t="e">
        <x:f>HYPERLINK("https://github.com/TDPR-24/TDPR","https://github.com/TDPR-24/TDPR")</x:f>
        <x:v>HYPERLINK is not implemented. linkLocation=https://github.com/TDPR-24/TDPR, friendlyName=https://github.com/TDPR-24/TDPR</x:v>
      </x:c>
      <x:c r="N234" t="s">
        <x:v>53</x:v>
      </x:c>
      <x:c r="O234" t="s">
        <x:v>64</x:v>
      </x:c>
      <x:c r="P234" t="s">
        <x:v>97</x:v>
      </x:c>
      <x:c r="Q234" t="str">
        <x:v>是</x:v>
      </x:c>
    </x:row>
    <x:row r="235" ht="25.5" customHeight="1">
      <x:c r="A235" t="s">
        <x:v>1662</x:v>
      </x:c>
      <x:c r="B235" t="s">
        <x:v>17</x:v>
      </x:c>
      <x:c r="C235" t="s">
        <x:v>1663</x:v>
      </x:c>
      <x:c r="D235" t="s">
        <x:v>1664</x:v>
      </x:c>
      <x:c r="E235" t="s">
        <x:v>1665</x:v>
      </x:c>
      <x:c r="F235" t="s">
        <x:v>21</x:v>
      </x:c>
      <x:c r="G235" t="s">
        <x:v>1002</x:v>
      </x:c>
      <x:c r="H235" t="s">
        <x:v>1666</x:v>
      </x:c>
      <x:c r="I235" t="s">
        <x:v>1667</x:v>
      </x:c>
      <x:c r="J235" t="s">
        <x:v>44</x:v>
      </x:c>
      <x:c r="K235" t="s">
        <x:v>1668</x:v>
      </x:c>
      <x:c r="L235" t="s">
        <x:v>21</x:v>
      </x:c>
      <x:c r="M235" s="6"/>
      <x:c r="O235" t="s">
        <x:v>131</x:v>
      </x:c>
      <x:c r="P235" t="s">
        <x:v>227</x:v>
      </x:c>
      <x:c r="Q235" t="str">
        <x:v>否</x:v>
      </x:c>
    </x:row>
    <x:row r="236" ht="25.5" customHeight="1">
      <x:c r="A236" t="s">
        <x:v>1669</x:v>
      </x:c>
      <x:c r="B236" t="s">
        <x:v>30</x:v>
      </x:c>
      <x:c r="C236" t="s">
        <x:v>1670</x:v>
      </x:c>
      <x:c r="D236" t="s">
        <x:v>1671</x:v>
      </x:c>
      <x:c r="E236" t="s">
        <x:v>1672</x:v>
      </x:c>
      <x:c r="F236" t="s">
        <x:v>21</x:v>
      </x:c>
      <x:c r="G236" t="s">
        <x:v>1002</x:v>
      </x:c>
      <x:c r="H236" t="s">
        <x:v>1673</x:v>
      </x:c>
      <x:c r="I236" t="s">
        <x:v>1674</x:v>
      </x:c>
      <x:c r="J236" t="s">
        <x:v>44</x:v>
      </x:c>
      <x:c r="K236" t="s">
        <x:v>72</x:v>
      </x:c>
      <x:c r="L236" t="s">
        <x:v>21</x:v>
      </x:c>
      <x:c r="M236" s="6" t="e">
        <x:f>HYPERLINK("https://github.com/LiuFang816/FastFixer","https://github.com/LiuFang816/FastFixer")</x:f>
        <x:v>HYPERLINK is not implemented. linkLocation=https://github.com/LiuFang816/FastFixer, friendlyName=https://github.com/LiuFang816/FastFixer</x:v>
      </x:c>
      <x:c r="N236" t="s">
        <x:v>403</x:v>
      </x:c>
      <x:c r="O236" t="s">
        <x:v>131</x:v>
      </x:c>
      <x:c r="P236" t="s">
        <x:v>227</x:v>
      </x:c>
      <x:c r="Q236" t="str">
        <x:v>是</x:v>
      </x:c>
    </x:row>
    <x:row r="237" ht="25.5" customHeight="1">
      <x:c r="A237" s="2" t="s">
        <x:v>1675</x:v>
      </x:c>
      <x:c r="B237" t="s">
        <x:v>30</x:v>
      </x:c>
      <x:c r="C237" s="11" t="s">
        <x:v>1676</x:v>
      </x:c>
      <x:c r="D237" t="s">
        <x:v>1677</x:v>
      </x:c>
      <x:c r="E237" t="s">
        <x:v>1678</x:v>
      </x:c>
      <x:c r="F237" t="s">
        <x:v>21</x:v>
      </x:c>
      <x:c r="G237" t="s">
        <x:v>1002</x:v>
      </x:c>
      <x:c r="H237" t="s">
        <x:v>1679</x:v>
      </x:c>
      <x:c r="I237" t="s">
        <x:v>1680</x:v>
      </x:c>
      <x:c r="J237" t="s">
        <x:v>44</x:v>
      </x:c>
      <x:c r="K237" t="s">
        <x:v>72</x:v>
      </x:c>
      <x:c r="L237" t="s">
        <x:v>44</x:v>
      </x:c>
      <x:c r="M237" s="6"/>
      <x:c r="O237" t="s">
        <x:v>131</x:v>
      </x:c>
      <x:c r="P237" t="s">
        <x:v>227</x:v>
      </x:c>
      <x:c r="Q237" t="str">
        <x:v>是</x:v>
      </x:c>
    </x:row>
    <x:row r="238" ht="25.5" customHeight="1">
      <x:c r="A238" t="s">
        <x:v>1681</x:v>
      </x:c>
      <x:c r="B238" t="s">
        <x:v>30</x:v>
      </x:c>
      <x:c r="C238" t="s">
        <x:v>1682</x:v>
      </x:c>
      <x:c r="D238" t="s">
        <x:v>1683</x:v>
      </x:c>
      <x:c r="E238" t="s">
        <x:v>1684</x:v>
      </x:c>
      <x:c r="F238" t="s">
        <x:v>21</x:v>
      </x:c>
      <x:c r="G238" t="s">
        <x:v>1002</x:v>
      </x:c>
      <x:c r="H238" t="s">
        <x:v>1685</x:v>
      </x:c>
      <x:c r="I238" t="s">
        <x:v>1686</x:v>
      </x:c>
      <x:c r="J238" t="s">
        <x:v>44</x:v>
      </x:c>
      <x:c r="K238" t="s">
        <x:v>1687</x:v>
      </x:c>
      <x:c r="L238" t="s">
        <x:v>44</x:v>
      </x:c>
      <x:c r="M238" s="6"/>
      <x:c r="O238" t="s">
        <x:v>131</x:v>
      </x:c>
      <x:c r="P238" t="s">
        <x:v>227</x:v>
      </x:c>
      <x:c r="Q238" t="str">
        <x:v>是</x:v>
      </x:c>
    </x:row>
    <x:row r="239" ht="25.5" customHeight="1">
      <x:c r="A239" t="s">
        <x:v>1688</x:v>
      </x:c>
      <x:c r="B239" t="s">
        <x:v>151</x:v>
      </x:c>
      <x:c r="C239" t="s">
        <x:v>1689</x:v>
      </x:c>
      <x:c r="D239" t="s">
        <x:v>1690</x:v>
      </x:c>
      <x:c r="E239" t="s">
        <x:v>1691</x:v>
      </x:c>
      <x:c r="F239" t="s">
        <x:v>21</x:v>
      </x:c>
      <x:c r="G239" t="s">
        <x:v>1002</x:v>
      </x:c>
      <x:c r="H239" t="s">
        <x:v>1692</x:v>
      </x:c>
      <x:c r="I239" t="s">
        <x:v>1693</x:v>
      </x:c>
      <x:c r="J239" t="s">
        <x:v>21</x:v>
      </x:c>
      <x:c r="K239" t="s">
        <x:v>1694</x:v>
      </x:c>
      <x:c r="L239" t="s">
        <x:v>44</x:v>
      </x:c>
      <x:c r="M239" s="6"/>
      <x:c r="O239" t="s">
        <x:v>131</x:v>
      </x:c>
      <x:c r="P239" t="s">
        <x:v>486</x:v>
      </x:c>
      <x:c r="Q239" t="str">
        <x:v>否</x:v>
      </x:c>
    </x:row>
    <x:row r="240" ht="25.5" customHeight="1">
      <x:c r="A240" t="s">
        <x:v>1695</x:v>
      </x:c>
      <x:c r="B240" t="s">
        <x:v>151</x:v>
      </x:c>
      <x:c r="C240" t="s">
        <x:v>1696</x:v>
      </x:c>
      <x:c r="D240" t="s">
        <x:v>1697</x:v>
      </x:c>
      <x:c r="E240" t="s">
        <x:v>1698</x:v>
      </x:c>
      <x:c r="F240" t="s">
        <x:v>21</x:v>
      </x:c>
      <x:c r="G240" t="s">
        <x:v>1002</x:v>
      </x:c>
      <x:c r="H240" t="s">
        <x:v>1699</x:v>
      </x:c>
      <x:c r="I240" t="s">
        <x:v>1700</x:v>
      </x:c>
      <x:c r="J240" t="s">
        <x:v>44</x:v>
      </x:c>
      <x:c r="K240" t="s">
        <x:v>1701</x:v>
      </x:c>
      <x:c r="L240" t="s">
        <x:v>44</x:v>
      </x:c>
      <x:c r="M240" s="6"/>
      <x:c r="O240" t="s">
        <x:v>148</x:v>
      </x:c>
      <x:c r="P240" t="s">
        <x:v>1103</x:v>
      </x:c>
      <x:c r="Q240" t="str">
        <x:v>是</x:v>
      </x:c>
    </x:row>
    <x:row r="241" ht="25.5" customHeight="1">
      <x:c r="A241" t="s">
        <x:v>1702</x:v>
      </x:c>
      <x:c r="B241" t="s">
        <x:v>57</x:v>
      </x:c>
      <x:c r="C241" t="s">
        <x:v>1703</x:v>
      </x:c>
      <x:c r="D241" t="s">
        <x:v>1704</x:v>
      </x:c>
      <x:c r="E241" t="s">
        <x:v>1705</x:v>
      </x:c>
      <x:c r="F241" t="s">
        <x:v>21</x:v>
      </x:c>
      <x:c r="G241" t="s">
        <x:v>1002</x:v>
      </x:c>
      <x:c r="H241" t="s">
        <x:v>1706</x:v>
      </x:c>
      <x:c r="I241" t="s">
        <x:v>1707</x:v>
      </x:c>
      <x:c r="J241" t="s">
        <x:v>21</x:v>
      </x:c>
      <x:c r="K241" t="s">
        <x:v>1708</x:v>
      </x:c>
      <x:c r="L241" t="s">
        <x:v>44</x:v>
      </x:c>
      <x:c r="M241" s="6" t="e">
        <x:f>HYPERLINK("https://github.com/SecThings/ddsfuzz","https://github.com/SecThings/ddsfuzz")</x:f>
        <x:v>HYPERLINK is not implemented. linkLocation=https://github.com/SecThings/ddsfuzz, friendlyName=https://github.com/SecThings/ddsfuzz</x:v>
      </x:c>
      <x:c r="N241" t="s">
        <x:v>675</x:v>
      </x:c>
      <x:c r="O241" t="s">
        <x:v>64</x:v>
      </x:c>
      <x:c r="P241" t="s">
        <x:v>65</x:v>
      </x:c>
      <x:c r="Q241" t="str">
        <x:v>否</x:v>
      </x:c>
    </x:row>
    <x:row r="242" ht="25.5" customHeight="1">
      <x:c r="A242" t="s">
        <x:v>1709</x:v>
      </x:c>
      <x:c r="B242" t="s">
        <x:v>57</x:v>
      </x:c>
      <x:c r="C242" t="s">
        <x:v>1710</x:v>
      </x:c>
      <x:c r="D242" t="s">
        <x:v>1711</x:v>
      </x:c>
      <x:c r="E242" t="s">
        <x:v>1712</x:v>
      </x:c>
      <x:c r="F242" t="s">
        <x:v>21</x:v>
      </x:c>
      <x:c r="G242" t="s">
        <x:v>1002</x:v>
      </x:c>
      <x:c r="H242" t="s">
        <x:v>1713</x:v>
      </x:c>
      <x:c r="I242" t="s">
        <x:v>1714</x:v>
      </x:c>
      <x:c r="J242" t="s">
        <x:v>44</x:v>
      </x:c>
      <x:c r="K242" t="s">
        <x:v>72</x:v>
      </x:c>
      <x:c r="L242" t="s">
        <x:v>44</x:v>
      </x:c>
      <x:c r="M242" s="6"/>
      <x:c r="O242" t="s">
        <x:v>131</x:v>
      </x:c>
      <x:c r="P242" t="s">
        <x:v>918</x:v>
      </x:c>
      <x:c r="Q242" t="str">
        <x:v>是</x:v>
      </x:c>
    </x:row>
    <x:row r="243" ht="25.5" customHeight="1">
      <x:c r="A243" t="s">
        <x:v>1715</x:v>
      </x:c>
      <x:c r="B243" t="s">
        <x:v>30</x:v>
      </x:c>
      <x:c r="C243" t="s">
        <x:v>1716</x:v>
      </x:c>
      <x:c r="D243" t="s">
        <x:v>1717</x:v>
      </x:c>
      <x:c r="E243" t="s">
        <x:v>1718</x:v>
      </x:c>
      <x:c r="F243" t="s">
        <x:v>21</x:v>
      </x:c>
      <x:c r="G243" t="s">
        <x:v>1002</x:v>
      </x:c>
      <x:c r="H243" t="s">
        <x:v>1719</x:v>
      </x:c>
      <x:c r="I243" t="s">
        <x:v>1720</x:v>
      </x:c>
      <x:c r="J243" t="s">
        <x:v>44</x:v>
      </x:c>
      <x:c r="K243" t="s">
        <x:v>72</x:v>
      </x:c>
      <x:c r="L243" t="s">
        <x:v>44</x:v>
      </x:c>
      <x:c r="M243" s="6"/>
      <x:c r="O243" t="s">
        <x:v>131</x:v>
      </x:c>
      <x:c r="P243" t="s">
        <x:v>918</x:v>
      </x:c>
      <x:c r="Q243" t="str">
        <x:v>否</x:v>
      </x:c>
    </x:row>
    <x:row r="244" ht="25.5" customHeight="1">
      <x:c r="A244" t="s">
        <x:v>1721</x:v>
      </x:c>
      <x:c r="B244" t="s">
        <x:v>17</x:v>
      </x:c>
      <x:c r="C244" t="s">
        <x:v>1722</x:v>
      </x:c>
      <x:c r="D244" t="s">
        <x:v>1723</x:v>
      </x:c>
      <x:c r="E244" t="s">
        <x:v>1724</x:v>
      </x:c>
      <x:c r="F244" t="s">
        <x:v>21</x:v>
      </x:c>
      <x:c r="G244" t="s">
        <x:v>1002</x:v>
      </x:c>
      <x:c r="H244" t="s">
        <x:v>1725</x:v>
      </x:c>
      <x:c r="I244" t="s">
        <x:v>1726</x:v>
      </x:c>
      <x:c r="J244" t="s">
        <x:v>44</x:v>
      </x:c>
      <x:c r="K244" t="s">
        <x:v>1727</x:v>
      </x:c>
      <x:c r="L244" t="s">
        <x:v>21</x:v>
      </x:c>
      <x:c r="M244" s="6" t="e">
        <x:f>HYPERLINK("https://github.com/software-rebels/Developer-Applied-Accelerations-in-Continuous-Integration/","https://github.com/software-rebels/Developer-Applied-Accelerations-in-Continuous-Integration/")</x:f>
        <x:v>HYPERLINK is not implemented. linkLocation=https://github.com/software-rebels/Developer-Applied-Accelerations-in-Continuous-Integration/, friendlyName=https://github.com/software-rebels/Developer-Applied-Accelerations-in-Continuous-Integration/</x:v>
      </x:c>
      <x:c r="N244" t="s">
        <x:v>840</x:v>
      </x:c>
      <x:c r="O244" t="s">
        <x:v>54</x:v>
      </x:c>
      <x:c r="P244" t="s">
        <x:v>544</x:v>
      </x:c>
      <x:c r="Q244" t="str">
        <x:v>否</x:v>
      </x:c>
    </x:row>
    <x:row r="245" ht="25.5" customHeight="1">
      <x:c r="A245" t="s">
        <x:v>1728</x:v>
      </x:c>
      <x:c r="B245" t="s">
        <x:v>17</x:v>
      </x:c>
      <x:c r="C245" t="s">
        <x:v>1729</x:v>
      </x:c>
      <x:c r="D245" t="s">
        <x:v>1730</x:v>
      </x:c>
      <x:c r="E245" t="s">
        <x:v>1731</x:v>
      </x:c>
      <x:c r="F245" t="s">
        <x:v>21</x:v>
      </x:c>
      <x:c r="G245" t="s">
        <x:v>1002</x:v>
      </x:c>
      <x:c r="H245" t="s">
        <x:v>1732</x:v>
      </x:c>
      <x:c r="I245" t="s">
        <x:v>1733</x:v>
      </x:c>
      <x:c r="J245" t="s">
        <x:v>44</x:v>
      </x:c>
      <x:c r="K245" t="s">
        <x:v>1734</x:v>
      </x:c>
      <x:c r="L245" t="s">
        <x:v>44</x:v>
      </x:c>
      <x:c r="M245" s="6" t="e">
        <x:f>HYPERLINK("https://github.com/wiluen/FaaSConf","https://github.com/wiluen/FaaSConf")</x:f>
        <x:v>HYPERLINK is not implemented. linkLocation=https://github.com/wiluen/FaaSConf, friendlyName=https://github.com/wiluen/FaaSConf</x:v>
      </x:c>
      <x:c r="N245" t="s">
        <x:v>403</x:v>
      </x:c>
      <x:c r="O245" t="s">
        <x:v>54</x:v>
      </x:c>
      <x:c r="P245" t="s">
        <x:v>166</x:v>
      </x:c>
      <x:c r="Q245" t="str">
        <x:v>否</x:v>
      </x:c>
    </x:row>
    <x:row r="246" ht="25.5" customHeight="1">
      <x:c r="A246" t="s">
        <x:v>1735</x:v>
      </x:c>
      <x:c r="B246" t="s">
        <x:v>192</x:v>
      </x:c>
      <x:c r="C246" t="s">
        <x:v>1736</x:v>
      </x:c>
      <x:c r="D246" t="s">
        <x:v>1737</x:v>
      </x:c>
      <x:c r="E246" t="s">
        <x:v>1738</x:v>
      </x:c>
      <x:c r="F246" t="s">
        <x:v>21</x:v>
      </x:c>
      <x:c r="G246" t="s">
        <x:v>1002</x:v>
      </x:c>
      <x:c r="H246" t="s">
        <x:v>1739</x:v>
      </x:c>
      <x:c r="I246" t="s">
        <x:v>1740</x:v>
      </x:c>
      <x:c r="J246" t="s">
        <x:v>21</x:v>
      </x:c>
      <x:c r="K246" t="s">
        <x:v>1741</x:v>
      </x:c>
      <x:c r="L246" t="s">
        <x:v>44</x:v>
      </x:c>
      <x:c r="M246" s="6"/>
      <x:c r="O246" t="s">
        <x:v>148</x:v>
      </x:c>
      <x:c r="P246" t="s">
        <x:v>1103</x:v>
      </x:c>
      <x:c r="Q246" t="str">
        <x:v>否</x:v>
      </x:c>
    </x:row>
    <x:row r="247" ht="25.5" customHeight="1">
      <x:c r="A247" t="s">
        <x:v>1742</x:v>
      </x:c>
      <x:c r="B247" t="s">
        <x:v>17</x:v>
      </x:c>
      <x:c r="C247" t="s">
        <x:v>1743</x:v>
      </x:c>
      <x:c r="D247" t="s">
        <x:v>1744</x:v>
      </x:c>
      <x:c r="E247" t="s">
        <x:v>1745</x:v>
      </x:c>
      <x:c r="F247" t="s">
        <x:v>21</x:v>
      </x:c>
      <x:c r="G247" t="s">
        <x:v>1002</x:v>
      </x:c>
      <x:c r="H247" t="s">
        <x:v>1746</x:v>
      </x:c>
      <x:c r="I247" t="s">
        <x:v>1747</x:v>
      </x:c>
      <x:c r="J247" t="s">
        <x:v>21</x:v>
      </x:c>
      <x:c r="K247" t="s">
        <x:v>1748</x:v>
      </x:c>
      <x:c r="L247" t="s">
        <x:v>44</x:v>
      </x:c>
      <x:c r="M247" s="6" t="e">
        <x:f>HYPERLINK("https://github.com/jcarlson23/crab","https://github.com/jcarlson23/crab")</x:f>
        <x:v>HYPERLINK is not implemented. linkLocation=https://github.com/jcarlson23/crab, friendlyName=https://github.com/jcarlson23/crab</x:v>
      </x:c>
      <x:c r="N247" t="s">
        <x:v>840</x:v>
      </x:c>
      <x:c r="O247" t="s">
        <x:v>64</x:v>
      </x:c>
      <x:c r="P247" t="s">
        <x:v>174</x:v>
      </x:c>
      <x:c r="Q247" t="str">
        <x:v>否</x:v>
      </x:c>
    </x:row>
    <x:row r="248" ht="25.5" customHeight="1">
      <x:c r="A248" t="s">
        <x:v>1749</x:v>
      </x:c>
      <x:c r="B248" t="s">
        <x:v>57</x:v>
      </x:c>
      <x:c r="C248" t="s">
        <x:v>1750</x:v>
      </x:c>
      <x:c r="D248" t="s">
        <x:v>1751</x:v>
      </x:c>
      <x:c r="E248" t="s">
        <x:v>1752</x:v>
      </x:c>
      <x:c r="F248" t="s">
        <x:v>21</x:v>
      </x:c>
      <x:c r="G248" t="s">
        <x:v>1002</x:v>
      </x:c>
      <x:c r="H248" t="s">
        <x:v>1753</x:v>
      </x:c>
      <x:c r="I248" t="s">
        <x:v>1754</x:v>
      </x:c>
      <x:c r="J248" t="s">
        <x:v>44</x:v>
      </x:c>
      <x:c r="K248" t="s">
        <x:v>1755</x:v>
      </x:c>
      <x:c r="L248" t="s">
        <x:v>44</x:v>
      </x:c>
      <x:c r="M248" s="6"/>
      <x:c r="O248" t="s">
        <x:v>64</x:v>
      </x:c>
      <x:c r="P248" t="s">
        <x:v>97</x:v>
      </x:c>
      <x:c r="Q248" t="str">
        <x:v>是</x:v>
      </x:c>
    </x:row>
    <x:row r="249" ht="25.5" customHeight="1">
      <x:c r="A249" t="s">
        <x:v>1756</x:v>
      </x:c>
      <x:c r="B249" t="s">
        <x:v>57</x:v>
      </x:c>
      <x:c r="C249" t="s">
        <x:v>1757</x:v>
      </x:c>
      <x:c r="D249" t="s">
        <x:v>1758</x:v>
      </x:c>
      <x:c r="E249" t="s">
        <x:v>1759</x:v>
      </x:c>
      <x:c r="F249" t="s">
        <x:v>21</x:v>
      </x:c>
      <x:c r="G249" t="s">
        <x:v>1002</x:v>
      </x:c>
      <x:c r="H249" t="s">
        <x:v>1760</x:v>
      </x:c>
      <x:c r="I249" t="s">
        <x:v>1761</x:v>
      </x:c>
      <x:c r="J249" t="s">
        <x:v>44</x:v>
      </x:c>
      <x:c r="K249" t="s">
        <x:v>1762</x:v>
      </x:c>
      <x:c r="L249" t="s">
        <x:v>44</x:v>
      </x:c>
      <x:c r="M249" s="6"/>
      <x:c r="O249" t="s">
        <x:v>64</x:v>
      </x:c>
      <x:c r="P249" t="s">
        <x:v>174</x:v>
      </x:c>
      <x:c r="Q249" t="str">
        <x:v>否</x:v>
      </x:c>
    </x:row>
    <x:row r="250" ht="25.5" customHeight="1">
      <x:c r="A250" t="s">
        <x:v>1763</x:v>
      </x:c>
      <x:c r="B250" t="s">
        <x:v>57</x:v>
      </x:c>
      <x:c r="C250" t="s">
        <x:v>1764</x:v>
      </x:c>
      <x:c r="D250" t="s">
        <x:v>1765</x:v>
      </x:c>
      <x:c r="E250" t="s">
        <x:v>1766</x:v>
      </x:c>
      <x:c r="F250" t="s">
        <x:v>44</x:v>
      </x:c>
      <x:c r="G250" t="s">
        <x:v>1002</x:v>
      </x:c>
      <x:c r="H250" t="s">
        <x:v>1767</x:v>
      </x:c>
      <x:c r="I250" t="s">
        <x:v>1768</x:v>
      </x:c>
      <x:c r="J250" t="s">
        <x:v>44</x:v>
      </x:c>
      <x:c r="K250" t="s">
        <x:v>72</x:v>
      </x:c>
      <x:c r="L250" t="s">
        <x:v>44</x:v>
      </x:c>
      <x:c r="M250" s="6" t="e">
        <x:f>HYPERLINK("https://github.com/Rigorous-Software-Engineering/minotaur","网址：https://github.com/Rigorous-Software-Engineering/minotaur,star数：1,,输入：数学逻辑公式（SMT文件，描述程序行为的约束条件，例如：“变量x必须大于0”“数组不能越界”）。,,输出：列出所有测试结果，标注哪些工具在哪些案例上出错：fn（False Negative）：漏报危险程序；fp（False Positive）：误报安全程序。")</x:f>
        <x:v>HYPERLINK is not implemented. linkLocation=https://github.com/Rigorous-Software-Engineering/minotaur, friendlyName=网址：https://github.com/Rigorous-Software-Engineering/minotaur,star数：1,,输入：数学逻辑公式（SMT文件，描述程序行为的约束条件，例如：“变量x必须大于0”“数组不能越界”）。,,输出：列出所有测试结果，标注哪些工具在哪些案例上出错：fn（False Negative）：漏报危险程序；fp（False Positive）：误报安全程序。</x:v>
      </x:c>
      <x:c r="N250" t="s">
        <x:v>53</x:v>
      </x:c>
      <x:c r="O250" t="s">
        <x:v>64</x:v>
      </x:c>
      <x:c r="P250" t="s">
        <x:v>65</x:v>
      </x:c>
      <x:c r="Q250" t="str">
        <x:v>否</x:v>
      </x:c>
    </x:row>
    <x:row r="251" ht="25.5" customHeight="1">
      <x:c r="A251" t="s">
        <x:v>1769</x:v>
      </x:c>
      <x:c r="B251" t="s">
        <x:v>17</x:v>
      </x:c>
      <x:c r="C251" t="s">
        <x:v>1770</x:v>
      </x:c>
      <x:c r="D251" t="s">
        <x:v>1771</x:v>
      </x:c>
      <x:c r="E251" t="s">
        <x:v>1772</x:v>
      </x:c>
      <x:c r="F251" t="s">
        <x:v>21</x:v>
      </x:c>
      <x:c r="G251" t="s">
        <x:v>1002</x:v>
      </x:c>
      <x:c r="H251" t="s">
        <x:v>1773</x:v>
      </x:c>
      <x:c r="I251" t="s">
        <x:v>1774</x:v>
      </x:c>
      <x:c r="J251" t="s">
        <x:v>44</x:v>
      </x:c>
      <x:c r="K251" t="s">
        <x:v>72</x:v>
      </x:c>
      <x:c r="L251" t="s">
        <x:v>44</x:v>
      </x:c>
      <x:c r="M251" s="6"/>
      <x:c r="O251" t="s">
        <x:v>257</x:v>
      </x:c>
      <x:c r="P251" t="s">
        <x:v>258</x:v>
      </x:c>
      <x:c r="Q251" t="str">
        <x:v>否</x:v>
      </x:c>
    </x:row>
    <x:row r="252" ht="25.5" customHeight="1">
      <x:c r="A252" t="s">
        <x:v>1775</x:v>
      </x:c>
      <x:c r="B252" t="s">
        <x:v>57</x:v>
      </x:c>
      <x:c r="C252" t="s">
        <x:v>1776</x:v>
      </x:c>
      <x:c r="D252" t="s">
        <x:v>1777</x:v>
      </x:c>
      <x:c r="E252" t="s">
        <x:v>1778</x:v>
      </x:c>
      <x:c r="F252" t="s">
        <x:v>21</x:v>
      </x:c>
      <x:c r="G252" t="s">
        <x:v>1002</x:v>
      </x:c>
      <x:c r="H252" t="s">
        <x:v>1779</x:v>
      </x:c>
      <x:c r="I252" t="s">
        <x:v>1780</x:v>
      </x:c>
      <x:c r="J252" t="s">
        <x:v>44</x:v>
      </x:c>
      <x:c r="K252" t="s">
        <x:v>72</x:v>
      </x:c>
      <x:c r="L252" t="s">
        <x:v>44</x:v>
      </x:c>
      <x:c r="M252" s="6" t="e">
        <x:f>HYPERLINK("https://github.com/CGCL-codes/PathEval","https://github.com/CGCL-codes/PathEval")</x:f>
        <x:v>HYPERLINK is not implemented. linkLocation=https://github.com/CGCL-codes/PathEval, friendlyName=https://github.com/CGCL-codes/PathEval</x:v>
      </x:c>
      <x:c r="N252" t="s">
        <x:v>1781</x:v>
      </x:c>
      <x:c r="O252" t="s">
        <x:v>64</x:v>
      </x:c>
      <x:c r="P252" t="s">
        <x:v>65</x:v>
      </x:c>
      <x:c r="Q252" t="str">
        <x:v>是</x:v>
      </x:c>
    </x:row>
    <x:row r="253" ht="25.5" customHeight="1">
      <x:c r="A253" t="s">
        <x:v>1782</x:v>
      </x:c>
      <x:c r="B253" t="s">
        <x:v>57</x:v>
      </x:c>
      <x:c r="C253" t="s">
        <x:v>1783</x:v>
      </x:c>
      <x:c r="D253" t="s">
        <x:v>1784</x:v>
      </x:c>
      <x:c r="E253" t="s">
        <x:v>1785</x:v>
      </x:c>
      <x:c r="F253" t="s">
        <x:v>21</x:v>
      </x:c>
      <x:c r="G253" t="s">
        <x:v>1002</x:v>
      </x:c>
      <x:c r="H253" t="s">
        <x:v>1786</x:v>
      </x:c>
      <x:c r="I253" s="5" t="s">
        <x:v>1787</x:v>
      </x:c>
      <x:c r="J253" t="s">
        <x:v>21</x:v>
      </x:c>
      <x:c r="K253" t="s">
        <x:v>1788</x:v>
      </x:c>
      <x:c r="L253" t="s">
        <x:v>21</x:v>
      </x:c>
      <x:c r="M253" s="6" t="e">
        <x:f>HYPERLINK("https://github.com/npetestArtifact/ASE2024","https://github.com/npetestArtifact/ASE2024")</x:f>
        <x:v>HYPERLINK is not implemented. linkLocation=https://github.com/npetestArtifact/ASE2024, friendlyName=https://github.com/npetestArtifact/ASE2024</x:v>
      </x:c>
      <x:c r="N253" t="s">
        <x:v>840</x:v>
      </x:c>
      <x:c r="O253" t="s">
        <x:v>64</x:v>
      </x:c>
      <x:c r="P253" t="s">
        <x:v>65</x:v>
      </x:c>
      <x:c r="Q253" t="str">
        <x:v>否</x:v>
      </x:c>
    </x:row>
    <x:row r="254" ht="25.5" customHeight="1">
      <x:c r="A254" t="s">
        <x:v>1789</x:v>
      </x:c>
      <x:c r="B254" t="s">
        <x:v>57</x:v>
      </x:c>
      <x:c r="C254" t="s">
        <x:v>1790</x:v>
      </x:c>
      <x:c r="D254" t="s">
        <x:v>1791</x:v>
      </x:c>
      <x:c r="E254" t="s">
        <x:v>1792</x:v>
      </x:c>
      <x:c r="F254" t="s">
        <x:v>21</x:v>
      </x:c>
      <x:c r="G254" t="s">
        <x:v>1002</x:v>
      </x:c>
      <x:c r="H254" t="s">
        <x:v>1793</x:v>
      </x:c>
      <x:c r="I254" t="s">
        <x:v>1794</x:v>
      </x:c>
      <x:c r="J254" t="s">
        <x:v>44</x:v>
      </x:c>
      <x:c r="K254" t="s">
        <x:v>72</x:v>
      </x:c>
      <x:c r="L254" t="s">
        <x:v>44</x:v>
      </x:c>
      <x:c r="M254" s="6"/>
      <x:c r="O254" t="s">
        <x:v>64</x:v>
      </x:c>
      <x:c r="P254" t="s">
        <x:v>65</x:v>
      </x:c>
      <x:c r="Q254" t="str">
        <x:v>是</x:v>
      </x:c>
    </x:row>
    <x:row r="255" ht="25.5" customHeight="1">
      <x:c r="A255" s="2" t="s">
        <x:v>1795</x:v>
      </x:c>
      <x:c r="B255" t="s">
        <x:v>57</x:v>
      </x:c>
      <x:c r="C255" t="s">
        <x:v>1796</x:v>
      </x:c>
      <x:c r="D255" t="s">
        <x:v>1797</x:v>
      </x:c>
      <x:c r="E255" t="s">
        <x:v>1798</x:v>
      </x:c>
      <x:c r="F255" t="s">
        <x:v>21</x:v>
      </x:c>
      <x:c r="G255" t="s">
        <x:v>1002</x:v>
      </x:c>
      <x:c r="H255" s="5" t="s">
        <x:v>1799</x:v>
      </x:c>
      <x:c r="I255" t="s">
        <x:v>1800</x:v>
      </x:c>
      <x:c r="J255" t="s">
        <x:v>44</x:v>
      </x:c>
      <x:c r="K255" t="s">
        <x:v>72</x:v>
      </x:c>
      <x:c r="L255" t="s">
        <x:v>44</x:v>
      </x:c>
      <x:c r="M255" s="6"/>
      <x:c r="O255" t="s">
        <x:v>64</x:v>
      </x:c>
      <x:c r="P255" t="s">
        <x:v>65</x:v>
      </x:c>
      <x:c r="Q255" t="str">
        <x:v>否</x:v>
      </x:c>
    </x:row>
    <x:row r="256" ht="25.5" customHeight="1">
      <x:c r="A256" t="s">
        <x:v>1801</x:v>
      </x:c>
      <x:c r="B256" t="s">
        <x:v>57</x:v>
      </x:c>
      <x:c r="C256" t="s">
        <x:v>1802</x:v>
      </x:c>
      <x:c r="D256" t="s">
        <x:v>1803</x:v>
      </x:c>
      <x:c r="E256" t="s">
        <x:v>1804</x:v>
      </x:c>
      <x:c r="F256" t="s">
        <x:v>21</x:v>
      </x:c>
      <x:c r="G256" t="s">
        <x:v>1002</x:v>
      </x:c>
      <x:c r="H256" t="s">
        <x:v>1805</x:v>
      </x:c>
      <x:c r="I256" t="s">
        <x:v>1806</x:v>
      </x:c>
      <x:c r="J256" t="s">
        <x:v>44</x:v>
      </x:c>
      <x:c r="K256" t="s">
        <x:v>72</x:v>
      </x:c>
      <x:c r="L256" t="s">
        <x:v>21</x:v>
      </x:c>
      <x:c r="M256" s="6"/>
      <x:c r="O256" t="s">
        <x:v>64</x:v>
      </x:c>
      <x:c r="P256" t="s">
        <x:v>65</x:v>
      </x:c>
      <x:c r="Q256" t="str">
        <x:v>是</x:v>
      </x:c>
    </x:row>
    <x:row r="257" ht="25.5" customHeight="1">
      <x:c r="A257" t="s">
        <x:v>1807</x:v>
      </x:c>
      <x:c r="B257" t="s">
        <x:v>57</x:v>
      </x:c>
      <x:c r="C257" t="s">
        <x:v>1808</x:v>
      </x:c>
      <x:c r="D257" t="s">
        <x:v>1809</x:v>
      </x:c>
      <x:c r="E257" t="s">
        <x:v>1810</x:v>
      </x:c>
      <x:c r="F257" t="s">
        <x:v>21</x:v>
      </x:c>
      <x:c r="G257" t="s">
        <x:v>1002</x:v>
      </x:c>
      <x:c r="H257" t="s">
        <x:v>1811</x:v>
      </x:c>
      <x:c r="I257" t="s">
        <x:v>1812</x:v>
      </x:c>
      <x:c r="J257" t="s">
        <x:v>44</x:v>
      </x:c>
      <x:c r="K257" t="s">
        <x:v>72</x:v>
      </x:c>
      <x:c r="L257" t="s">
        <x:v>44</x:v>
      </x:c>
      <x:c r="M257" s="6"/>
      <x:c r="O257" t="s">
        <x:v>80</x:v>
      </x:c>
      <x:c r="P257" t="s">
        <x:v>89</x:v>
      </x:c>
      <x:c r="Q257" t="str">
        <x:v>是</x:v>
      </x:c>
    </x:row>
    <x:row r="258" ht="25.5" customHeight="1">
      <x:c r="A258" t="s">
        <x:v>1813</x:v>
      </x:c>
      <x:c r="B258" t="s">
        <x:v>57</x:v>
      </x:c>
      <x:c r="C258" t="s">
        <x:v>1814</x:v>
      </x:c>
      <x:c r="D258" t="s">
        <x:v>1815</x:v>
      </x:c>
      <x:c r="E258" t="s">
        <x:v>1816</x:v>
      </x:c>
      <x:c r="F258" t="s">
        <x:v>21</x:v>
      </x:c>
      <x:c r="G258" t="s">
        <x:v>1002</x:v>
      </x:c>
      <x:c r="H258" t="s">
        <x:v>1817</x:v>
      </x:c>
      <x:c r="I258" t="s">
        <x:v>1818</x:v>
      </x:c>
      <x:c r="J258" t="s">
        <x:v>21</x:v>
      </x:c>
      <x:c r="K258" t="s">
        <x:v>1819</x:v>
      </x:c>
      <x:c r="L258" t="s">
        <x:v>44</x:v>
      </x:c>
      <x:c r="M258" s="6"/>
      <x:c r="O258" t="s">
        <x:v>64</x:v>
      </x:c>
      <x:c r="P258" t="s">
        <x:v>174</x:v>
      </x:c>
      <x:c r="Q258" t="str">
        <x:v>否</x:v>
      </x:c>
    </x:row>
    <x:row r="259" ht="25.5" customHeight="1">
      <x:c r="A259" t="s">
        <x:v>1820</x:v>
      </x:c>
      <x:c r="B259" t="s">
        <x:v>30</x:v>
      </x:c>
      <x:c r="C259" t="s">
        <x:v>1821</x:v>
      </x:c>
      <x:c r="D259" t="s">
        <x:v>1822</x:v>
      </x:c>
      <x:c r="E259" t="s">
        <x:v>1823</x:v>
      </x:c>
      <x:c r="F259" t="s">
        <x:v>21</x:v>
      </x:c>
      <x:c r="G259" t="s">
        <x:v>1002</x:v>
      </x:c>
      <x:c r="H259" t="s">
        <x:v>1824</x:v>
      </x:c>
      <x:c r="I259" t="s">
        <x:v>1825</x:v>
      </x:c>
      <x:c r="J259" t="s">
        <x:v>21</x:v>
      </x:c>
      <x:c r="K259" t="s">
        <x:v>1826</x:v>
      </x:c>
      <x:c r="L259" t="s">
        <x:v>44</x:v>
      </x:c>
      <x:c r="M259" s="6"/>
      <x:c r="O259" t="s">
        <x:v>131</x:v>
      </x:c>
      <x:c r="P259" t="s">
        <x:v>227</x:v>
      </x:c>
      <x:c r="Q259" t="str">
        <x:v>是</x:v>
      </x:c>
    </x:row>
    <x:row r="260" ht="25.5" customHeight="1">
      <x:c r="A260" t="s">
        <x:v>1827</x:v>
      </x:c>
      <x:c r="B260" t="s">
        <x:v>17</x:v>
      </x:c>
      <x:c r="C260" t="s">
        <x:v>1828</x:v>
      </x:c>
      <x:c r="D260" t="s">
        <x:v>1829</x:v>
      </x:c>
      <x:c r="E260" t="s">
        <x:v>1830</x:v>
      </x:c>
      <x:c r="F260" t="s">
        <x:v>21</x:v>
      </x:c>
      <x:c r="G260" t="s">
        <x:v>1002</x:v>
      </x:c>
      <x:c r="H260" t="s">
        <x:v>1831</x:v>
      </x:c>
      <x:c r="I260" t="s">
        <x:v>1832</x:v>
      </x:c>
      <x:c r="J260" t="s">
        <x:v>21</x:v>
      </x:c>
      <x:c r="K260" t="s">
        <x:v>1833</x:v>
      </x:c>
      <x:c r="L260" t="s">
        <x:v>44</x:v>
      </x:c>
      <x:c r="M260" s="6"/>
      <x:c r="O260" t="s">
        <x:v>122</x:v>
      </x:c>
      <x:c r="P260" t="s">
        <x:v>206</x:v>
      </x:c>
      <x:c r="Q260" t="str">
        <x:v>是</x:v>
      </x:c>
    </x:row>
    <x:row r="261" ht="25.5" customHeight="1">
      <x:c r="A261" t="s">
        <x:v>1834</x:v>
      </x:c>
      <x:c r="B261" t="s">
        <x:v>57</x:v>
      </x:c>
      <x:c r="C261" t="s">
        <x:v>1835</x:v>
      </x:c>
      <x:c r="D261" t="s">
        <x:v>1836</x:v>
      </x:c>
      <x:c r="E261" t="s">
        <x:v>1837</x:v>
      </x:c>
      <x:c r="F261" t="s">
        <x:v>44</x:v>
      </x:c>
      <x:c r="G261" t="s">
        <x:v>1002</x:v>
      </x:c>
      <x:c r="H261" t="s">
        <x:v>1838</x:v>
      </x:c>
      <x:c r="I261" t="s">
        <x:v>1839</x:v>
      </x:c>
      <x:c r="J261" t="s">
        <x:v>21</x:v>
      </x:c>
      <x:c r="K261" t="s">
        <x:v>1840</x:v>
      </x:c>
      <x:c r="L261" t="s">
        <x:v>44</x:v>
      </x:c>
      <x:c r="M261" s="6" t="e">
        <x:f>HYPERLINK("https://github.com/ecnusse/Kea","https://github.com/ecnusse/Kea")</x:f>
        <x:v>HYPERLINK is not implemented. linkLocation=https://github.com/ecnusse/Kea, friendlyName=https://github.com/ecnusse/Kea</x:v>
      </x:c>
      <x:c r="N261" t="s">
        <x:v>1841</x:v>
      </x:c>
      <x:c r="O261" t="s">
        <x:v>64</x:v>
      </x:c>
      <x:c r="P261" t="s">
        <x:v>65</x:v>
      </x:c>
      <x:c r="Q261" t="str">
        <x:v>否</x:v>
      </x:c>
    </x:row>
    <x:row r="262" ht="25.5" customHeight="1">
      <x:c r="A262" s="2" t="s">
        <x:v>1842</x:v>
      </x:c>
      <x:c r="B262" t="s">
        <x:v>17</x:v>
      </x:c>
      <x:c r="C262" t="s">
        <x:v>1843</x:v>
      </x:c>
      <x:c r="D262" t="s">
        <x:v>1844</x:v>
      </x:c>
      <x:c r="E262" t="s">
        <x:v>1845</x:v>
      </x:c>
      <x:c r="F262" t="s">
        <x:v>21</x:v>
      </x:c>
      <x:c r="G262" t="s">
        <x:v>1002</x:v>
      </x:c>
      <x:c r="H262" t="s">
        <x:v>1846</x:v>
      </x:c>
      <x:c r="I262" t="s">
        <x:v>1847</x:v>
      </x:c>
      <x:c r="J262" t="s">
        <x:v>44</x:v>
      </x:c>
      <x:c r="K262" t="s">
        <x:v>1848</x:v>
      </x:c>
      <x:c r="L262" t="s">
        <x:v>44</x:v>
      </x:c>
      <x:c r="M262" s="6"/>
      <x:c r="O262" t="s">
        <x:v>257</x:v>
      </x:c>
      <x:c r="P262" t="s">
        <x:v>258</x:v>
      </x:c>
      <x:c r="Q262" t="str">
        <x:v>是</x:v>
      </x:c>
    </x:row>
    <x:row r="263" ht="25.5" customHeight="1">
      <x:c r="A263" s="2" t="s">
        <x:v>1849</x:v>
      </x:c>
      <x:c r="B263" t="s">
        <x:v>17</x:v>
      </x:c>
      <x:c r="C263" t="s">
        <x:v>1850</x:v>
      </x:c>
      <x:c r="D263" t="s">
        <x:v>1851</x:v>
      </x:c>
      <x:c r="E263" t="s">
        <x:v>1852</x:v>
      </x:c>
      <x:c r="F263" t="s">
        <x:v>21</x:v>
      </x:c>
      <x:c r="G263" t="s">
        <x:v>1002</x:v>
      </x:c>
      <x:c r="H263" t="s">
        <x:v>1853</x:v>
      </x:c>
      <x:c r="I263" t="s">
        <x:v>1854</x:v>
      </x:c>
      <x:c r="J263" t="s">
        <x:v>44</x:v>
      </x:c>
      <x:c r="K263" t="s">
        <x:v>72</x:v>
      </x:c>
      <x:c r="L263" t="s">
        <x:v>44</x:v>
      </x:c>
      <x:c r="M263" s="6" t="e">
        <x:f>HYPERLINK("https://github.com/nju-websoft/PairCoder","https://github.com/nju-websoft/PairCoder")</x:f>
        <x:v>HYPERLINK is not implemented. linkLocation=https://github.com/nju-websoft/PairCoder, friendlyName=https://github.com/nju-websoft/PairCoder</x:v>
      </x:c>
      <x:c r="N263" t="s">
        <x:v>1855</x:v>
      </x:c>
      <x:c r="O263" t="s">
        <x:v>257</x:v>
      </x:c>
      <x:c r="P263" t="s">
        <x:v>258</x:v>
      </x:c>
      <x:c r="Q263" t="str">
        <x:v>是</x:v>
      </x:c>
    </x:row>
    <x:row r="264" ht="25.5" customHeight="1">
      <x:c r="A264" t="s">
        <x:v>1856</x:v>
      </x:c>
      <x:c r="B264" t="s">
        <x:v>57</x:v>
      </x:c>
      <x:c r="C264" t="s">
        <x:v>1857</x:v>
      </x:c>
      <x:c r="D264" t="s">
        <x:v>1858</x:v>
      </x:c>
      <x:c r="E264" t="s">
        <x:v>1859</x:v>
      </x:c>
      <x:c r="F264" t="s">
        <x:v>21</x:v>
      </x:c>
      <x:c r="G264" t="s">
        <x:v>1002</x:v>
      </x:c>
      <x:c r="H264" t="s">
        <x:v>1860</x:v>
      </x:c>
      <x:c r="I264" t="s">
        <x:v>1861</x:v>
      </x:c>
      <x:c r="J264" t="s">
        <x:v>44</x:v>
      </x:c>
      <x:c r="K264" t="s">
        <x:v>72</x:v>
      </x:c>
      <x:c r="L264" t="s">
        <x:v>44</x:v>
      </x:c>
      <x:c r="M264" s="6" t="e">
        <x:f>HYPERLINK("https://github.com/kupl/PyinderArtifact","https://github.com/kupl/PyinderArtifact")</x:f>
        <x:v>HYPERLINK is not implemented. linkLocation=https://github.com/kupl/PyinderArtifact, friendlyName=https://github.com/kupl/PyinderArtifact</x:v>
      </x:c>
      <x:c r="N264" t="s">
        <x:v>675</x:v>
      </x:c>
      <x:c r="O264" t="s">
        <x:v>64</x:v>
      </x:c>
      <x:c r="P264" t="s">
        <x:v>174</x:v>
      </x:c>
      <x:c r="Q264" t="str">
        <x:v>否</x:v>
      </x:c>
    </x:row>
    <x:row r="265" ht="25.5" customHeight="1">
      <x:c r="A265" t="s">
        <x:v>1862</x:v>
      </x:c>
      <x:c r="B265" t="s">
        <x:v>17</x:v>
      </x:c>
      <x:c r="C265" t="s">
        <x:v>1863</x:v>
      </x:c>
      <x:c r="D265" t="s">
        <x:v>1864</x:v>
      </x:c>
      <x:c r="E265" t="s">
        <x:v>1865</x:v>
      </x:c>
      <x:c r="F265" t="s">
        <x:v>44</x:v>
      </x:c>
      <x:c r="G265" t="s">
        <x:v>1002</x:v>
      </x:c>
      <x:c r="H265" t="s">
        <x:v>1866</x:v>
      </x:c>
      <x:c r="I265" t="s">
        <x:v>1867</x:v>
      </x:c>
      <x:c r="J265" t="s">
        <x:v>44</x:v>
      </x:c>
      <x:c r="K265" t="s">
        <x:v>72</x:v>
      </x:c>
      <x:c r="L265" t="s">
        <x:v>44</x:v>
      </x:c>
      <x:c r="M265" s="6" t="e">
        <x:f>HYPERLINK("https://github.com/SQUARE-RG/Scasa","https://github.com/SQUARE-RG/Scasa")</x:f>
        <x:v>HYPERLINK is not implemented. linkLocation=https://github.com/SQUARE-RG/Scasa, friendlyName=https://github.com/SQUARE-RG/Scasa</x:v>
      </x:c>
      <x:c r="N265" t="s">
        <x:v>840</x:v>
      </x:c>
      <x:c r="O265" t="s">
        <x:v>64</x:v>
      </x:c>
      <x:c r="P265" t="s">
        <x:v>174</x:v>
      </x:c>
      <x:c r="Q265" t="str">
        <x:v>否</x:v>
      </x:c>
    </x:row>
    <x:row r="266" ht="25.5" customHeight="1">
      <x:c r="A266" t="s">
        <x:v>1868</x:v>
      </x:c>
      <x:c r="B266" t="s">
        <x:v>57</x:v>
      </x:c>
      <x:c r="C266" t="s">
        <x:v>1869</x:v>
      </x:c>
      <x:c r="D266" t="s">
        <x:v>1870</x:v>
      </x:c>
      <x:c r="E266" t="s">
        <x:v>1871</x:v>
      </x:c>
      <x:c r="F266" t="s">
        <x:v>21</x:v>
      </x:c>
      <x:c r="G266" t="s">
        <x:v>1002</x:v>
      </x:c>
      <x:c r="H266" t="s">
        <x:v>1872</x:v>
      </x:c>
      <x:c r="I266" t="s">
        <x:v>1873</x:v>
      </x:c>
      <x:c r="J266" t="s">
        <x:v>44</x:v>
      </x:c>
      <x:c r="K266" t="s">
        <x:v>72</x:v>
      </x:c>
      <x:c r="L266" t="s">
        <x:v>44</x:v>
      </x:c>
      <x:c r="M266" s="6" t="e">
        <x:f>HYPERLINK("https://github.com/Verssae/NeuroJIT","https://github.com/Verssae/NeuroJIT")</x:f>
        <x:v>HYPERLINK is not implemented. linkLocation=https://github.com/Verssae/NeuroJIT, friendlyName=https://github.com/Verssae/NeuroJIT</x:v>
      </x:c>
      <x:c r="N266" t="s">
        <x:v>53</x:v>
      </x:c>
      <x:c r="O266" t="s">
        <x:v>122</x:v>
      </x:c>
      <x:c r="P266" t="s">
        <x:v>697</x:v>
      </x:c>
      <x:c r="Q266" t="str">
        <x:v>否</x:v>
      </x:c>
    </x:row>
    <x:row r="267" ht="25.5" customHeight="1">
      <x:c r="A267" s="8" t="s">
        <x:v>1874</x:v>
      </x:c>
      <x:c r="B267" t="s">
        <x:v>17</x:v>
      </x:c>
      <x:c r="C267" t="s">
        <x:v>1875</x:v>
      </x:c>
      <x:c r="D267" t="s">
        <x:v>1876</x:v>
      </x:c>
      <x:c r="E267" t="s">
        <x:v>1877</x:v>
      </x:c>
      <x:c r="F267" t="s">
        <x:v>44</x:v>
      </x:c>
      <x:c r="G267" t="s">
        <x:v>1002</x:v>
      </x:c>
      <x:c r="H267" t="s">
        <x:v>1878</x:v>
      </x:c>
      <x:c r="I267" t="s">
        <x:v>1879</x:v>
      </x:c>
      <x:c r="J267" t="s">
        <x:v>44</x:v>
      </x:c>
      <x:c r="K267" t="s">
        <x:v>72</x:v>
      </x:c>
      <x:c r="L267" t="s">
        <x:v>21</x:v>
      </x:c>
      <x:c r="M267" s="6"/>
      <x:c r="O267" t="s">
        <x:v>131</x:v>
      </x:c>
      <x:c r="P267" t="s">
        <x:v>132</x:v>
      </x:c>
      <x:c r="Q267" t="str">
        <x:v>否</x:v>
      </x:c>
    </x:row>
    <x:row r="268" ht="25.5" customHeight="1">
      <x:c r="A268" s="12" t="s">
        <x:v>1880</x:v>
      </x:c>
      <x:c r="B268" t="s">
        <x:v>30</x:v>
      </x:c>
      <x:c r="C268" t="s">
        <x:v>1881</x:v>
      </x:c>
      <x:c r="D268" t="s">
        <x:v>1882</x:v>
      </x:c>
      <x:c r="E268" t="s">
        <x:v>1883</x:v>
      </x:c>
      <x:c r="F268" t="s">
        <x:v>44</x:v>
      </x:c>
      <x:c r="G268" t="s">
        <x:v>1002</x:v>
      </x:c>
      <x:c r="H268" t="s">
        <x:v>1884</x:v>
      </x:c>
      <x:c r="I268" t="s">
        <x:v>1885</x:v>
      </x:c>
      <x:c r="J268" t="s">
        <x:v>44</x:v>
      </x:c>
      <x:c r="K268" t="s">
        <x:v>72</x:v>
      </x:c>
      <x:c r="L268" t="s">
        <x:v>44</x:v>
      </x:c>
      <x:c r="M268" s="6"/>
      <x:c r="O268" t="s">
        <x:v>131</x:v>
      </x:c>
      <x:c r="P268" t="s">
        <x:v>132</x:v>
      </x:c>
      <x:c r="Q268" t="str">
        <x:v>否</x:v>
      </x:c>
    </x:row>
    <x:row r="269" ht="25.5" customHeight="1">
      <x:c r="A269" t="s">
        <x:v>1886</x:v>
      </x:c>
      <x:c r="B269" t="s">
        <x:v>17</x:v>
      </x:c>
      <x:c r="C269" t="s">
        <x:v>1887</x:v>
      </x:c>
      <x:c r="D269" t="s">
        <x:v>1888</x:v>
      </x:c>
      <x:c r="E269" t="s">
        <x:v>1889</x:v>
      </x:c>
      <x:c r="F269" t="s">
        <x:v>21</x:v>
      </x:c>
      <x:c r="G269" t="s">
        <x:v>1002</x:v>
      </x:c>
      <x:c r="H269" t="s">
        <x:v>1890</x:v>
      </x:c>
      <x:c r="I269" t="s">
        <x:v>1891</x:v>
      </x:c>
      <x:c r="J269" t="s">
        <x:v>44</x:v>
      </x:c>
      <x:c r="K269" t="s">
        <x:v>72</x:v>
      </x:c>
      <x:c r="L269" t="s">
        <x:v>44</x:v>
      </x:c>
      <x:c r="M269" s="6"/>
      <x:c r="O269" t="s">
        <x:v>64</x:v>
      </x:c>
      <x:c r="P269" t="s">
        <x:v>65</x:v>
      </x:c>
      <x:c r="Q269" t="str">
        <x:v>是</x:v>
      </x:c>
    </x:row>
    <x:row r="270" ht="25.5" customHeight="1">
      <x:c r="A270" t="s">
        <x:v>1892</x:v>
      </x:c>
      <x:c r="B270" t="s">
        <x:v>30</x:v>
      </x:c>
      <x:c r="C270" t="s">
        <x:v>1893</x:v>
      </x:c>
      <x:c r="D270" t="s">
        <x:v>1894</x:v>
      </x:c>
      <x:c r="E270" t="s">
        <x:v>1895</x:v>
      </x:c>
      <x:c r="F270" t="s">
        <x:v>21</x:v>
      </x:c>
      <x:c r="G270" t="s">
        <x:v>1002</x:v>
      </x:c>
      <x:c r="H270" t="s">
        <x:v>1896</x:v>
      </x:c>
      <x:c r="I270" t="s">
        <x:v>1897</x:v>
      </x:c>
      <x:c r="J270" t="s">
        <x:v>21</x:v>
      </x:c>
      <x:c r="K270" t="s">
        <x:v>1898</x:v>
      </x:c>
      <x:c r="L270" t="s">
        <x:v>44</x:v>
      </x:c>
      <x:c r="M270" s="6"/>
      <x:c r="O270" t="s">
        <x:v>131</x:v>
      </x:c>
      <x:c r="P270" t="s">
        <x:v>227</x:v>
      </x:c>
      <x:c r="Q270" t="str">
        <x:v>是</x:v>
      </x:c>
    </x:row>
    <x:row r="271" ht="25.5" customHeight="1">
      <x:c r="A271" t="s">
        <x:v>1899</x:v>
      </x:c>
      <x:c r="B271" t="s">
        <x:v>30</x:v>
      </x:c>
      <x:c r="C271" t="s">
        <x:v>1900</x:v>
      </x:c>
      <x:c r="D271" t="s">
        <x:v>1901</x:v>
      </x:c>
      <x:c r="E271" t="s">
        <x:v>1902</x:v>
      </x:c>
      <x:c r="F271" t="s">
        <x:v>21</x:v>
      </x:c>
      <x:c r="G271" t="s">
        <x:v>1002</x:v>
      </x:c>
      <x:c r="H271" t="s">
        <x:v>1903</x:v>
      </x:c>
      <x:c r="I271" t="s">
        <x:v>1904</x:v>
      </x:c>
      <x:c r="J271" t="s">
        <x:v>44</x:v>
      </x:c>
      <x:c r="K271" t="s">
        <x:v>1905</x:v>
      </x:c>
      <x:c r="L271" t="s">
        <x:v>21</x:v>
      </x:c>
      <x:c r="M271" s="6" t="e">
        <x:f>HYPERLINK("https://github.com/codefuse-ai/codefuse-hqcm","https://github.com/codefuse-ai/codefuse-hqcm")</x:f>
        <x:v>HYPERLINK is not implemented. linkLocation=https://github.com/codefuse-ai/codefuse-hqcm, friendlyName=https://github.com/codefuse-ai/codefuse-hqcm</x:v>
      </x:c>
      <x:c r="N271" t="s">
        <x:v>325</x:v>
      </x:c>
      <x:c r="O271" t="s">
        <x:v>80</x:v>
      </x:c>
      <x:c r="P271" t="s">
        <x:v>89</x:v>
      </x:c>
      <x:c r="Q271" t="str">
        <x:v>是</x:v>
      </x:c>
    </x:row>
    <x:row r="272" ht="25.5" customHeight="1">
      <x:c r="A272" t="s">
        <x:v>1906</x:v>
      </x:c>
      <x:c r="B272" t="s">
        <x:v>30</x:v>
      </x:c>
      <x:c r="C272" t="s">
        <x:v>1907</x:v>
      </x:c>
      <x:c r="D272" t="s">
        <x:v>1908</x:v>
      </x:c>
      <x:c r="E272" t="s">
        <x:v>1909</x:v>
      </x:c>
      <x:c r="F272" t="s">
        <x:v>21</x:v>
      </x:c>
      <x:c r="G272" t="s">
        <x:v>1002</x:v>
      </x:c>
      <x:c r="H272" t="s">
        <x:v>1910</x:v>
      </x:c>
      <x:c r="I272" t="s">
        <x:v>1911</x:v>
      </x:c>
      <x:c r="J272" t="s">
        <x:v>44</x:v>
      </x:c>
      <x:c r="K272" t="s">
        <x:v>72</x:v>
      </x:c>
      <x:c r="L272" t="s">
        <x:v>44</x:v>
      </x:c>
      <x:c r="M272" s="6"/>
      <x:c r="O272" t="s">
        <x:v>131</x:v>
      </x:c>
      <x:c r="P272" t="s">
        <x:v>227</x:v>
      </x:c>
      <x:c r="Q272" t="str">
        <x:v>是</x:v>
      </x:c>
    </x:row>
    <x:row r="273" ht="25.5" customHeight="1">
      <x:c r="A273" t="s">
        <x:v>1912</x:v>
      </x:c>
      <x:c r="B273" t="s">
        <x:v>17</x:v>
      </x:c>
      <x:c r="C273" t="s">
        <x:v>1913</x:v>
      </x:c>
      <x:c r="D273" t="s">
        <x:v>1914</x:v>
      </x:c>
      <x:c r="E273" t="s">
        <x:v>1915</x:v>
      </x:c>
      <x:c r="F273" t="s">
        <x:v>21</x:v>
      </x:c>
      <x:c r="G273" t="s">
        <x:v>1002</x:v>
      </x:c>
      <x:c r="H273" t="s">
        <x:v>1916</x:v>
      </x:c>
      <x:c r="I273" t="s">
        <x:v>1917</x:v>
      </x:c>
      <x:c r="J273" t="s">
        <x:v>44</x:v>
      </x:c>
      <x:c r="K273" t="s">
        <x:v>72</x:v>
      </x:c>
      <x:c r="L273" t="s">
        <x:v>44</x:v>
      </x:c>
      <x:c r="M273" s="6"/>
      <x:c r="O273" t="s">
        <x:v>257</x:v>
      </x:c>
      <x:c r="P273" t="s">
        <x:v>281</x:v>
      </x:c>
      <x:c r="Q273" t="str">
        <x:v>是</x:v>
      </x:c>
    </x:row>
    <x:row r="274" ht="25.5" customHeight="1">
      <x:c r="A274" t="s">
        <x:v>1918</x:v>
      </x:c>
      <x:c r="B274" t="s">
        <x:v>30</x:v>
      </x:c>
      <x:c r="C274" t="s">
        <x:v>1919</x:v>
      </x:c>
      <x:c r="D274" t="s">
        <x:v>1920</x:v>
      </x:c>
      <x:c r="E274" t="s">
        <x:v>1921</x:v>
      </x:c>
      <x:c r="F274" t="s">
        <x:v>21</x:v>
      </x:c>
      <x:c r="G274" t="s">
        <x:v>1002</x:v>
      </x:c>
      <x:c r="H274" t="s">
        <x:v>1922</x:v>
      </x:c>
      <x:c r="I274" t="s">
        <x:v>1923</x:v>
      </x:c>
      <x:c r="J274" t="s">
        <x:v>44</x:v>
      </x:c>
      <x:c r="K274" t="s">
        <x:v>1924</x:v>
      </x:c>
      <x:c r="L274" t="s">
        <x:v>21</x:v>
      </x:c>
      <x:c r="M274" s="6" t="e">
        <x:f>HYPERLINK("https://github.com/w3i1ong/binsim","https://github.com/w3i1ong/binsim")</x:f>
        <x:v>HYPERLINK is not implemented. linkLocation=https://github.com/w3i1ong/binsim, friendlyName=https://github.com/w3i1ong/binsim</x:v>
      </x:c>
      <x:c r="N274" t="s">
        <x:v>893</x:v>
      </x:c>
      <x:c r="O274" t="s">
        <x:v>122</x:v>
      </x:c>
      <x:c r="P274" t="s">
        <x:v>447</x:v>
      </x:c>
      <x:c r="Q274" t="str">
        <x:v>是</x:v>
      </x:c>
    </x:row>
    <x:row r="275" ht="25.5" customHeight="1">
      <x:c r="A275" t="s">
        <x:v>1925</x:v>
      </x:c>
      <x:c r="B275" t="s">
        <x:v>30</x:v>
      </x:c>
      <x:c r="C275" t="s">
        <x:v>1926</x:v>
      </x:c>
      <x:c r="D275" t="s">
        <x:v>1927</x:v>
      </x:c>
      <x:c r="E275" t="s">
        <x:v>1928</x:v>
      </x:c>
      <x:c r="F275" t="s">
        <x:v>21</x:v>
      </x:c>
      <x:c r="G275" t="s">
        <x:v>1002</x:v>
      </x:c>
      <x:c r="H275" t="s">
        <x:v>1929</x:v>
      </x:c>
      <x:c r="I275" t="s">
        <x:v>1930</x:v>
      </x:c>
      <x:c r="J275" t="s">
        <x:v>44</x:v>
      </x:c>
      <x:c r="K275" t="s">
        <x:v>72</x:v>
      </x:c>
      <x:c r="L275" t="s">
        <x:v>44</x:v>
      </x:c>
      <x:c r="M275" s="6" t="e">
        <x:f>HYPERLINK("https://github.com/jiwangjie/ChatBR","https://github.com/jiwangjie/ChatBR")</x:f>
        <x:v>HYPERLINK is not implemented. linkLocation=https://github.com/jiwangjie/ChatBR, friendlyName=https://github.com/jiwangjie/ChatBR</x:v>
      </x:c>
      <x:c r="N275" t="s">
        <x:v>840</x:v>
      </x:c>
      <x:c r="O275" t="s">
        <x:v>64</x:v>
      </x:c>
      <x:c r="P275" t="s">
        <x:v>1505</x:v>
      </x:c>
      <x:c r="Q275" t="str">
        <x:v>是</x:v>
      </x:c>
    </x:row>
    <x:row r="276" ht="25.5" customHeight="1">
      <x:c r="A276" t="s">
        <x:v>1931</x:v>
      </x:c>
      <x:c r="B276" t="s">
        <x:v>57</x:v>
      </x:c>
      <x:c r="C276" t="s">
        <x:v>1932</x:v>
      </x:c>
      <x:c r="D276" t="s">
        <x:v>1933</x:v>
      </x:c>
      <x:c r="E276" t="s">
        <x:v>1934</x:v>
      </x:c>
      <x:c r="F276" t="s">
        <x:v>21</x:v>
      </x:c>
      <x:c r="G276" t="s">
        <x:v>1002</x:v>
      </x:c>
      <x:c r="H276" t="s">
        <x:v>1935</x:v>
      </x:c>
      <x:c r="I276" t="s">
        <x:v>1936</x:v>
      </x:c>
      <x:c r="J276" t="s">
        <x:v>21</x:v>
      </x:c>
      <x:c r="K276" t="s">
        <x:v>1937</x:v>
      </x:c>
      <x:c r="L276" t="s">
        <x:v>44</x:v>
      </x:c>
      <x:c r="M276" s="6" t="e">
        <x:f>HYPERLINK("https://github.com/tasteking/PonziSleuth-ASE24","https://github.com/tasteking/PonziSleuth-ASE24")</x:f>
        <x:v>HYPERLINK is not implemented. linkLocation=https://github.com/tasteking/PonziSleuth-ASE24, friendlyName=https://github.com/tasteking/PonziSleuth-ASE24</x:v>
      </x:c>
      <x:c r="N276" t="s">
        <x:v>325</x:v>
      </x:c>
      <x:c r="O276" t="s">
        <x:v>122</x:v>
      </x:c>
      <x:c r="P276" t="s">
        <x:v>206</x:v>
      </x:c>
      <x:c r="Q276" t="str">
        <x:v>是</x:v>
      </x:c>
    </x:row>
    <x:row r="277" ht="25.5" customHeight="1">
      <x:c r="A277" t="s">
        <x:v>1938</x:v>
      </x:c>
      <x:c r="B277" t="s">
        <x:v>57</x:v>
      </x:c>
      <x:c r="C277" t="s">
        <x:v>1939</x:v>
      </x:c>
      <x:c r="D277" t="s">
        <x:v>1940</x:v>
      </x:c>
      <x:c r="E277" t="s">
        <x:v>1941</x:v>
      </x:c>
      <x:c r="F277" t="s">
        <x:v>21</x:v>
      </x:c>
      <x:c r="G277" t="s">
        <x:v>1002</x:v>
      </x:c>
      <x:c r="H277" t="s">
        <x:v>1942</x:v>
      </x:c>
      <x:c r="I277" t="s">
        <x:v>1943</x:v>
      </x:c>
      <x:c r="J277" t="s">
        <x:v>44</x:v>
      </x:c>
      <x:c r="K277" t="s">
        <x:v>1944</x:v>
      </x:c>
      <x:c r="L277" t="s">
        <x:v>21</x:v>
      </x:c>
      <x:c r="M277" s="6"/>
      <x:c r="O277" t="s">
        <x:v>122</x:v>
      </x:c>
      <x:c r="P277" t="s">
        <x:v>206</x:v>
      </x:c>
      <x:c r="Q277" t="str">
        <x:v>是</x:v>
      </x:c>
    </x:row>
    <x:row r="278" ht="25.5" customHeight="1">
      <x:c r="A278" t="s">
        <x:v>1945</x:v>
      </x:c>
      <x:c r="B278" t="s">
        <x:v>30</x:v>
      </x:c>
      <x:c r="C278" t="s">
        <x:v>1946</x:v>
      </x:c>
      <x:c r="D278" t="s">
        <x:v>1947</x:v>
      </x:c>
      <x:c r="E278" t="s">
        <x:v>1948</x:v>
      </x:c>
      <x:c r="F278" t="s">
        <x:v>21</x:v>
      </x:c>
      <x:c r="G278" t="s">
        <x:v>1002</x:v>
      </x:c>
      <x:c r="H278" t="s">
        <x:v>1949</x:v>
      </x:c>
      <x:c r="I278" t="s">
        <x:v>1950</x:v>
      </x:c>
      <x:c r="J278" t="s">
        <x:v>44</x:v>
      </x:c>
      <x:c r="K278" t="s">
        <x:v>72</x:v>
      </x:c>
      <x:c r="L278" t="s">
        <x:v>21</x:v>
      </x:c>
      <x:c r="M278" s="6" t="e">
        <x:f>HYPERLINK("https://github.com/iSMELL2024/iSMELL","https://github.com/iSMELL2024/iSMELL")</x:f>
        <x:v>HYPERLINK is not implemented. linkLocation=https://github.com/iSMELL2024/iSMELL, friendlyName=https://github.com/iSMELL2024/iSMELL</x:v>
      </x:c>
      <x:c r="N278" t="s">
        <x:v>325</x:v>
      </x:c>
      <x:c r="O278" t="s">
        <x:v>257</x:v>
      </x:c>
      <x:c r="P278" t="s">
        <x:v>349</x:v>
      </x:c>
      <x:c r="Q278" t="str">
        <x:v>是</x:v>
      </x:c>
    </x:row>
    <x:row r="279" ht="25.5" customHeight="1">
      <x:c r="A279" t="s">
        <x:v>1951</x:v>
      </x:c>
      <x:c r="B279" t="s">
        <x:v>30</x:v>
      </x:c>
      <x:c r="C279" t="s">
        <x:v>1952</x:v>
      </x:c>
      <x:c r="D279" t="s">
        <x:v>1953</x:v>
      </x:c>
      <x:c r="E279" t="s">
        <x:v>1954</x:v>
      </x:c>
      <x:c r="F279" t="s">
        <x:v>21</x:v>
      </x:c>
      <x:c r="G279" t="s">
        <x:v>1002</x:v>
      </x:c>
      <x:c r="H279" t="s">
        <x:v>1955</x:v>
      </x:c>
      <x:c r="I279" t="s">
        <x:v>1956</x:v>
      </x:c>
      <x:c r="J279" t="s">
        <x:v>44</x:v>
      </x:c>
      <x:c r="K279" t="s">
        <x:v>72</x:v>
      </x:c>
      <x:c r="L279" t="s">
        <x:v>44</x:v>
      </x:c>
      <x:c r="M279" s="6"/>
      <x:c r="O279" t="s">
        <x:v>257</x:v>
      </x:c>
      <x:c r="P279" t="s">
        <x:v>349</x:v>
      </x:c>
      <x:c r="Q279" t="str">
        <x:v>是</x:v>
      </x:c>
    </x:row>
    <x:row r="280" ht="25.5" customHeight="1">
      <x:c r="A280" t="s">
        <x:v>1957</x:v>
      </x:c>
      <x:c r="B280" t="s">
        <x:v>30</x:v>
      </x:c>
      <x:c r="C280" t="s">
        <x:v>1958</x:v>
      </x:c>
      <x:c r="D280" t="s">
        <x:v>1959</x:v>
      </x:c>
      <x:c r="E280" t="s">
        <x:v>1960</x:v>
      </x:c>
      <x:c r="F280" t="s">
        <x:v>21</x:v>
      </x:c>
      <x:c r="G280" t="s">
        <x:v>1002</x:v>
      </x:c>
      <x:c r="H280" t="s">
        <x:v>1961</x:v>
      </x:c>
      <x:c r="I280" t="s">
        <x:v>1962</x:v>
      </x:c>
      <x:c r="J280" t="s">
        <x:v>44</x:v>
      </x:c>
      <x:c r="K280" t="s">
        <x:v>72</x:v>
      </x:c>
      <x:c r="L280" t="s">
        <x:v>44</x:v>
      </x:c>
      <x:c r="M280" s="6" t="e">
        <x:f>HYPERLINK("https://github.com/superlit77/phmove","https://github.com/superlit77/phmove")</x:f>
        <x:v>HYPERLINK is not implemented. linkLocation=https://github.com/superlit77/phmove, friendlyName=https://github.com/superlit77/phmove</x:v>
      </x:c>
      <x:c r="N280" t="s">
        <x:v>840</x:v>
      </x:c>
      <x:c r="O280" t="s">
        <x:v>257</x:v>
      </x:c>
      <x:c r="P280" t="s">
        <x:v>349</x:v>
      </x:c>
      <x:c r="Q280" t="str">
        <x:v>是</x:v>
      </x:c>
    </x:row>
    <x:row r="281" ht="25.5" customHeight="1">
      <x:c r="A281" t="s">
        <x:v>1963</x:v>
      </x:c>
      <x:c r="B281" t="s">
        <x:v>17</x:v>
      </x:c>
      <x:c r="C281" t="s">
        <x:v>1964</x:v>
      </x:c>
      <x:c r="D281" t="s">
        <x:v>1965</x:v>
      </x:c>
      <x:c r="E281" t="s">
        <x:v>1966</x:v>
      </x:c>
      <x:c r="F281" t="s">
        <x:v>21</x:v>
      </x:c>
      <x:c r="G281" t="s">
        <x:v>1002</x:v>
      </x:c>
      <x:c r="H281" t="s">
        <x:v>1967</x:v>
      </x:c>
      <x:c r="I281" t="s">
        <x:v>1968</x:v>
      </x:c>
      <x:c r="J281" t="s">
        <x:v>44</x:v>
      </x:c>
      <x:c r="K281" t="s">
        <x:v>72</x:v>
      </x:c>
      <x:c r="L281" t="s">
        <x:v>44</x:v>
      </x:c>
      <x:c r="M281" s="6"/>
      <x:c r="O281" t="s">
        <x:v>122</x:v>
      </x:c>
      <x:c r="P281" t="s">
        <x:v>697</x:v>
      </x:c>
      <x:c r="Q281" t="str">
        <x:v>是</x:v>
      </x:c>
    </x:row>
    <x:row r="282" ht="25.5" customHeight="1">
      <x:c r="A282" t="s">
        <x:v>1969</x:v>
      </x:c>
      <x:c r="B282" t="s">
        <x:v>17</x:v>
      </x:c>
      <x:c r="C282" t="s">
        <x:v>1970</x:v>
      </x:c>
      <x:c r="D282" t="s">
        <x:v>1971</x:v>
      </x:c>
      <x:c r="E282" t="s">
        <x:v>1972</x:v>
      </x:c>
      <x:c r="F282" t="s">
        <x:v>21</x:v>
      </x:c>
      <x:c r="G282" t="s">
        <x:v>1002</x:v>
      </x:c>
      <x:c r="H282" t="s">
        <x:v>1973</x:v>
      </x:c>
      <x:c r="I282" t="s">
        <x:v>1974</x:v>
      </x:c>
      <x:c r="J282" t="s">
        <x:v>44</x:v>
      </x:c>
      <x:c r="K282" t="s">
        <x:v>72</x:v>
      </x:c>
      <x:c r="L282" t="s">
        <x:v>44</x:v>
      </x:c>
      <x:c r="M282" s="6" t="e">
        <x:f>HYPERLINK("https://github.com/XR-Y/DroidCoder","https://github.com/XR-Y/DroidCoder")</x:f>
        <x:v>HYPERLINK is not implemented. linkLocation=https://github.com/XR-Y/DroidCoder, friendlyName=https://github.com/XR-Y/DroidCoder</x:v>
      </x:c>
      <x:c r="N282" t="s">
        <x:v>940</x:v>
      </x:c>
      <x:c r="O282" t="s">
        <x:v>257</x:v>
      </x:c>
      <x:c r="P282" t="s">
        <x:v>258</x:v>
      </x:c>
      <x:c r="Q282" t="str">
        <x:v>是</x:v>
      </x:c>
    </x:row>
    <x:row r="283" ht="25.5" customHeight="1">
      <x:c r="A283" t="s">
        <x:v>1975</x:v>
      </x:c>
      <x:c r="B283" t="s">
        <x:v>17</x:v>
      </x:c>
      <x:c r="C283" t="s">
        <x:v>1976</x:v>
      </x:c>
      <x:c r="D283" t="s">
        <x:v>1977</x:v>
      </x:c>
      <x:c r="E283" t="s">
        <x:v>1978</x:v>
      </x:c>
      <x:c r="F283" t="s">
        <x:v>21</x:v>
      </x:c>
      <x:c r="G283" t="s">
        <x:v>1002</x:v>
      </x:c>
      <x:c r="H283" t="s">
        <x:v>1979</x:v>
      </x:c>
      <x:c r="I283" t="s">
        <x:v>1980</x:v>
      </x:c>
      <x:c r="J283" t="s">
        <x:v>44</x:v>
      </x:c>
      <x:c r="K283" t="s">
        <x:v>72</x:v>
      </x:c>
      <x:c r="L283" t="s">
        <x:v>21</x:v>
      </x:c>
      <x:c r="M283" s="6" t="e">
        <x:f>HYPERLINK("https://github.com/oceaneLIU/GraphCoder","https://github.com/oceaneLIU/GraphCoder")</x:f>
        <x:v>HYPERLINK is not implemented. linkLocation=https://github.com/oceaneLIU/GraphCoder, friendlyName=https://github.com/oceaneLIU/GraphCoder</x:v>
      </x:c>
      <x:c r="N283" t="s">
        <x:v>1981</x:v>
      </x:c>
      <x:c r="O283" t="s">
        <x:v>257</x:v>
      </x:c>
      <x:c r="P283" t="s">
        <x:v>258</x:v>
      </x:c>
      <x:c r="Q283" t="str">
        <x:v>是</x:v>
      </x:c>
    </x:row>
    <x:row r="284" ht="25.5" customHeight="1">
      <x:c r="A284" t="s">
        <x:v>1982</x:v>
      </x:c>
      <x:c r="B284" t="s">
        <x:v>17</x:v>
      </x:c>
      <x:c r="C284" t="s">
        <x:v>1983</x:v>
      </x:c>
      <x:c r="D284" t="s">
        <x:v>1984</x:v>
      </x:c>
      <x:c r="E284" t="s">
        <x:v>1985</x:v>
      </x:c>
      <x:c r="F284" t="s">
        <x:v>21</x:v>
      </x:c>
      <x:c r="G284" t="s">
        <x:v>1002</x:v>
      </x:c>
      <x:c r="H284" t="s">
        <x:v>1986</x:v>
      </x:c>
      <x:c r="I284" t="s">
        <x:v>1987</x:v>
      </x:c>
      <x:c r="J284" t="s">
        <x:v>44</x:v>
      </x:c>
      <x:c r="K284" t="s">
        <x:v>72</x:v>
      </x:c>
      <x:c r="L284" t="s">
        <x:v>21</x:v>
      </x:c>
      <x:c r="M284" s="6" t="e">
        <x:f>HYPERLINK("https://github.com/qing-yuan233/RMCBench","https://github.com/qing-yuan233/RMCBench")</x:f>
        <x:v>HYPERLINK is not implemented. linkLocation=https://github.com/qing-yuan233/RMCBench, friendlyName=https://github.com/qing-yuan233/RMCBench</x:v>
      </x:c>
      <x:c r="N284" t="s">
        <x:v>990</x:v>
      </x:c>
      <x:c r="O284" t="s">
        <x:v>122</x:v>
      </x:c>
      <x:c r="P284" t="s">
        <x:v>123</x:v>
      </x:c>
      <x:c r="Q284" t="str">
        <x:v>是</x:v>
      </x:c>
    </x:row>
    <x:row r="285" ht="25.5" customHeight="1">
      <x:c r="A285" t="s">
        <x:v>1988</x:v>
      </x:c>
      <x:c r="B285" t="s">
        <x:v>30</x:v>
      </x:c>
      <x:c r="C285" t="s">
        <x:v>1989</x:v>
      </x:c>
      <x:c r="D285" t="s">
        <x:v>1990</x:v>
      </x:c>
      <x:c r="E285" t="s">
        <x:v>1991</x:v>
      </x:c>
      <x:c r="F285" t="s">
        <x:v>21</x:v>
      </x:c>
      <x:c r="G285" t="s">
        <x:v>1002</x:v>
      </x:c>
      <x:c r="H285" t="s">
        <x:v>1992</x:v>
      </x:c>
      <x:c r="I285" t="s">
        <x:v>1993</x:v>
      </x:c>
      <x:c r="J285" t="s">
        <x:v>21</x:v>
      </x:c>
      <x:c r="K285" t="s">
        <x:v>1994</x:v>
      </x:c>
      <x:c r="L285" t="s">
        <x:v>21</x:v>
      </x:c>
      <x:c r="M285" s="6"/>
      <x:c r="O285" t="s">
        <x:v>122</x:v>
      </x:c>
      <x:c r="P285" t="s">
        <x:v>123</x:v>
      </x:c>
      <x:c r="Q285" t="str">
        <x:v>是</x:v>
      </x:c>
    </x:row>
    <x:row r="286" ht="25.5" customHeight="1">
      <x:c r="A286" t="s">
        <x:v>1995</x:v>
      </x:c>
      <x:c r="B286" t="s">
        <x:v>30</x:v>
      </x:c>
      <x:c r="C286" t="s">
        <x:v>1996</x:v>
      </x:c>
      <x:c r="D286" t="s">
        <x:v>1997</x:v>
      </x:c>
      <x:c r="E286" t="s">
        <x:v>1998</x:v>
      </x:c>
      <x:c r="F286" t="s">
        <x:v>21</x:v>
      </x:c>
      <x:c r="G286" t="s">
        <x:v>1002</x:v>
      </x:c>
      <x:c r="H286" t="s">
        <x:v>1999</x:v>
      </x:c>
      <x:c r="I286" t="s">
        <x:v>2000</x:v>
      </x:c>
      <x:c r="J286" t="s">
        <x:v>21</x:v>
      </x:c>
      <x:c r="K286" t="s">
        <x:v>2001</x:v>
      </x:c>
      <x:c r="L286" t="s">
        <x:v>44</x:v>
      </x:c>
      <x:c r="M286" s="6"/>
      <x:c r="O286" t="s">
        <x:v>122</x:v>
      </x:c>
      <x:c r="P286" t="s">
        <x:v>123</x:v>
      </x:c>
      <x:c r="Q286" t="str">
        <x:v>是</x:v>
      </x:c>
    </x:row>
    <x:row r="287" ht="25.5" customHeight="1">
      <x:c r="A287" t="s">
        <x:v>2002</x:v>
      </x:c>
      <x:c r="B287" t="s">
        <x:v>57</x:v>
      </x:c>
      <x:c r="C287" t="s">
        <x:v>2003</x:v>
      </x:c>
      <x:c r="D287" t="s">
        <x:v>2004</x:v>
      </x:c>
      <x:c r="E287" t="s">
        <x:v>2005</x:v>
      </x:c>
      <x:c r="F287" t="s">
        <x:v>21</x:v>
      </x:c>
      <x:c r="G287" t="s">
        <x:v>1002</x:v>
      </x:c>
      <x:c r="H287" t="s">
        <x:v>2006</x:v>
      </x:c>
      <x:c r="I287" t="s">
        <x:v>2007</x:v>
      </x:c>
      <x:c r="J287" t="s">
        <x:v>21</x:v>
      </x:c>
      <x:c r="K287" t="s">
        <x:v>2008</x:v>
      </x:c>
      <x:c r="L287" t="s">
        <x:v>44</x:v>
      </x:c>
      <x:c r="M287" s="6" t="e">
        <x:f>HYPERLINK("https://github.com/Wayne-coding/DevMuT","https://github.com/Wayne-coding/DevMuT")</x:f>
        <x:v>HYPERLINK is not implemented. linkLocation=https://github.com/Wayne-coding/DevMuT, friendlyName=https://github.com/Wayne-coding/DevMuT</x:v>
      </x:c>
      <x:c r="N287" t="s">
        <x:v>53</x:v>
      </x:c>
      <x:c r="O287" t="s">
        <x:v>64</x:v>
      </x:c>
      <x:c r="P287" t="s">
        <x:v>97</x:v>
      </x:c>
      <x:c r="Q287" t="str">
        <x:v>否</x:v>
      </x:c>
    </x:row>
    <x:row r="288" ht="25.5" customHeight="1">
      <x:c r="A288" t="s">
        <x:v>2009</x:v>
      </x:c>
      <x:c r="B288" t="s">
        <x:v>57</x:v>
      </x:c>
      <x:c r="C288" t="s">
        <x:v>2010</x:v>
      </x:c>
      <x:c r="D288" t="s">
        <x:v>2011</x:v>
      </x:c>
      <x:c r="E288" t="s">
        <x:v>2012</x:v>
      </x:c>
      <x:c r="F288" t="s">
        <x:v>21</x:v>
      </x:c>
      <x:c r="G288" t="s">
        <x:v>1002</x:v>
      </x:c>
      <x:c r="H288" t="s">
        <x:v>2013</x:v>
      </x:c>
      <x:c r="I288" t="s">
        <x:v>2014</x:v>
      </x:c>
      <x:c r="J288" t="s">
        <x:v>21</x:v>
      </x:c>
      <x:c r="K288" t="s">
        <x:v>2015</x:v>
      </x:c>
      <x:c r="L288" t="s">
        <x:v>44</x:v>
      </x:c>
      <x:c r="M288" s="6" t="e">
        <x:f>HYPERLINK("https://github.com/DLJSFuzzer/DLJSFuzzer","https://github.com/DLJSFuzzer/DLJSFuzzer")</x:f>
        <x:v>HYPERLINK is not implemented. linkLocation=https://github.com/DLJSFuzzer/DLJSFuzzer, friendlyName=https://github.com/DLJSFuzzer/DLJSFuzzer</x:v>
      </x:c>
      <x:c r="N288" t="s">
        <x:v>840</x:v>
      </x:c>
      <x:c r="O288" t="s">
        <x:v>64</x:v>
      </x:c>
      <x:c r="P288" t="s">
        <x:v>97</x:v>
      </x:c>
      <x:c r="Q288" t="str">
        <x:v>否</x:v>
      </x:c>
    </x:row>
    <x:row r="289" ht="25.5" customHeight="1">
      <x:c r="A289" t="s">
        <x:v>2016</x:v>
      </x:c>
      <x:c r="B289" t="s">
        <x:v>17</x:v>
      </x:c>
      <x:c r="C289" t="s">
        <x:v>2017</x:v>
      </x:c>
      <x:c r="D289" t="s">
        <x:v>2018</x:v>
      </x:c>
      <x:c r="E289" t="s">
        <x:v>2019</x:v>
      </x:c>
      <x:c r="F289" t="s">
        <x:v>21</x:v>
      </x:c>
      <x:c r="G289" t="s">
        <x:v>1002</x:v>
      </x:c>
      <x:c r="H289" t="s">
        <x:v>2020</x:v>
      </x:c>
      <x:c r="I289" t="s">
        <x:v>2021</x:v>
      </x:c>
      <x:c r="J289" t="s">
        <x:v>44</x:v>
      </x:c>
      <x:c r="K289" t="s">
        <x:v>72</x:v>
      </x:c>
      <x:c r="L289" t="s">
        <x:v>44</x:v>
      </x:c>
      <x:c r="M289" s="6" t="e">
        <x:f>HYPERLINK("https://github.com/zhoumingyi/DynaMO","https://github.com/zhoumingyi/DynaMO")</x:f>
        <x:v>HYPERLINK is not implemented. linkLocation=https://github.com/zhoumingyi/DynaMO, friendlyName=https://github.com/zhoumingyi/DynaMO</x:v>
      </x:c>
      <x:c r="N289" t="s">
        <x:v>325</x:v>
      </x:c>
      <x:c r="O289" t="s">
        <x:v>122</x:v>
      </x:c>
      <x:c r="P289" t="s">
        <x:v>447</x:v>
      </x:c>
      <x:c r="Q289" t="str">
        <x:v>否</x:v>
      </x:c>
    </x:row>
    <x:row r="290" ht="25.5" customHeight="1">
      <x:c r="A290" t="s">
        <x:v>2022</x:v>
      </x:c>
      <x:c r="B290" t="s">
        <x:v>17</x:v>
      </x:c>
      <x:c r="C290" t="s">
        <x:v>2023</x:v>
      </x:c>
      <x:c r="D290" t="s">
        <x:v>2024</x:v>
      </x:c>
      <x:c r="E290" t="s">
        <x:v>2025</x:v>
      </x:c>
      <x:c r="F290" t="s">
        <x:v>21</x:v>
      </x:c>
      <x:c r="G290" t="s">
        <x:v>1002</x:v>
      </x:c>
      <x:c r="H290" t="s">
        <x:v>2026</x:v>
      </x:c>
      <x:c r="I290" t="s">
        <x:v>2027</x:v>
      </x:c>
      <x:c r="J290" t="s">
        <x:v>44</x:v>
      </x:c>
      <x:c r="K290" t="s">
        <x:v>72</x:v>
      </x:c>
      <x:c r="L290" t="s">
        <x:v>44</x:v>
      </x:c>
      <x:c r="M290" s="6" t="e">
        <x:f>HYPERLINK("https://github.com/luminescent233/GlitchProber","https://github.com/luminescent233/GlitchProber")</x:f>
        <x:v>HYPERLINK is not implemented. linkLocation=https://github.com/luminescent233/GlitchProber, friendlyName=https://github.com/luminescent233/GlitchProber</x:v>
      </x:c>
      <x:c r="N290" t="s">
        <x:v>325</x:v>
      </x:c>
      <x:c r="O290" t="s">
        <x:v>64</x:v>
      </x:c>
      <x:c r="P290" t="s">
        <x:v>97</x:v>
      </x:c>
      <x:c r="Q290" t="str">
        <x:v>是</x:v>
      </x:c>
    </x:row>
    <x:row r="291" ht="25.5" customHeight="1">
      <x:c r="A291" t="s">
        <x:v>2028</x:v>
      </x:c>
      <x:c r="B291" t="s">
        <x:v>151</x:v>
      </x:c>
      <x:c r="C291" t="s">
        <x:v>2029</x:v>
      </x:c>
      <x:c r="D291" t="s">
        <x:v>2030</x:v>
      </x:c>
      <x:c r="E291" t="s">
        <x:v>2031</x:v>
      </x:c>
      <x:c r="F291" t="s">
        <x:v>44</x:v>
      </x:c>
      <x:c r="G291" t="s">
        <x:v>2032</x:v>
      </x:c>
      <x:c r="H291" t="s">
        <x:v>2033</x:v>
      </x:c>
      <x:c r="I291" t="s">
        <x:v>2034</x:v>
      </x:c>
      <x:c r="J291" t="s">
        <x:v>44</x:v>
      </x:c>
      <x:c r="K291" t="s">
        <x:v>2035</x:v>
      </x:c>
      <x:c r="L291" t="s">
        <x:v>21</x:v>
      </x:c>
      <x:c r="M291" s="6"/>
      <x:c r="O291" t="s">
        <x:v>131</x:v>
      </x:c>
      <x:c r="P291" t="s">
        <x:v>242</x:v>
      </x:c>
      <x:c r="Q291" t="str">
        <x:v>否</x:v>
      </x:c>
    </x:row>
    <x:row r="292" ht="25.5" customHeight="1">
      <x:c r="A292" t="s">
        <x:v>2036</x:v>
      </x:c>
      <x:c r="B292" t="s">
        <x:v>151</x:v>
      </x:c>
      <x:c r="C292" t="s">
        <x:v>2037</x:v>
      </x:c>
      <x:c r="D292" t="s">
        <x:v>2038</x:v>
      </x:c>
      <x:c r="E292" t="s">
        <x:v>2039</x:v>
      </x:c>
      <x:c r="F292" t="s">
        <x:v>21</x:v>
      </x:c>
      <x:c r="G292" t="s">
        <x:v>2032</x:v>
      </x:c>
      <x:c r="H292" t="s">
        <x:v>2040</x:v>
      </x:c>
      <x:c r="I292" t="s">
        <x:v>2041</x:v>
      </x:c>
      <x:c r="J292" t="s">
        <x:v>44</x:v>
      </x:c>
      <x:c r="K292" t="s">
        <x:v>2042</x:v>
      </x:c>
      <x:c r="L292" t="s">
        <x:v>44</x:v>
      </x:c>
      <x:c r="M292" s="6" t="e">
        <x:f>HYPERLINK("https://github.com/fronchetti/FSE-2023","https://github.com/fronchetti/FSE-2023,,")</x:f>
        <x:v>HYPERLINK is not implemented. linkLocation=https://github.com/fronchetti/FSE-2023, friendlyName=https://github.com/fronchetti/FSE-2023,,</x:v>
      </x:c>
      <x:c r="N292" t="s">
        <x:v>840</x:v>
      </x:c>
      <x:c r="O292" t="s">
        <x:v>131</x:v>
      </x:c>
      <x:c r="P292" t="s">
        <x:v>242</x:v>
      </x:c>
      <x:c r="Q292" t="str">
        <x:v>是</x:v>
      </x:c>
    </x:row>
    <x:row r="293" ht="25.5" customHeight="1">
      <x:c r="A293" t="s">
        <x:v>2043</x:v>
      </x:c>
      <x:c r="B293" t="s">
        <x:v>151</x:v>
      </x:c>
      <x:c r="C293" t="s">
        <x:v>2044</x:v>
      </x:c>
      <x:c r="D293" t="s">
        <x:v>2045</x:v>
      </x:c>
      <x:c r="E293" t="s">
        <x:v>2046</x:v>
      </x:c>
      <x:c r="F293" t="s">
        <x:v>21</x:v>
      </x:c>
      <x:c r="G293" t="s">
        <x:v>2032</x:v>
      </x:c>
      <x:c r="H293" t="s">
        <x:v>2047</x:v>
      </x:c>
      <x:c r="I293" t="s">
        <x:v>2048</x:v>
      </x:c>
      <x:c r="J293" t="s">
        <x:v>44</x:v>
      </x:c>
      <x:c r="K293" t="s">
        <x:v>2049</x:v>
      </x:c>
      <x:c r="L293" t="s">
        <x:v>44</x:v>
      </x:c>
      <x:c r="M293" s="6"/>
      <x:c r="O293" t="s">
        <x:v>131</x:v>
      </x:c>
      <x:c r="P293" t="s">
        <x:v>158</x:v>
      </x:c>
      <x:c r="Q293" t="str">
        <x:v>否</x:v>
      </x:c>
    </x:row>
    <x:row r="294" ht="25.5" customHeight="1">
      <x:c r="A294" t="s">
        <x:v>2050</x:v>
      </x:c>
      <x:c r="B294" t="s">
        <x:v>151</x:v>
      </x:c>
      <x:c r="C294" t="s">
        <x:v>2051</x:v>
      </x:c>
      <x:c r="D294" t="s">
        <x:v>2052</x:v>
      </x:c>
      <x:c r="E294" t="s">
        <x:v>2053</x:v>
      </x:c>
      <x:c r="F294" t="s">
        <x:v>44</x:v>
      </x:c>
      <x:c r="G294" t="s">
        <x:v>2032</x:v>
      </x:c>
      <x:c r="H294" t="s">
        <x:v>2054</x:v>
      </x:c>
      <x:c r="I294" t="s">
        <x:v>2055</x:v>
      </x:c>
      <x:c r="J294" t="s">
        <x:v>44</x:v>
      </x:c>
      <x:c r="K294" t="s">
        <x:v>2056</x:v>
      </x:c>
      <x:c r="L294" t="s">
        <x:v>44</x:v>
      </x:c>
      <x:c r="M294" s="6"/>
      <x:c r="O294" t="s">
        <x:v>131</x:v>
      </x:c>
      <x:c r="P294" t="s">
        <x:v>158</x:v>
      </x:c>
      <x:c r="Q294" t="str">
        <x:v>否</x:v>
      </x:c>
    </x:row>
    <x:row r="295" ht="25.5" customHeight="1">
      <x:c r="A295" t="s">
        <x:v>2057</x:v>
      </x:c>
      <x:c r="B295" t="s">
        <x:v>57</x:v>
      </x:c>
      <x:c r="C295" t="s">
        <x:v>2058</x:v>
      </x:c>
      <x:c r="D295" t="s">
        <x:v>2059</x:v>
      </x:c>
      <x:c r="E295" t="s">
        <x:v>2060</x:v>
      </x:c>
      <x:c r="F295" t="s">
        <x:v>21</x:v>
      </x:c>
      <x:c r="G295" t="s">
        <x:v>2032</x:v>
      </x:c>
      <x:c r="H295" t="s">
        <x:v>2061</x:v>
      </x:c>
      <x:c r="I295" t="s">
        <x:v>2062</x:v>
      </x:c>
      <x:c r="J295" t="s">
        <x:v>21</x:v>
      </x:c>
      <x:c r="K295" t="s">
        <x:v>2063</x:v>
      </x:c>
      <x:c r="L295" t="s">
        <x:v>21</x:v>
      </x:c>
      <x:c r="M295" s="6" t="e">
        <x:f>HYPERLINK("https://github.com/chuanluocs/CAmpactor","https://github.com/chuanluocs/CAmpactor,,")</x:f>
        <x:v>HYPERLINK is not implemented. linkLocation=https://github.com/chuanluocs/CAmpactor, friendlyName=https://github.com/chuanluocs/CAmpactor,,</x:v>
      </x:c>
      <x:c r="N295" t="s">
        <x:v>53</x:v>
      </x:c>
      <x:c r="O295" t="s">
        <x:v>64</x:v>
      </x:c>
      <x:c r="P295" t="s">
        <x:v>65</x:v>
      </x:c>
      <x:c r="Q295" t="str">
        <x:v>否</x:v>
      </x:c>
    </x:row>
    <x:row r="296" ht="25.5" customHeight="1">
      <x:c r="A296" t="s">
        <x:v>2064</x:v>
      </x:c>
      <x:c r="B296" t="s">
        <x:v>57</x:v>
      </x:c>
      <x:c r="C296" t="s">
        <x:v>2065</x:v>
      </x:c>
      <x:c r="D296" t="s">
        <x:v>2066</x:v>
      </x:c>
      <x:c r="E296" t="s">
        <x:v>2067</x:v>
      </x:c>
      <x:c r="F296" t="s">
        <x:v>21</x:v>
      </x:c>
      <x:c r="G296" t="s">
        <x:v>2032</x:v>
      </x:c>
      <x:c r="H296" t="s">
        <x:v>2068</x:v>
      </x:c>
      <x:c r="I296" t="s">
        <x:v>2069</x:v>
      </x:c>
      <x:c r="J296" t="s">
        <x:v>44</x:v>
      </x:c>
      <x:c r="K296" t="s">
        <x:v>2070</x:v>
      </x:c>
      <x:c r="L296" t="s">
        <x:v>44</x:v>
      </x:c>
      <x:c r="M296" s="6"/>
      <x:c r="O296" t="s">
        <x:v>64</x:v>
      </x:c>
      <x:c r="P296" t="s">
        <x:v>787</x:v>
      </x:c>
      <x:c r="Q296" t="str">
        <x:v>否</x:v>
      </x:c>
    </x:row>
    <x:row r="297" ht="25.5" customHeight="1">
      <x:c r="A297" t="s">
        <x:v>2071</x:v>
      </x:c>
      <x:c r="B297" t="s">
        <x:v>57</x:v>
      </x:c>
      <x:c r="C297" t="s">
        <x:v>2072</x:v>
      </x:c>
      <x:c r="D297" t="s">
        <x:v>2073</x:v>
      </x:c>
      <x:c r="E297" t="s">
        <x:v>2074</x:v>
      </x:c>
      <x:c r="F297" t="s">
        <x:v>21</x:v>
      </x:c>
      <x:c r="G297" t="s">
        <x:v>2032</x:v>
      </x:c>
      <x:c r="H297" t="s">
        <x:v>2075</x:v>
      </x:c>
      <x:c r="I297" t="s">
        <x:v>2076</x:v>
      </x:c>
      <x:c r="J297" t="s">
        <x:v>44</x:v>
      </x:c>
      <x:c r="K297" t="s">
        <x:v>2077</x:v>
      </x:c>
      <x:c r="L297" t="s">
        <x:v>21</x:v>
      </x:c>
      <x:c r="M297" s="6"/>
      <x:c r="O297" t="s">
        <x:v>80</x:v>
      </x:c>
      <x:c r="P297" t="s">
        <x:v>81</x:v>
      </x:c>
      <x:c r="Q297" t="str">
        <x:v>否</x:v>
      </x:c>
    </x:row>
    <x:row r="298" ht="25.5" customHeight="1">
      <x:c r="A298" t="s">
        <x:v>2078</x:v>
      </x:c>
      <x:c r="B298" t="s">
        <x:v>17</x:v>
      </x:c>
      <x:c r="C298" t="s">
        <x:v>2079</x:v>
      </x:c>
      <x:c r="D298" t="s">
        <x:v>2080</x:v>
      </x:c>
      <x:c r="E298" t="s">
        <x:v>2081</x:v>
      </x:c>
      <x:c r="F298" t="s">
        <x:v>21</x:v>
      </x:c>
      <x:c r="G298" t="s">
        <x:v>2032</x:v>
      </x:c>
      <x:c r="H298" t="s">
        <x:v>2082</x:v>
      </x:c>
      <x:c r="I298" t="s">
        <x:v>2083</x:v>
      </x:c>
      <x:c r="J298" t="s">
        <x:v>44</x:v>
      </x:c>
      <x:c r="K298" t="s">
        <x:v>2084</x:v>
      </x:c>
      <x:c r="L298" t="s">
        <x:v>44</x:v>
      </x:c>
      <x:c r="M298" s="6"/>
      <x:c r="O298" t="s">
        <x:v>64</x:v>
      </x:c>
      <x:c r="P298" t="s">
        <x:v>174</x:v>
      </x:c>
      <x:c r="Q298" t="str">
        <x:v>否</x:v>
      </x:c>
    </x:row>
    <x:row r="299" ht="25.5" customHeight="1">
      <x:c r="A299" t="s">
        <x:v>2085</x:v>
      </x:c>
      <x:c r="B299" t="s">
        <x:v>57</x:v>
      </x:c>
      <x:c r="C299" t="s">
        <x:v>2086</x:v>
      </x:c>
      <x:c r="D299" t="s">
        <x:v>2087</x:v>
      </x:c>
      <x:c r="E299" t="s">
        <x:v>2088</x:v>
      </x:c>
      <x:c r="F299" t="s">
        <x:v>21</x:v>
      </x:c>
      <x:c r="G299" t="s">
        <x:v>2032</x:v>
      </x:c>
      <x:c r="H299" t="s">
        <x:v>2089</x:v>
      </x:c>
      <x:c r="I299" t="s">
        <x:v>2090</x:v>
      </x:c>
      <x:c r="J299" t="s">
        <x:v>44</x:v>
      </x:c>
      <x:c r="K299" t="s">
        <x:v>2091</x:v>
      </x:c>
      <x:c r="L299" t="s">
        <x:v>44</x:v>
      </x:c>
      <x:c r="M299" s="6" t="e">
        <x:f>HYPERLINK("https://github.com/ArabelaTso/Crest-artifacts","https://github.com/ArabelaTso/Crest-artifacts,,")</x:f>
        <x:v>HYPERLINK is not implemented. linkLocation=https://github.com/ArabelaTso/Crest-artifacts, friendlyName=https://github.com/ArabelaTso/Crest-artifacts,,</x:v>
      </x:c>
      <x:c r="N299" t="s">
        <x:v>675</x:v>
      </x:c>
      <x:c r="O299" t="s">
        <x:v>64</x:v>
      </x:c>
      <x:c r="P299" t="s">
        <x:v>65</x:v>
      </x:c>
      <x:c r="Q299" t="str">
        <x:v>是</x:v>
      </x:c>
    </x:row>
    <x:row r="300" ht="25.5" customHeight="1">
      <x:c r="A300" t="s">
        <x:v>2092</x:v>
      </x:c>
      <x:c r="B300" t="s">
        <x:v>57</x:v>
      </x:c>
      <x:c r="C300" t="s">
        <x:v>2093</x:v>
      </x:c>
      <x:c r="D300" t="s">
        <x:v>2094</x:v>
      </x:c>
      <x:c r="E300" t="s">
        <x:v>2095</x:v>
      </x:c>
      <x:c r="F300" t="s">
        <x:v>21</x:v>
      </x:c>
      <x:c r="G300" t="s">
        <x:v>2032</x:v>
      </x:c>
      <x:c r="H300" t="s">
        <x:v>2096</x:v>
      </x:c>
      <x:c r="I300" t="s">
        <x:v>2097</x:v>
      </x:c>
      <x:c r="J300" t="s">
        <x:v>44</x:v>
      </x:c>
      <x:c r="K300" t="s">
        <x:v>2098</x:v>
      </x:c>
      <x:c r="L300" t="s">
        <x:v>21</x:v>
      </x:c>
      <x:c r="M300" s="6"/>
      <x:c r="O300" t="s">
        <x:v>64</x:v>
      </x:c>
      <x:c r="P300" t="s">
        <x:v>65</x:v>
      </x:c>
      <x:c r="Q300" t="str">
        <x:v>是</x:v>
      </x:c>
    </x:row>
    <x:row r="301" ht="25.5" customHeight="1">
      <x:c r="A301" t="s">
        <x:v>2099</x:v>
      </x:c>
      <x:c r="B301" t="s">
        <x:v>57</x:v>
      </x:c>
      <x:c r="C301" t="s">
        <x:v>2100</x:v>
      </x:c>
      <x:c r="D301" t="s">
        <x:v>2101</x:v>
      </x:c>
      <x:c r="E301" t="s">
        <x:v>2102</x:v>
      </x:c>
      <x:c r="F301" t="s">
        <x:v>21</x:v>
      </x:c>
      <x:c r="G301" t="s">
        <x:v>2032</x:v>
      </x:c>
      <x:c r="H301" t="s">
        <x:v>2103</x:v>
      </x:c>
      <x:c r="I301" t="s">
        <x:v>2104</x:v>
      </x:c>
      <x:c r="J301" t="s">
        <x:v>44</x:v>
      </x:c>
      <x:c r="K301" t="s">
        <x:v>2105</x:v>
      </x:c>
      <x:c r="L301" t="s">
        <x:v>21</x:v>
      </x:c>
      <x:c r="M301" s="6"/>
      <x:c r="O301" t="s">
        <x:v>64</x:v>
      </x:c>
      <x:c r="P301" t="s">
        <x:v>65</x:v>
      </x:c>
      <x:c r="Q301" t="str">
        <x:v>是</x:v>
      </x:c>
    </x:row>
    <x:row r="302" ht="25.5" customHeight="1">
      <x:c r="A302" t="s">
        <x:v>2106</x:v>
      </x:c>
      <x:c r="B302" t="s">
        <x:v>30</x:v>
      </x:c>
      <x:c r="C302" t="s">
        <x:v>2107</x:v>
      </x:c>
      <x:c r="D302" t="s">
        <x:v>2108</x:v>
      </x:c>
      <x:c r="E302" t="s">
        <x:v>2109</x:v>
      </x:c>
      <x:c r="F302" t="s">
        <x:v>21</x:v>
      </x:c>
      <x:c r="G302" t="s">
        <x:v>2032</x:v>
      </x:c>
      <x:c r="H302" t="s">
        <x:v>2110</x:v>
      </x:c>
      <x:c r="I302" t="s">
        <x:v>2111</x:v>
      </x:c>
      <x:c r="J302" t="s">
        <x:v>44</x:v>
      </x:c>
      <x:c r="K302" t="s">
        <x:v>2112</x:v>
      </x:c>
      <x:c r="L302" t="s">
        <x:v>21</x:v>
      </x:c>
      <x:c r="M302" s="6" t="e">
        <x:f>HYPERLINK("https://github.com/wang-weishi/RAP-Gen","https://github.com/wang-weishi/RAP-Gen,,,")</x:f>
        <x:v>HYPERLINK is not implemented. linkLocation=https://github.com/wang-weishi/RAP-Gen, friendlyName=https://github.com/wang-weishi/RAP-Gen,,,</x:v>
      </x:c>
      <x:c r="N302" t="s">
        <x:v>990</x:v>
      </x:c>
      <x:c r="O302" t="s">
        <x:v>131</x:v>
      </x:c>
      <x:c r="P302" t="s">
        <x:v>227</x:v>
      </x:c>
      <x:c r="Q302" t="str">
        <x:v>是</x:v>
      </x:c>
    </x:row>
    <x:row r="303" ht="25.5" customHeight="1">
      <x:c r="A303" t="s">
        <x:v>2113</x:v>
      </x:c>
      <x:c r="B303" t="s">
        <x:v>30</x:v>
      </x:c>
      <x:c r="C303" t="s">
        <x:v>2114</x:v>
      </x:c>
      <x:c r="D303" t="s">
        <x:v>2115</x:v>
      </x:c>
      <x:c r="E303" t="s">
        <x:v>227</x:v>
      </x:c>
      <x:c r="F303" t="s">
        <x:v>21</x:v>
      </x:c>
      <x:c r="G303" t="s">
        <x:v>2032</x:v>
      </x:c>
      <x:c r="H303" t="s">
        <x:v>2116</x:v>
      </x:c>
      <x:c r="I303" t="s">
        <x:v>2117</x:v>
      </x:c>
      <x:c r="J303" t="s">
        <x:v>44</x:v>
      </x:c>
      <x:c r="K303" t="s">
        <x:v>2118</x:v>
      </x:c>
      <x:c r="L303" t="s">
        <x:v>44</x:v>
      </x:c>
      <x:c r="M303" s="6"/>
      <x:c r="O303" t="s">
        <x:v>131</x:v>
      </x:c>
      <x:c r="P303" t="s">
        <x:v>227</x:v>
      </x:c>
      <x:c r="Q303" t="str">
        <x:v>否</x:v>
      </x:c>
    </x:row>
    <x:row r="304" ht="25.5" customHeight="1">
      <x:c r="A304" t="s">
        <x:v>2119</x:v>
      </x:c>
      <x:c r="B304" t="s">
        <x:v>30</x:v>
      </x:c>
      <x:c r="C304" t="s">
        <x:v>2120</x:v>
      </x:c>
      <x:c r="D304" t="s">
        <x:v>2121</x:v>
      </x:c>
      <x:c r="E304" t="s">
        <x:v>227</x:v>
      </x:c>
      <x:c r="F304" t="s">
        <x:v>21</x:v>
      </x:c>
      <x:c r="G304" t="s">
        <x:v>2032</x:v>
      </x:c>
      <x:c r="H304" t="s">
        <x:v>2122</x:v>
      </x:c>
      <x:c r="I304" t="s">
        <x:v>2123</x:v>
      </x:c>
      <x:c r="J304" t="s">
        <x:v>44</x:v>
      </x:c>
      <x:c r="K304" t="s">
        <x:v>2124</x:v>
      </x:c>
      <x:c r="L304" t="s">
        <x:v>44</x:v>
      </x:c>
      <x:c r="M304" s="6"/>
      <x:c r="O304" t="s">
        <x:v>131</x:v>
      </x:c>
      <x:c r="P304" t="s">
        <x:v>227</x:v>
      </x:c>
      <x:c r="Q304" t="str">
        <x:v>是</x:v>
      </x:c>
    </x:row>
    <x:row r="305" ht="25.5" customHeight="1">
      <x:c r="A305" t="s">
        <x:v>2125</x:v>
      </x:c>
      <x:c r="B305" t="s">
        <x:v>30</x:v>
      </x:c>
      <x:c r="C305" t="s">
        <x:v>2126</x:v>
      </x:c>
      <x:c r="D305" t="s">
        <x:v>2127</x:v>
      </x:c>
      <x:c r="E305" t="s">
        <x:v>2128</x:v>
      </x:c>
      <x:c r="F305" t="s">
        <x:v>21</x:v>
      </x:c>
      <x:c r="G305" t="s">
        <x:v>2032</x:v>
      </x:c>
      <x:c r="H305" t="s">
        <x:v>2129</x:v>
      </x:c>
      <x:c r="I305" t="s">
        <x:v>2130</x:v>
      </x:c>
      <x:c r="J305" t="s">
        <x:v>44</x:v>
      </x:c>
      <x:c r="K305" t="s">
        <x:v>2131</x:v>
      </x:c>
      <x:c r="L305" t="s">
        <x:v>44</x:v>
      </x:c>
      <x:c r="M305" s="6"/>
      <x:c r="O305" t="s">
        <x:v>122</x:v>
      </x:c>
      <x:c r="P305" t="s">
        <x:v>206</x:v>
      </x:c>
      <x:c r="Q305" t="str">
        <x:v>是</x:v>
      </x:c>
    </x:row>
    <x:row r="306" ht="25.5" customHeight="1">
      <x:c r="A306" t="s">
        <x:v>2132</x:v>
      </x:c>
      <x:c r="B306" t="s">
        <x:v>30</x:v>
      </x:c>
      <x:c r="C306" t="s">
        <x:v>2133</x:v>
      </x:c>
      <x:c r="D306" t="s">
        <x:v>2134</x:v>
      </x:c>
      <x:c r="E306" t="s">
        <x:v>2135</x:v>
      </x:c>
      <x:c r="F306" t="s">
        <x:v>21</x:v>
      </x:c>
      <x:c r="G306" t="s">
        <x:v>2032</x:v>
      </x:c>
      <x:c r="H306" t="s">
        <x:v>2136</x:v>
      </x:c>
      <x:c r="I306" t="s">
        <x:v>2137</x:v>
      </x:c>
      <x:c r="J306" t="s">
        <x:v>44</x:v>
      </x:c>
      <x:c r="K306" t="s">
        <x:v>2138</x:v>
      </x:c>
      <x:c r="L306" t="s">
        <x:v>44</x:v>
      </x:c>
      <x:c r="M306" s="6"/>
      <x:c r="O306" t="s">
        <x:v>131</x:v>
      </x:c>
      <x:c r="P306" t="s">
        <x:v>132</x:v>
      </x:c>
      <x:c r="Q306" t="str">
        <x:v>否</x:v>
      </x:c>
    </x:row>
    <x:row r="307" ht="25.5" customHeight="1">
      <x:c r="A307" t="s">
        <x:v>2139</x:v>
      </x:c>
      <x:c r="B307" t="s">
        <x:v>17</x:v>
      </x:c>
      <x:c r="C307" t="s">
        <x:v>2140</x:v>
      </x:c>
      <x:c r="D307" t="s">
        <x:v>2141</x:v>
      </x:c>
      <x:c r="E307" t="s">
        <x:v>2142</x:v>
      </x:c>
      <x:c r="F307" t="s">
        <x:v>21</x:v>
      </x:c>
      <x:c r="G307" t="s">
        <x:v>2032</x:v>
      </x:c>
      <x:c r="H307" t="s">
        <x:v>2143</x:v>
      </x:c>
      <x:c r="I307" t="s">
        <x:v>2144</x:v>
      </x:c>
      <x:c r="J307" t="s">
        <x:v>44</x:v>
      </x:c>
      <x:c r="K307" t="s">
        <x:v>2145</x:v>
      </x:c>
      <x:c r="L307" t="s">
        <x:v>44</x:v>
      </x:c>
      <x:c r="M307" s="6"/>
      <x:c r="O307" t="s">
        <x:v>462</x:v>
      </x:c>
      <x:c r="P307" t="s">
        <x:v>1444</x:v>
      </x:c>
      <x:c r="Q307" t="str">
        <x:v>否</x:v>
      </x:c>
    </x:row>
    <x:row r="308" ht="25.5" customHeight="1">
      <x:c r="A308" t="s">
        <x:v>2146</x:v>
      </x:c>
      <x:c r="B308" t="s">
        <x:v>17</x:v>
      </x:c>
      <x:c r="C308" t="s">
        <x:v>2147</x:v>
      </x:c>
      <x:c r="D308" t="s">
        <x:v>2148</x:v>
      </x:c>
      <x:c r="E308" t="s">
        <x:v>2149</x:v>
      </x:c>
      <x:c r="F308" t="s">
        <x:v>21</x:v>
      </x:c>
      <x:c r="G308" t="s">
        <x:v>2032</x:v>
      </x:c>
      <x:c r="H308" t="s">
        <x:v>2150</x:v>
      </x:c>
      <x:c r="I308" t="s">
        <x:v>2151</x:v>
      </x:c>
      <x:c r="J308" t="s">
        <x:v>21</x:v>
      </x:c>
      <x:c r="K308" t="s">
        <x:v>2152</x:v>
      </x:c>
      <x:c r="L308" t="s">
        <x:v>21</x:v>
      </x:c>
      <x:c r="M308" s="6"/>
      <x:c r="O308" t="s">
        <x:v>257</x:v>
      </x:c>
      <x:c r="P308" t="s">
        <x:v>258</x:v>
      </x:c>
      <x:c r="Q308" t="str">
        <x:v>是</x:v>
      </x:c>
    </x:row>
    <x:row r="309" ht="25.5" customHeight="1">
      <x:c r="A309" t="s">
        <x:v>2153</x:v>
      </x:c>
      <x:c r="B309" t="s">
        <x:v>57</x:v>
      </x:c>
      <x:c r="C309" t="s">
        <x:v>2154</x:v>
      </x:c>
      <x:c r="D309" t="s">
        <x:v>2155</x:v>
      </x:c>
      <x:c r="E309" t="s">
        <x:v>2156</x:v>
      </x:c>
      <x:c r="F309" t="s">
        <x:v>21</x:v>
      </x:c>
      <x:c r="G309" t="s">
        <x:v>2032</x:v>
      </x:c>
      <x:c r="H309" t="s">
        <x:v>2157</x:v>
      </x:c>
      <x:c r="I309" t="s">
        <x:v>2158</x:v>
      </x:c>
      <x:c r="J309" t="s">
        <x:v>21</x:v>
      </x:c>
      <x:c r="K309" t="s">
        <x:v>2159</x:v>
      </x:c>
      <x:c r="L309" t="s">
        <x:v>44</x:v>
      </x:c>
      <x:c r="M309" s="6" t="e">
        <x:f>HYPERLINK("https://github.com/cshezhang/Statfier","https://github.com/cshezhang/Statfier,,")</x:f>
        <x:v>HYPERLINK is not implemented. linkLocation=https://github.com/cshezhang/Statfier, friendlyName=https://github.com/cshezhang/Statfier,,</x:v>
      </x:c>
      <x:c r="N309" t="s">
        <x:v>147</x:v>
      </x:c>
      <x:c r="O309" t="s">
        <x:v>64</x:v>
      </x:c>
      <x:c r="P309" t="s">
        <x:v>65</x:v>
      </x:c>
      <x:c r="Q309" t="str">
        <x:v>否</x:v>
      </x:c>
    </x:row>
    <x:row r="310" ht="25.5" customHeight="1">
      <x:c r="A310" t="s">
        <x:v>2160</x:v>
      </x:c>
      <x:c r="B310" t="s">
        <x:v>57</x:v>
      </x:c>
      <x:c r="C310" t="s">
        <x:v>2161</x:v>
      </x:c>
      <x:c r="D310" t="s">
        <x:v>2162</x:v>
      </x:c>
      <x:c r="E310" t="s">
        <x:v>2163</x:v>
      </x:c>
      <x:c r="F310" t="s">
        <x:v>21</x:v>
      </x:c>
      <x:c r="G310" t="s">
        <x:v>2032</x:v>
      </x:c>
      <x:c r="H310" t="s">
        <x:v>2164</x:v>
      </x:c>
      <x:c r="I310" t="s">
        <x:v>2165</x:v>
      </x:c>
      <x:c r="J310" t="s">
        <x:v>44</x:v>
      </x:c>
      <x:c r="K310" t="s">
        <x:v>2166</x:v>
      </x:c>
      <x:c r="L310" t="s">
        <x:v>44</x:v>
      </x:c>
      <x:c r="M310" s="6"/>
      <x:c r="O310" t="s">
        <x:v>64</x:v>
      </x:c>
      <x:c r="P310" t="s">
        <x:v>65</x:v>
      </x:c>
      <x:c r="Q310" t="str">
        <x:v>是</x:v>
      </x:c>
    </x:row>
    <x:row r="311" ht="25.5" customHeight="1">
      <x:c r="A311" t="s">
        <x:v>2167</x:v>
      </x:c>
      <x:c r="B311" t="s">
        <x:v>57</x:v>
      </x:c>
      <x:c r="C311" t="s">
        <x:v>2168</x:v>
      </x:c>
      <x:c r="D311" t="s">
        <x:v>2169</x:v>
      </x:c>
      <x:c r="E311" t="s">
        <x:v>2170</x:v>
      </x:c>
      <x:c r="F311" t="s">
        <x:v>44</x:v>
      </x:c>
      <x:c r="G311" t="s">
        <x:v>2032</x:v>
      </x:c>
      <x:c r="H311" t="s">
        <x:v>2171</x:v>
      </x:c>
      <x:c r="I311" t="s">
        <x:v>2172</x:v>
      </x:c>
      <x:c r="J311" t="s">
        <x:v>44</x:v>
      </x:c>
      <x:c r="K311" t="s">
        <x:v>2173</x:v>
      </x:c>
      <x:c r="L311" t="s">
        <x:v>44</x:v>
      </x:c>
      <x:c r="M311" s="6"/>
      <x:c r="O311" t="s">
        <x:v>64</x:v>
      </x:c>
      <x:c r="P311" t="s">
        <x:v>65</x:v>
      </x:c>
      <x:c r="Q311" t="str">
        <x:v>否</x:v>
      </x:c>
    </x:row>
    <x:row r="312" ht="25.5" customHeight="1">
      <x:c r="A312" t="s">
        <x:v>2174</x:v>
      </x:c>
      <x:c r="B312" t="s">
        <x:v>17</x:v>
      </x:c>
      <x:c r="C312" t="s">
        <x:v>2175</x:v>
      </x:c>
      <x:c r="D312" t="s">
        <x:v>2176</x:v>
      </x:c>
      <x:c r="E312" t="s">
        <x:v>2177</x:v>
      </x:c>
      <x:c r="F312" t="s">
        <x:v>21</x:v>
      </x:c>
      <x:c r="G312" t="s">
        <x:v>2032</x:v>
      </x:c>
      <x:c r="H312" t="s">
        <x:v>2178</x:v>
      </x:c>
      <x:c r="I312" t="s">
        <x:v>2179</x:v>
      </x:c>
      <x:c r="J312" t="s">
        <x:v>44</x:v>
      </x:c>
      <x:c r="K312" t="s">
        <x:v>2180</x:v>
      </x:c>
      <x:c r="L312" t="s">
        <x:v>44</x:v>
      </x:c>
      <x:c r="M312" s="6" t="e">
        <x:f>HYPERLINK("https://github.com/zhongxingyu/Solidity-Event-Study","https://github.com/zhongxingyu/Solidity-Event-Study,,,")</x:f>
        <x:v>HYPERLINK is not implemented. linkLocation=https://github.com/zhongxingyu/Solidity-Event-Study, friendlyName=https://github.com/zhongxingyu/Solidity-Event-Study,,,</x:v>
      </x:c>
      <x:c r="N312" t="s">
        <x:v>675</x:v>
      </x:c>
      <x:c r="O312" t="s">
        <x:v>122</x:v>
      </x:c>
      <x:c r="P312" t="s">
        <x:v>206</x:v>
      </x:c>
      <x:c r="Q312" t="str">
        <x:v>否</x:v>
      </x:c>
    </x:row>
    <x:row r="313" ht="25.5" customHeight="1">
      <x:c r="A313" t="s">
        <x:v>2181</x:v>
      </x:c>
      <x:c r="B313" t="s">
        <x:v>151</x:v>
      </x:c>
      <x:c r="C313" t="s">
        <x:v>2182</x:v>
      </x:c>
      <x:c r="D313" t="s">
        <x:v>2183</x:v>
      </x:c>
      <x:c r="E313" t="s">
        <x:v>2184</x:v>
      </x:c>
      <x:c r="F313" t="s">
        <x:v>21</x:v>
      </x:c>
      <x:c r="G313" t="s">
        <x:v>2032</x:v>
      </x:c>
      <x:c r="H313" t="s">
        <x:v>2185</x:v>
      </x:c>
      <x:c r="I313" t="s">
        <x:v>2186</x:v>
      </x:c>
      <x:c r="J313" t="s">
        <x:v>44</x:v>
      </x:c>
      <x:c r="K313" t="s">
        <x:v>2187</x:v>
      </x:c>
      <x:c r="L313" t="s">
        <x:v>44</x:v>
      </x:c>
      <x:c r="M313" s="6"/>
      <x:c r="O313" t="s">
        <x:v>131</x:v>
      </x:c>
      <x:c r="P313" t="s">
        <x:v>918</x:v>
      </x:c>
      <x:c r="Q313" t="str">
        <x:v>是</x:v>
      </x:c>
    </x:row>
    <x:row r="314" ht="25.5" customHeight="1">
      <x:c r="A314" t="s">
        <x:v>2188</x:v>
      </x:c>
      <x:c r="B314" t="s">
        <x:v>30</x:v>
      </x:c>
      <x:c r="C314" t="s">
        <x:v>2189</x:v>
      </x:c>
      <x:c r="D314" t="s">
        <x:v>2190</x:v>
      </x:c>
      <x:c r="E314" t="s">
        <x:v>2191</x:v>
      </x:c>
      <x:c r="F314" t="s">
        <x:v>44</x:v>
      </x:c>
      <x:c r="G314" t="s">
        <x:v>2032</x:v>
      </x:c>
      <x:c r="H314" t="s">
        <x:v>2192</x:v>
      </x:c>
      <x:c r="I314" t="s">
        <x:v>2193</x:v>
      </x:c>
      <x:c r="J314" t="s">
        <x:v>44</x:v>
      </x:c>
      <x:c r="K314" t="s">
        <x:v>2194</x:v>
      </x:c>
      <x:c r="L314" t="s">
        <x:v>44</x:v>
      </x:c>
      <x:c r="M314" s="6"/>
      <x:c r="O314" t="s">
        <x:v>64</x:v>
      </x:c>
      <x:c r="P314" t="s">
        <x:v>174</x:v>
      </x:c>
      <x:c r="Q314" t="str">
        <x:v>否</x:v>
      </x:c>
    </x:row>
    <x:row r="315" ht="25.5" customHeight="1">
      <x:c r="A315" t="s">
        <x:v>2195</x:v>
      </x:c>
      <x:c r="B315" t="s">
        <x:v>30</x:v>
      </x:c>
      <x:c r="C315" t="s">
        <x:v>2196</x:v>
      </x:c>
      <x:c r="D315" t="s">
        <x:v>2197</x:v>
      </x:c>
      <x:c r="E315" t="s">
        <x:v>2198</x:v>
      </x:c>
      <x:c r="F315" t="s">
        <x:v>21</x:v>
      </x:c>
      <x:c r="G315" t="s">
        <x:v>2032</x:v>
      </x:c>
      <x:c r="H315" t="s">
        <x:v>2199</x:v>
      </x:c>
      <x:c r="I315" t="s">
        <x:v>2200</x:v>
      </x:c>
      <x:c r="J315" t="s">
        <x:v>21</x:v>
      </x:c>
      <x:c r="K315" t="s">
        <x:v>2201</x:v>
      </x:c>
      <x:c r="L315" t="s">
        <x:v>44</x:v>
      </x:c>
      <x:c r="M315" s="6"/>
      <x:c r="O315" t="s">
        <x:v>1077</x:v>
      </x:c>
      <x:c r="P315" t="s">
        <x:v>2202</x:v>
      </x:c>
      <x:c r="Q315" t="str">
        <x:v>否</x:v>
      </x:c>
    </x:row>
    <x:row r="316" ht="25.5" customHeight="1">
      <x:c r="A316" t="s">
        <x:v>2203</x:v>
      </x:c>
      <x:c r="B316" t="s">
        <x:v>57</x:v>
      </x:c>
      <x:c r="C316" t="s">
        <x:v>2204</x:v>
      </x:c>
      <x:c r="D316" t="s">
        <x:v>2205</x:v>
      </x:c>
      <x:c r="E316" t="s">
        <x:v>2206</x:v>
      </x:c>
      <x:c r="F316" t="s">
        <x:v>21</x:v>
      </x:c>
      <x:c r="G316" t="s">
        <x:v>2032</x:v>
      </x:c>
      <x:c r="H316" t="s">
        <x:v>2207</x:v>
      </x:c>
      <x:c r="I316" t="s">
        <x:v>2208</x:v>
      </x:c>
      <x:c r="J316" t="s">
        <x:v>44</x:v>
      </x:c>
      <x:c r="K316" t="s">
        <x:v>2209</x:v>
      </x:c>
      <x:c r="L316" t="s">
        <x:v>44</x:v>
      </x:c>
      <x:c r="M316" s="6"/>
      <x:c r="O316" t="s">
        <x:v>64</x:v>
      </x:c>
      <x:c r="P316" t="s">
        <x:v>174</x:v>
      </x:c>
      <x:c r="Q316" t="str">
        <x:v>否</x:v>
      </x:c>
    </x:row>
    <x:row r="317" ht="25.5" customHeight="1">
      <x:c r="A317" t="s">
        <x:v>2210</x:v>
      </x:c>
      <x:c r="B317" t="s">
        <x:v>57</x:v>
      </x:c>
      <x:c r="C317" t="s">
        <x:v>2211</x:v>
      </x:c>
      <x:c r="D317" t="s">
        <x:v>2212</x:v>
      </x:c>
      <x:c r="E317" t="s">
        <x:v>2213</x:v>
      </x:c>
      <x:c r="F317" t="s">
        <x:v>21</x:v>
      </x:c>
      <x:c r="G317" t="s">
        <x:v>2032</x:v>
      </x:c>
      <x:c r="H317" t="s">
        <x:v>2214</x:v>
      </x:c>
      <x:c r="I317" t="s">
        <x:v>2215</x:v>
      </x:c>
      <x:c r="J317" t="s">
        <x:v>21</x:v>
      </x:c>
      <x:c r="K317" t="s">
        <x:v>2216</x:v>
      </x:c>
      <x:c r="L317" t="s">
        <x:v>44</x:v>
      </x:c>
      <x:c r="M317" s="6"/>
      <x:c r="O317" t="s">
        <x:v>64</x:v>
      </x:c>
      <x:c r="P317" t="s">
        <x:v>174</x:v>
      </x:c>
      <x:c r="Q317" t="str">
        <x:v>否</x:v>
      </x:c>
    </x:row>
    <x:row r="318" ht="25.5" customHeight="1">
      <x:c r="A318" t="s">
        <x:v>2217</x:v>
      </x:c>
      <x:c r="B318" t="s">
        <x:v>17</x:v>
      </x:c>
      <x:c r="C318" t="s">
        <x:v>2218</x:v>
      </x:c>
      <x:c r="D318" t="s">
        <x:v>2219</x:v>
      </x:c>
      <x:c r="E318" t="s">
        <x:v>2220</x:v>
      </x:c>
      <x:c r="F318" t="s">
        <x:v>44</x:v>
      </x:c>
      <x:c r="G318" t="s">
        <x:v>2032</x:v>
      </x:c>
      <x:c r="H318" t="s">
        <x:v>2221</x:v>
      </x:c>
      <x:c r="I318" t="s">
        <x:v>2222</x:v>
      </x:c>
      <x:c r="J318" t="s">
        <x:v>44</x:v>
      </x:c>
      <x:c r="K318" t="s">
        <x:v>2223</x:v>
      </x:c>
      <x:c r="L318" t="s">
        <x:v>44</x:v>
      </x:c>
      <x:c r="M318" s="6"/>
      <x:c r="O318" t="s">
        <x:v>54</x:v>
      </x:c>
      <x:c r="P318" t="s">
        <x:v>166</x:v>
      </x:c>
      <x:c r="Q318" t="str">
        <x:v>否</x:v>
      </x:c>
    </x:row>
    <x:row r="319" ht="25.5" customHeight="1">
      <x:c r="A319" t="s">
        <x:v>2224</x:v>
      </x:c>
      <x:c r="B319" t="s">
        <x:v>17</x:v>
      </x:c>
      <x:c r="C319" t="s">
        <x:v>2225</x:v>
      </x:c>
      <x:c r="D319" t="s">
        <x:v>2226</x:v>
      </x:c>
      <x:c r="E319" t="s">
        <x:v>2227</x:v>
      </x:c>
      <x:c r="F319" t="s">
        <x:v>21</x:v>
      </x:c>
      <x:c r="G319" t="s">
        <x:v>2032</x:v>
      </x:c>
      <x:c r="H319" t="s">
        <x:v>2228</x:v>
      </x:c>
      <x:c r="I319" t="s">
        <x:v>2229</x:v>
      </x:c>
      <x:c r="J319" t="s">
        <x:v>44</x:v>
      </x:c>
      <x:c r="K319" t="s">
        <x:v>2230</x:v>
      </x:c>
      <x:c r="L319" t="s">
        <x:v>44</x:v>
      </x:c>
      <x:c r="M319" s="6" t="e">
        <x:f>HYPERLINK("https://github.com/RedSmallPanda/SSQR","https://github.com/RedSmallPanda/SSQR,,,")</x:f>
        <x:v>HYPERLINK is not implemented. linkLocation=https://github.com/RedSmallPanda/SSQR, friendlyName=https://github.com/RedSmallPanda/SSQR,,,</x:v>
      </x:c>
      <x:c r="N319" t="s">
        <x:v>675</x:v>
      </x:c>
      <x:c r="O319" t="s">
        <x:v>257</x:v>
      </x:c>
      <x:c r="P319" t="s">
        <x:v>302</x:v>
      </x:c>
      <x:c r="Q319" t="str">
        <x:v>是</x:v>
      </x:c>
    </x:row>
    <x:row r="320" ht="25.5" customHeight="1">
      <x:c r="A320" t="s">
        <x:v>2231</x:v>
      </x:c>
      <x:c r="B320" t="s">
        <x:v>17</x:v>
      </x:c>
      <x:c r="C320" t="s">
        <x:v>2232</x:v>
      </x:c>
      <x:c r="D320" t="s">
        <x:v>2233</x:v>
      </x:c>
      <x:c r="E320" t="s">
        <x:v>2234</x:v>
      </x:c>
      <x:c r="F320" t="s">
        <x:v>21</x:v>
      </x:c>
      <x:c r="G320" t="s">
        <x:v>2032</x:v>
      </x:c>
      <x:c r="H320" t="s">
        <x:v>2235</x:v>
      </x:c>
      <x:c r="I320" t="s">
        <x:v>2236</x:v>
      </x:c>
      <x:c r="J320" t="s">
        <x:v>44</x:v>
      </x:c>
      <x:c r="K320" t="s">
        <x:v>2237</x:v>
      </x:c>
      <x:c r="L320" t="s">
        <x:v>44</x:v>
      </x:c>
      <x:c r="M320" s="6"/>
      <x:c r="O320" t="s">
        <x:v>257</x:v>
      </x:c>
      <x:c r="P320" t="s">
        <x:v>258</x:v>
      </x:c>
      <x:c r="Q320" t="str">
        <x:v>是</x:v>
      </x:c>
    </x:row>
    <x:row r="321" ht="25.5" customHeight="1">
      <x:c r="A321" t="s">
        <x:v>2238</x:v>
      </x:c>
      <x:c r="B321" t="s">
        <x:v>17</x:v>
      </x:c>
      <x:c r="C321" t="s">
        <x:v>2239</x:v>
      </x:c>
      <x:c r="D321" t="s">
        <x:v>2240</x:v>
      </x:c>
      <x:c r="E321" t="s">
        <x:v>2241</x:v>
      </x:c>
      <x:c r="F321" t="s">
        <x:v>21</x:v>
      </x:c>
      <x:c r="G321" t="s">
        <x:v>2032</x:v>
      </x:c>
      <x:c r="H321" t="s">
        <x:v>2242</x:v>
      </x:c>
      <x:c r="I321" t="s">
        <x:v>2243</x:v>
      </x:c>
      <x:c r="J321" t="s">
        <x:v>44</x:v>
      </x:c>
      <x:c r="K321" t="s">
        <x:v>2244</x:v>
      </x:c>
      <x:c r="L321" t="s">
        <x:v>21</x:v>
      </x:c>
      <x:c r="M321" s="6"/>
      <x:c r="O321" t="s">
        <x:v>257</x:v>
      </x:c>
      <x:c r="P321" t="s">
        <x:v>302</x:v>
      </x:c>
      <x:c r="Q321" t="str">
        <x:v>是</x:v>
      </x:c>
    </x:row>
    <x:row r="322" ht="25.5" customHeight="1">
      <x:c r="A322" t="s">
        <x:v>2245</x:v>
      </x:c>
      <x:c r="B322" t="s">
        <x:v>30</x:v>
      </x:c>
      <x:c r="C322" t="s">
        <x:v>2246</x:v>
      </x:c>
      <x:c r="D322" t="s">
        <x:v>2247</x:v>
      </x:c>
      <x:c r="E322" t="s">
        <x:v>2248</x:v>
      </x:c>
      <x:c r="F322" t="s">
        <x:v>21</x:v>
      </x:c>
      <x:c r="G322" t="s">
        <x:v>2032</x:v>
      </x:c>
      <x:c r="H322" t="s">
        <x:v>2249</x:v>
      </x:c>
      <x:c r="I322" t="s">
        <x:v>2250</x:v>
      </x:c>
      <x:c r="J322" t="s">
        <x:v>44</x:v>
      </x:c>
      <x:c r="K322" t="s">
        <x:v>2251</x:v>
      </x:c>
      <x:c r="L322" t="s">
        <x:v>44</x:v>
      </x:c>
      <x:c r="M322" s="6"/>
      <x:c r="O322" t="s">
        <x:v>122</x:v>
      </x:c>
      <x:c r="P322" t="s">
        <x:v>447</x:v>
      </x:c>
      <x:c r="Q322" t="str">
        <x:v>否</x:v>
      </x:c>
    </x:row>
    <x:row r="323" ht="25.5" customHeight="1">
      <x:c r="A323" s="8" t="s">
        <x:v>2252</x:v>
      </x:c>
      <x:c r="B323" t="s">
        <x:v>17</x:v>
      </x:c>
      <x:c r="C323" t="s">
        <x:v>2253</x:v>
      </x:c>
      <x:c r="D323" t="s">
        <x:v>2254</x:v>
      </x:c>
      <x:c r="E323" t="s">
        <x:v>2255</x:v>
      </x:c>
      <x:c r="F323" t="s">
        <x:v>21</x:v>
      </x:c>
      <x:c r="G323" t="s">
        <x:v>2032</x:v>
      </x:c>
      <x:c r="H323" t="s">
        <x:v>2256</x:v>
      </x:c>
      <x:c r="I323" t="s">
        <x:v>2257</x:v>
      </x:c>
      <x:c r="J323" t="s">
        <x:v>44</x:v>
      </x:c>
      <x:c r="K323" t="s">
        <x:v>2258</x:v>
      </x:c>
      <x:c r="L323" t="s">
        <x:v>44</x:v>
      </x:c>
      <x:c r="M323" s="6"/>
      <x:c r="O323" t="s">
        <x:v>131</x:v>
      </x:c>
      <x:c r="P323" t="s">
        <x:v>132</x:v>
      </x:c>
      <x:c r="Q323" t="str">
        <x:v>否</x:v>
      </x:c>
    </x:row>
    <x:row r="324" ht="25.5" customHeight="1">
      <x:c r="A324" t="s">
        <x:v>2259</x:v>
      </x:c>
      <x:c r="B324" t="s">
        <x:v>57</x:v>
      </x:c>
      <x:c r="C324" t="s">
        <x:v>2260</x:v>
      </x:c>
      <x:c r="D324" t="s">
        <x:v>2261</x:v>
      </x:c>
      <x:c r="E324" t="s">
        <x:v>2262</x:v>
      </x:c>
      <x:c r="F324" t="s">
        <x:v>21</x:v>
      </x:c>
      <x:c r="G324" t="s">
        <x:v>2032</x:v>
      </x:c>
      <x:c r="H324" t="s">
        <x:v>2263</x:v>
      </x:c>
      <x:c r="I324" t="s">
        <x:v>2264</x:v>
      </x:c>
      <x:c r="J324" t="s">
        <x:v>21</x:v>
      </x:c>
      <x:c r="K324" t="s">
        <x:v>2265</x:v>
      </x:c>
      <x:c r="L324" t="s">
        <x:v>44</x:v>
      </x:c>
      <x:c r="M324" s="6"/>
      <x:c r="O324" t="s">
        <x:v>64</x:v>
      </x:c>
      <x:c r="P324" t="s">
        <x:v>174</x:v>
      </x:c>
      <x:c r="Q324" t="str">
        <x:v>否</x:v>
      </x:c>
    </x:row>
    <x:row r="325" ht="25.5" customHeight="1">
      <x:c r="A325" t="s">
        <x:v>2266</x:v>
      </x:c>
      <x:c r="B325" t="s">
        <x:v>30</x:v>
      </x:c>
      <x:c r="C325" t="s">
        <x:v>2267</x:v>
      </x:c>
      <x:c r="D325" t="s">
        <x:v>2268</x:v>
      </x:c>
      <x:c r="E325" t="s">
        <x:v>2269</x:v>
      </x:c>
      <x:c r="F325" t="s">
        <x:v>21</x:v>
      </x:c>
      <x:c r="G325" t="s">
        <x:v>2032</x:v>
      </x:c>
      <x:c r="H325" t="s">
        <x:v>2270</x:v>
      </x:c>
      <x:c r="I325" t="s">
        <x:v>2271</x:v>
      </x:c>
      <x:c r="J325" t="s">
        <x:v>21</x:v>
      </x:c>
      <x:c r="K325" t="s">
        <x:v>2272</x:v>
      </x:c>
      <x:c r="L325" t="s">
        <x:v>21</x:v>
      </x:c>
      <x:c r="M325" s="6" t="e">
        <x:f>HYPERLINK("https://github.com/Siyuexi/Hue","https://github.com/Siyuexi/Hue,,")</x:f>
        <x:v>HYPERLINK is not implemented. linkLocation=https://github.com/Siyuexi/Hue, friendlyName=https://github.com/Siyuexi/Hue,,</x:v>
      </x:c>
      <x:c r="N325" t="s">
        <x:v>808</x:v>
      </x:c>
      <x:c r="O325" t="s">
        <x:v>27</x:v>
      </x:c>
      <x:c r="P325" t="s">
        <x:v>105</x:v>
      </x:c>
      <x:c r="Q325" t="str">
        <x:v>是</x:v>
      </x:c>
    </x:row>
    <x:row r="326" ht="25.5" customHeight="1">
      <x:c r="A326" t="s">
        <x:v>2273</x:v>
      </x:c>
      <x:c r="B326" t="s">
        <x:v>30</x:v>
      </x:c>
      <x:c r="C326" t="s">
        <x:v>2274</x:v>
      </x:c>
      <x:c r="D326" t="s">
        <x:v>2275</x:v>
      </x:c>
      <x:c r="E326" t="s">
        <x:v>2276</x:v>
      </x:c>
      <x:c r="F326" t="s">
        <x:v>21</x:v>
      </x:c>
      <x:c r="G326" t="s">
        <x:v>2032</x:v>
      </x:c>
      <x:c r="H326" t="s">
        <x:v>2277</x:v>
      </x:c>
      <x:c r="I326" t="s">
        <x:v>2278</x:v>
      </x:c>
      <x:c r="J326" t="s">
        <x:v>44</x:v>
      </x:c>
      <x:c r="K326" t="s">
        <x:v>2279</x:v>
      </x:c>
      <x:c r="L326" t="s">
        <x:v>44</x:v>
      </x:c>
      <x:c r="M326" s="6"/>
      <x:c r="O326" t="s">
        <x:v>27</x:v>
      </x:c>
      <x:c r="P326" t="s">
        <x:v>105</x:v>
      </x:c>
      <x:c r="Q326" t="str">
        <x:v>是</x:v>
      </x:c>
    </x:row>
    <x:row r="327" ht="25.5" customHeight="1">
      <x:c r="A327" t="s">
        <x:v>2280</x:v>
      </x:c>
      <x:c r="B327" t="s">
        <x:v>30</x:v>
      </x:c>
      <x:c r="C327" t="s">
        <x:v>2281</x:v>
      </x:c>
      <x:c r="D327" t="s">
        <x:v>2282</x:v>
      </x:c>
      <x:c r="E327" t="s">
        <x:v>2283</x:v>
      </x:c>
      <x:c r="F327" t="s">
        <x:v>21</x:v>
      </x:c>
      <x:c r="G327" t="s">
        <x:v>2032</x:v>
      </x:c>
      <x:c r="H327" t="s">
        <x:v>2284</x:v>
      </x:c>
      <x:c r="I327" t="s">
        <x:v>2285</x:v>
      </x:c>
      <x:c r="J327" t="s">
        <x:v>44</x:v>
      </x:c>
      <x:c r="K327" t="s">
        <x:v>2286</x:v>
      </x:c>
      <x:c r="L327" t="s">
        <x:v>44</x:v>
      </x:c>
      <x:c r="M327" s="6"/>
      <x:c r="O327" t="s">
        <x:v>64</x:v>
      </x:c>
      <x:c r="P327" t="s">
        <x:v>97</x:v>
      </x:c>
      <x:c r="Q327" t="str">
        <x:v>否</x:v>
      </x:c>
    </x:row>
    <x:row r="328" ht="25.5" customHeight="1">
      <x:c r="A328" t="s">
        <x:v>2287</x:v>
      </x:c>
      <x:c r="B328" t="s">
        <x:v>57</x:v>
      </x:c>
      <x:c r="C328" t="s">
        <x:v>2288</x:v>
      </x:c>
      <x:c r="D328" t="s">
        <x:v>2289</x:v>
      </x:c>
      <x:c r="E328" t="s">
        <x:v>2290</x:v>
      </x:c>
      <x:c r="F328" t="s">
        <x:v>21</x:v>
      </x:c>
      <x:c r="G328" t="s">
        <x:v>2032</x:v>
      </x:c>
      <x:c r="H328" t="s">
        <x:v>2291</x:v>
      </x:c>
      <x:c r="I328" t="s">
        <x:v>2292</x:v>
      </x:c>
      <x:c r="J328" t="s">
        <x:v>44</x:v>
      </x:c>
      <x:c r="K328" t="s">
        <x:v>2293</x:v>
      </x:c>
      <x:c r="L328" t="s">
        <x:v>44</x:v>
      </x:c>
      <x:c r="M328" s="6" t="e">
        <x:f>HYPERLINK("https://github.com/CGCL-codes/Attack_PTMC","https://github.com/CGCL-codes/Attack_PTMC,,")</x:f>
        <x:v>HYPERLINK is not implemented. linkLocation=https://github.com/CGCL-codes/Attack_PTMC, friendlyName=https://github.com/CGCL-codes/Attack_PTMC,,</x:v>
      </x:c>
      <x:c r="N328" t="s">
        <x:v>256</x:v>
      </x:c>
      <x:c r="O328" t="s">
        <x:v>80</x:v>
      </x:c>
      <x:c r="P328" t="s">
        <x:v>81</x:v>
      </x:c>
      <x:c r="Q328" t="str">
        <x:v>是</x:v>
      </x:c>
    </x:row>
    <x:row r="329" ht="25.5" customHeight="1">
      <x:c r="A329" t="s">
        <x:v>2294</x:v>
      </x:c>
      <x:c r="B329" t="s">
        <x:v>57</x:v>
      </x:c>
      <x:c r="C329" t="s">
        <x:v>2295</x:v>
      </x:c>
      <x:c r="D329" t="s">
        <x:v>2296</x:v>
      </x:c>
      <x:c r="E329" t="s">
        <x:v>2297</x:v>
      </x:c>
      <x:c r="F329" t="s">
        <x:v>21</x:v>
      </x:c>
      <x:c r="G329" t="s">
        <x:v>2032</x:v>
      </x:c>
      <x:c r="H329" t="s">
        <x:v>2298</x:v>
      </x:c>
      <x:c r="I329" t="s">
        <x:v>2299</x:v>
      </x:c>
      <x:c r="J329" t="s">
        <x:v>21</x:v>
      </x:c>
      <x:c r="K329" t="s">
        <x:v>2300</x:v>
      </x:c>
      <x:c r="L329" t="s">
        <x:v>44</x:v>
      </x:c>
      <x:c r="M329" s="6"/>
      <x:c r="O329" t="s">
        <x:v>131</x:v>
      </x:c>
      <x:c r="P329" t="s">
        <x:v>227</x:v>
      </x:c>
      <x:c r="Q329" t="str">
        <x:v>否</x:v>
      </x:c>
    </x:row>
    <x:row r="330" ht="25.5" customHeight="1">
      <x:c r="A330" t="s">
        <x:v>2301</x:v>
      </x:c>
      <x:c r="B330" t="s">
        <x:v>57</x:v>
      </x:c>
      <x:c r="C330" t="s">
        <x:v>2302</x:v>
      </x:c>
      <x:c r="D330" t="s">
        <x:v>2303</x:v>
      </x:c>
      <x:c r="E330" t="s">
        <x:v>2304</x:v>
      </x:c>
      <x:c r="F330" t="s">
        <x:v>21</x:v>
      </x:c>
      <x:c r="G330" t="s">
        <x:v>2032</x:v>
      </x:c>
      <x:c r="H330" t="s">
        <x:v>2305</x:v>
      </x:c>
      <x:c r="I330" t="s">
        <x:v>2306</x:v>
      </x:c>
      <x:c r="J330" t="s">
        <x:v>44</x:v>
      </x:c>
      <x:c r="K330" t="s">
        <x:v>2307</x:v>
      </x:c>
      <x:c r="L330" t="s">
        <x:v>44</x:v>
      </x:c>
      <x:c r="M330" s="6"/>
      <x:c r="O330" t="s">
        <x:v>189</x:v>
      </x:c>
      <x:c r="P330" t="s">
        <x:v>273</x:v>
      </x:c>
      <x:c r="Q330" t="str">
        <x:v>否</x:v>
      </x:c>
    </x:row>
    <x:row r="331" ht="25.5" customHeight="1">
      <x:c r="A331" t="s">
        <x:v>2308</x:v>
      </x:c>
      <x:c r="B331" t="s">
        <x:v>57</x:v>
      </x:c>
      <x:c r="C331" t="s">
        <x:v>2309</x:v>
      </x:c>
      <x:c r="D331" t="s">
        <x:v>2310</x:v>
      </x:c>
      <x:c r="E331" t="s">
        <x:v>2311</x:v>
      </x:c>
      <x:c r="F331" t="s">
        <x:v>21</x:v>
      </x:c>
      <x:c r="G331" t="s">
        <x:v>2032</x:v>
      </x:c>
      <x:c r="H331" t="s">
        <x:v>2312</x:v>
      </x:c>
      <x:c r="I331" t="s">
        <x:v>2313</x:v>
      </x:c>
      <x:c r="J331" t="s">
        <x:v>44</x:v>
      </x:c>
      <x:c r="K331" t="s">
        <x:v>2314</x:v>
      </x:c>
      <x:c r="L331" t="s">
        <x:v>44</x:v>
      </x:c>
      <x:c r="M331" s="6" t="e">
        <x:f>HYPERLINK("https://github.com/yxwan123/BiasAsker","https://github.com/yxwan123/BiasAsker,,,")</x:f>
        <x:v>HYPERLINK is not implemented. linkLocation=https://github.com/yxwan123/BiasAsker, friendlyName=https://github.com/yxwan123/BiasAsker,,,</x:v>
      </x:c>
      <x:c r="N331" t="s">
        <x:v>2315</x:v>
      </x:c>
      <x:c r="O331" t="s">
        <x:v>189</x:v>
      </x:c>
      <x:c r="P331" t="s">
        <x:v>273</x:v>
      </x:c>
      <x:c r="Q331" t="str">
        <x:v>是</x:v>
      </x:c>
    </x:row>
    <x:row r="332" ht="25.5" customHeight="1">
      <x:c r="A332" t="s">
        <x:v>2316</x:v>
      </x:c>
      <x:c r="B332" t="s">
        <x:v>17</x:v>
      </x:c>
      <x:c r="C332" t="s">
        <x:v>2317</x:v>
      </x:c>
      <x:c r="D332" t="s">
        <x:v>2318</x:v>
      </x:c>
      <x:c r="E332" t="s">
        <x:v>2319</x:v>
      </x:c>
      <x:c r="F332" t="s">
        <x:v>21</x:v>
      </x:c>
      <x:c r="G332" t="s">
        <x:v>2032</x:v>
      </x:c>
      <x:c r="H332" t="s">
        <x:v>2320</x:v>
      </x:c>
      <x:c r="I332" t="s">
        <x:v>2321</x:v>
      </x:c>
      <x:c r="J332" t="s">
        <x:v>44</x:v>
      </x:c>
      <x:c r="K332" t="s">
        <x:v>72</x:v>
      </x:c>
      <x:c r="L332" t="s">
        <x:v>44</x:v>
      </x:c>
      <x:c r="M332" s="6" t="e">
        <x:f>HYPERLINK("https://github.com/GRISE-UPM/Pitfalls_Experiments_DNN4SE","https://github.com/GRISE-UPM/Pitfalls_Experiments_DNN4SE,,")</x:f>
        <x:v>HYPERLINK is not implemented. linkLocation=https://github.com/GRISE-UPM/Pitfalls_Experiments_DNN4SE, friendlyName=https://github.com/GRISE-UPM/Pitfalls_Experiments_DNN4SE,,</x:v>
      </x:c>
      <x:c r="N332" t="s">
        <x:v>840</x:v>
      </x:c>
      <x:c r="O332" t="s">
        <x:v>80</x:v>
      </x:c>
      <x:c r="P332" t="s">
        <x:v>2322</x:v>
      </x:c>
      <x:c r="Q332" t="str">
        <x:v>否</x:v>
      </x:c>
    </x:row>
    <x:row r="333" ht="25.5" customHeight="1">
      <x:c r="A333" t="s">
        <x:v>2323</x:v>
      </x:c>
      <x:c r="B333" t="s">
        <x:v>2324</x:v>
      </x:c>
      <x:c r="C333" t="s">
        <x:v>2325</x:v>
      </x:c>
      <x:c r="D333" t="s">
        <x:v>2326</x:v>
      </x:c>
      <x:c r="E333" t="s">
        <x:v>2327</x:v>
      </x:c>
      <x:c r="F333" t="s">
        <x:v>21</x:v>
      </x:c>
      <x:c r="G333" t="s">
        <x:v>2032</x:v>
      </x:c>
      <x:c r="H333" t="s">
        <x:v>2328</x:v>
      </x:c>
      <x:c r="I333" t="s">
        <x:v>2329</x:v>
      </x:c>
      <x:c r="J333" t="s">
        <x:v>44</x:v>
      </x:c>
      <x:c r="K333" t="s">
        <x:v>2330</x:v>
      </x:c>
      <x:c r="L333" t="s">
        <x:v>21</x:v>
      </x:c>
      <x:c r="M333" s="6"/>
      <x:c r="O333" t="s">
        <x:v>64</x:v>
      </x:c>
      <x:c r="P333" t="s">
        <x:v>97</x:v>
      </x:c>
      <x:c r="Q333" t="str">
        <x:v>否</x:v>
      </x:c>
    </x:row>
    <x:row r="334" ht="25.5" customHeight="1">
      <x:c r="A334" t="s">
        <x:v>2331</x:v>
      </x:c>
      <x:c r="B334" t="s">
        <x:v>30</x:v>
      </x:c>
      <x:c r="C334" t="s">
        <x:v>2332</x:v>
      </x:c>
      <x:c r="D334" t="s">
        <x:v>2333</x:v>
      </x:c>
      <x:c r="E334" t="s">
        <x:v>2334</x:v>
      </x:c>
      <x:c r="F334" t="s">
        <x:v>21</x:v>
      </x:c>
      <x:c r="G334" t="s">
        <x:v>2032</x:v>
      </x:c>
      <x:c r="H334" t="s">
        <x:v>2335</x:v>
      </x:c>
      <x:c r="I334" t="s">
        <x:v>2336</x:v>
      </x:c>
      <x:c r="J334" t="s">
        <x:v>44</x:v>
      </x:c>
      <x:c r="K334" t="s">
        <x:v>2337</x:v>
      </x:c>
      <x:c r="L334" t="s">
        <x:v>44</x:v>
      </x:c>
      <x:c r="M334" s="6" t="e">
        <x:f>HYPERLINK("https://github.com/IntelligentDDS/Nezha","https://github.com/IntelligentDDS/Nezha,,,")</x:f>
        <x:v>HYPERLINK is not implemented. linkLocation=https://github.com/IntelligentDDS/Nezha, friendlyName=https://github.com/IntelligentDDS/Nezha,,,</x:v>
      </x:c>
      <x:c r="N334" t="s">
        <x:v>2338</x:v>
      </x:c>
      <x:c r="O334" t="s">
        <x:v>27</x:v>
      </x:c>
      <x:c r="P334" t="s">
        <x:v>28</x:v>
      </x:c>
      <x:c r="Q334" t="str">
        <x:v>否</x:v>
      </x:c>
    </x:row>
    <x:row r="335" ht="25.5" customHeight="1">
      <x:c r="A335" t="s">
        <x:v>2339</x:v>
      </x:c>
      <x:c r="B335" t="s">
        <x:v>30</x:v>
      </x:c>
      <x:c r="C335" t="s">
        <x:v>2340</x:v>
      </x:c>
      <x:c r="D335" t="s">
        <x:v>2341</x:v>
      </x:c>
      <x:c r="E335" t="s">
        <x:v>2342</x:v>
      </x:c>
      <x:c r="F335" t="s">
        <x:v>21</x:v>
      </x:c>
      <x:c r="G335" t="s">
        <x:v>2032</x:v>
      </x:c>
      <x:c r="H335" t="s">
        <x:v>2343</x:v>
      </x:c>
      <x:c r="I335" t="s">
        <x:v>2344</x:v>
      </x:c>
      <x:c r="J335" t="s">
        <x:v>21</x:v>
      </x:c>
      <x:c r="K335" t="s">
        <x:v>2345</x:v>
      </x:c>
      <x:c r="L335" t="s">
        <x:v>21</x:v>
      </x:c>
      <x:c r="M335" s="6"/>
      <x:c r="O335" t="s">
        <x:v>54</x:v>
      </x:c>
      <x:c r="P335" t="s">
        <x:v>166</x:v>
      </x:c>
      <x:c r="Q335" t="str">
        <x:v>否</x:v>
      </x:c>
    </x:row>
    <x:row r="336" ht="25.5" customHeight="1">
      <x:c r="A336" t="s">
        <x:v>2346</x:v>
      </x:c>
      <x:c r="B336" t="s">
        <x:v>30</x:v>
      </x:c>
      <x:c r="C336" t="s">
        <x:v>2347</x:v>
      </x:c>
      <x:c r="D336" t="s">
        <x:v>2348</x:v>
      </x:c>
      <x:c r="E336" t="s">
        <x:v>2349</x:v>
      </x:c>
      <x:c r="F336" t="s">
        <x:v>21</x:v>
      </x:c>
      <x:c r="G336" t="s">
        <x:v>2032</x:v>
      </x:c>
      <x:c r="H336" t="s">
        <x:v>2350</x:v>
      </x:c>
      <x:c r="I336" t="s">
        <x:v>2351</x:v>
      </x:c>
      <x:c r="J336" t="s">
        <x:v>44</x:v>
      </x:c>
      <x:c r="K336" t="s">
        <x:v>2352</x:v>
      </x:c>
      <x:c r="L336" t="s">
        <x:v>44</x:v>
      </x:c>
      <x:c r="M336" s="6" t="e">
        <x:f>HYPERLINK("https://github.com/duyali2000/SemanticFlowGraph","https://github.com/duyali2000/SemanticFlowGraph,,")</x:f>
        <x:v>HYPERLINK is not implemented. linkLocation=https://github.com/duyali2000/SemanticFlowGraph, friendlyName=https://github.com/duyali2000/SemanticFlowGraph,,</x:v>
      </x:c>
      <x:c r="N336" t="s">
        <x:v>2353</x:v>
      </x:c>
      <x:c r="O336" t="s">
        <x:v>131</x:v>
      </x:c>
      <x:c r="P336" t="s">
        <x:v>227</x:v>
      </x:c>
      <x:c r="Q336" t="str">
        <x:v>是</x:v>
      </x:c>
    </x:row>
    <x:row r="337" ht="25.5" customHeight="1">
      <x:c r="A337" t="s">
        <x:v>2354</x:v>
      </x:c>
      <x:c r="B337" t="s">
        <x:v>57</x:v>
      </x:c>
      <x:c r="C337" t="s">
        <x:v>2355</x:v>
      </x:c>
      <x:c r="D337" t="s">
        <x:v>2356</x:v>
      </x:c>
      <x:c r="E337" t="s">
        <x:v>2357</x:v>
      </x:c>
      <x:c r="F337" t="s">
        <x:v>21</x:v>
      </x:c>
      <x:c r="G337" t="s">
        <x:v>2032</x:v>
      </x:c>
      <x:c r="H337" t="s">
        <x:v>2358</x:v>
      </x:c>
      <x:c r="I337" t="s">
        <x:v>2359</x:v>
      </x:c>
      <x:c r="J337" t="s">
        <x:v>44</x:v>
      </x:c>
      <x:c r="K337" t="s">
        <x:v>2360</x:v>
      </x:c>
      <x:c r="L337" t="s">
        <x:v>44</x:v>
      </x:c>
      <x:c r="M337" s="6"/>
      <x:c r="O337" t="s">
        <x:v>122</x:v>
      </x:c>
      <x:c r="P337" t="s">
        <x:v>697</x:v>
      </x:c>
      <x:c r="Q337" t="str">
        <x:v>否</x:v>
      </x:c>
    </x:row>
    <x:row r="338" ht="25.5" customHeight="1">
      <x:c r="A338" s="2" t="s">
        <x:v>2361</x:v>
      </x:c>
      <x:c r="B338" t="s">
        <x:v>57</x:v>
      </x:c>
      <x:c r="C338" t="s">
        <x:v>2362</x:v>
      </x:c>
      <x:c r="D338" t="s">
        <x:v>2363</x:v>
      </x:c>
      <x:c r="E338" t="s">
        <x:v>2364</x:v>
      </x:c>
      <x:c r="F338" t="s">
        <x:v>21</x:v>
      </x:c>
      <x:c r="G338" t="s">
        <x:v>2032</x:v>
      </x:c>
      <x:c r="H338" t="s">
        <x:v>2365</x:v>
      </x:c>
      <x:c r="I338" t="s">
        <x:v>2366</x:v>
      </x:c>
      <x:c r="J338" t="s">
        <x:v>21</x:v>
      </x:c>
      <x:c r="K338" t="s">
        <x:v>2367</x:v>
      </x:c>
      <x:c r="L338" t="s">
        <x:v>44</x:v>
      </x:c>
      <x:c r="M338" s="6"/>
      <x:c r="O338" t="s">
        <x:v>64</x:v>
      </x:c>
      <x:c r="P338" t="s">
        <x:v>65</x:v>
      </x:c>
      <x:c r="Q338" t="str">
        <x:v>否</x:v>
      </x:c>
    </x:row>
    <x:row r="339" ht="25.5" customHeight="1">
      <x:c r="A339" t="s">
        <x:v>2368</x:v>
      </x:c>
      <x:c r="B339" t="s">
        <x:v>151</x:v>
      </x:c>
      <x:c r="C339" t="s">
        <x:v>2369</x:v>
      </x:c>
      <x:c r="D339" t="s">
        <x:v>2370</x:v>
      </x:c>
      <x:c r="E339" t="s">
        <x:v>2371</x:v>
      </x:c>
      <x:c r="F339" t="s">
        <x:v>21</x:v>
      </x:c>
      <x:c r="G339" t="s">
        <x:v>2032</x:v>
      </x:c>
      <x:c r="H339" t="s">
        <x:v>2372</x:v>
      </x:c>
      <x:c r="I339" t="s">
        <x:v>2373</x:v>
      </x:c>
      <x:c r="J339" t="s">
        <x:v>44</x:v>
      </x:c>
      <x:c r="K339" t="s">
        <x:v>2374</x:v>
      </x:c>
      <x:c r="L339" t="s">
        <x:v>44</x:v>
      </x:c>
      <x:c r="M339" s="6"/>
      <x:c r="O339" t="s">
        <x:v>131</x:v>
      </x:c>
      <x:c r="P339" t="s">
        <x:v>242</x:v>
      </x:c>
      <x:c r="Q339" t="str">
        <x:v>是</x:v>
      </x:c>
    </x:row>
    <x:row r="340" ht="25.5" customHeight="1">
      <x:c r="A340" t="s">
        <x:v>2375</x:v>
      </x:c>
      <x:c r="B340" t="s">
        <x:v>17</x:v>
      </x:c>
      <x:c r="C340" t="s">
        <x:v>2376</x:v>
      </x:c>
      <x:c r="D340" t="s">
        <x:v>2377</x:v>
      </x:c>
      <x:c r="E340" t="s">
        <x:v>2378</x:v>
      </x:c>
      <x:c r="F340" t="s">
        <x:v>44</x:v>
      </x:c>
      <x:c r="G340" t="s">
        <x:v>2032</x:v>
      </x:c>
      <x:c r="H340" t="s">
        <x:v>2379</x:v>
      </x:c>
      <x:c r="I340" t="s">
        <x:v>2380</x:v>
      </x:c>
      <x:c r="J340" t="s">
        <x:v>21</x:v>
      </x:c>
      <x:c r="K340" t="s">
        <x:v>2381</x:v>
      </x:c>
      <x:c r="L340" t="s">
        <x:v>44</x:v>
      </x:c>
      <x:c r="M340" s="6"/>
      <x:c r="O340" t="s">
        <x:v>1077</x:v>
      </x:c>
      <x:c r="P340" t="s">
        <x:v>2382</x:v>
      </x:c>
      <x:c r="Q340" t="str">
        <x:v>否</x:v>
      </x:c>
    </x:row>
    <x:row r="341" ht="25.5" customHeight="1">
      <x:c r="A341" t="s">
        <x:v>2383</x:v>
      </x:c>
      <x:c r="B341" t="s">
        <x:v>151</x:v>
      </x:c>
      <x:c r="C341" t="s">
        <x:v>2384</x:v>
      </x:c>
      <x:c r="D341" t="s">
        <x:v>2385</x:v>
      </x:c>
      <x:c r="E341" t="s">
        <x:v>2386</x:v>
      </x:c>
      <x:c r="F341" t="s">
        <x:v>44</x:v>
      </x:c>
      <x:c r="G341" t="s">
        <x:v>2032</x:v>
      </x:c>
      <x:c r="H341" t="s">
        <x:v>2387</x:v>
      </x:c>
      <x:c r="I341" t="s">
        <x:v>2388</x:v>
      </x:c>
      <x:c r="J341" t="s">
        <x:v>44</x:v>
      </x:c>
      <x:c r="K341" t="s">
        <x:v>2389</x:v>
      </x:c>
      <x:c r="L341" t="s">
        <x:v>21</x:v>
      </x:c>
      <x:c r="M341" s="6"/>
      <x:c r="O341" t="s">
        <x:v>131</x:v>
      </x:c>
      <x:c r="P341" t="s">
        <x:v>486</x:v>
      </x:c>
      <x:c r="Q341" t="str">
        <x:v>否</x:v>
      </x:c>
    </x:row>
    <x:row r="342" ht="25.5" customHeight="1">
      <x:c r="A342" t="s">
        <x:v>2390</x:v>
      </x:c>
      <x:c r="B342" t="s">
        <x:v>57</x:v>
      </x:c>
      <x:c r="C342" t="s">
        <x:v>2391</x:v>
      </x:c>
      <x:c r="D342" t="s">
        <x:v>2392</x:v>
      </x:c>
      <x:c r="E342" t="s">
        <x:v>2393</x:v>
      </x:c>
      <x:c r="F342" t="s">
        <x:v>44</x:v>
      </x:c>
      <x:c r="G342" t="s">
        <x:v>2032</x:v>
      </x:c>
      <x:c r="H342" t="s">
        <x:v>2394</x:v>
      </x:c>
      <x:c r="I342" t="s">
        <x:v>2395</x:v>
      </x:c>
      <x:c r="J342" t="s">
        <x:v>21</x:v>
      </x:c>
      <x:c r="K342" t="s">
        <x:v>2396</x:v>
      </x:c>
      <x:c r="L342" t="s">
        <x:v>44</x:v>
      </x:c>
      <x:c r="M342" s="6"/>
      <x:c r="O342" t="s">
        <x:v>64</x:v>
      </x:c>
      <x:c r="P342" t="s">
        <x:v>65</x:v>
      </x:c>
      <x:c r="Q342" t="str">
        <x:v>否</x:v>
      </x:c>
    </x:row>
    <x:row r="343" ht="25.5" customHeight="1">
      <x:c r="A343" t="s">
        <x:v>2397</x:v>
      </x:c>
      <x:c r="B343" t="s">
        <x:v>57</x:v>
      </x:c>
      <x:c r="C343" t="s">
        <x:v>2398</x:v>
      </x:c>
      <x:c r="D343" t="s">
        <x:v>2399</x:v>
      </x:c>
      <x:c r="E343" t="s">
        <x:v>2400</x:v>
      </x:c>
      <x:c r="F343" t="s">
        <x:v>21</x:v>
      </x:c>
      <x:c r="G343" t="s">
        <x:v>2032</x:v>
      </x:c>
      <x:c r="H343" t="s">
        <x:v>2401</x:v>
      </x:c>
      <x:c r="I343" t="s">
        <x:v>2402</x:v>
      </x:c>
      <x:c r="J343" t="s">
        <x:v>21</x:v>
      </x:c>
      <x:c r="K343" t="s">
        <x:v>2403</x:v>
      </x:c>
      <x:c r="L343" t="s">
        <x:v>44</x:v>
      </x:c>
      <x:c r="M343" s="6" t="e">
        <x:f>HYPERLINK("https://github.com/ise-uiuc/neuri-artifact","https://github.com/ise-uiuc/neuri-artifact,")</x:f>
        <x:v>HYPERLINK is not implemented. linkLocation=https://github.com/ise-uiuc/neuri-artifact, friendlyName=https://github.com/ise-uiuc/neuri-artifact,</x:v>
      </x:c>
      <x:c r="N343" t="s">
        <x:v>2404</x:v>
      </x:c>
      <x:c r="O343" t="s">
        <x:v>64</x:v>
      </x:c>
      <x:c r="P343" t="s">
        <x:v>97</x:v>
      </x:c>
      <x:c r="Q343" t="str">
        <x:v>否</x:v>
      </x:c>
    </x:row>
    <x:row r="344" ht="25.5" customHeight="1">
      <x:c r="A344" t="s">
        <x:v>2405</x:v>
      </x:c>
      <x:c r="B344" t="s">
        <x:v>30</x:v>
      </x:c>
      <x:c r="C344" t="s">
        <x:v>2406</x:v>
      </x:c>
      <x:c r="D344" t="s">
        <x:v>2407</x:v>
      </x:c>
      <x:c r="E344" t="s">
        <x:v>2408</x:v>
      </x:c>
      <x:c r="F344" t="s">
        <x:v>21</x:v>
      </x:c>
      <x:c r="G344" t="s">
        <x:v>2032</x:v>
      </x:c>
      <x:c r="H344" t="s">
        <x:v>2409</x:v>
      </x:c>
      <x:c r="I344" t="s">
        <x:v>2410</x:v>
      </x:c>
      <x:c r="J344" t="s">
        <x:v>21</x:v>
      </x:c>
      <x:c r="K344" t="s">
        <x:v>2411</x:v>
      </x:c>
      <x:c r="L344" t="s">
        <x:v>21</x:v>
      </x:c>
      <x:c r="M344" s="6"/>
      <x:c r="O344" t="s">
        <x:v>27</x:v>
      </x:c>
      <x:c r="P344" t="s">
        <x:v>37</x:v>
      </x:c>
      <x:c r="Q344" t="str">
        <x:v>否</x:v>
      </x:c>
    </x:row>
    <x:row r="345" ht="25.5" customHeight="1">
      <x:c r="A345" t="s">
        <x:v>2412</x:v>
      </x:c>
      <x:c r="B345" t="s">
        <x:v>30</x:v>
      </x:c>
      <x:c r="C345" t="s">
        <x:v>2413</x:v>
      </x:c>
      <x:c r="D345" t="s">
        <x:v>2414</x:v>
      </x:c>
      <x:c r="E345" t="s">
        <x:v>2415</x:v>
      </x:c>
      <x:c r="F345" t="s">
        <x:v>21</x:v>
      </x:c>
      <x:c r="G345" t="s">
        <x:v>2032</x:v>
      </x:c>
      <x:c r="H345" t="s">
        <x:v>2416</x:v>
      </x:c>
      <x:c r="I345" t="s">
        <x:v>2417</x:v>
      </x:c>
      <x:c r="J345" t="s">
        <x:v>44</x:v>
      </x:c>
      <x:c r="K345" t="s">
        <x:v>2418</x:v>
      </x:c>
      <x:c r="L345" t="s">
        <x:v>44</x:v>
      </x:c>
      <x:c r="M345" s="6" t="e">
        <x:f>HYPERLINK("https://github.com/EngineeringSoftware/codeditor","https://github.com/EngineeringSoftware/codeditor,,")</x:f>
        <x:v>HYPERLINK is not implemented. linkLocation=https://github.com/EngineeringSoftware/codeditor, friendlyName=https://github.com/EngineeringSoftware/codeditor,,</x:v>
      </x:c>
      <x:c r="N345" t="s">
        <x:v>1301</x:v>
      </x:c>
      <x:c r="O345" t="s">
        <x:v>257</x:v>
      </x:c>
      <x:c r="P345" t="s">
        <x:v>925</x:v>
      </x:c>
      <x:c r="Q345" t="str">
        <x:v>是</x:v>
      </x:c>
    </x:row>
    <x:row r="346" ht="25.5" customHeight="1">
      <x:c r="A346" t="s">
        <x:v>2419</x:v>
      </x:c>
      <x:c r="B346" t="s">
        <x:v>30</x:v>
      </x:c>
      <x:c r="C346" t="s">
        <x:v>2420</x:v>
      </x:c>
      <x:c r="D346" t="s">
        <x:v>2421</x:v>
      </x:c>
      <x:c r="E346" t="s">
        <x:v>2422</x:v>
      </x:c>
      <x:c r="F346" t="s">
        <x:v>21</x:v>
      </x:c>
      <x:c r="G346" t="s">
        <x:v>2032</x:v>
      </x:c>
      <x:c r="H346" t="s">
        <x:v>2423</x:v>
      </x:c>
      <x:c r="I346" t="s">
        <x:v>2424</x:v>
      </x:c>
      <x:c r="J346" t="s">
        <x:v>44</x:v>
      </x:c>
      <x:c r="K346" t="s">
        <x:v>2425</x:v>
      </x:c>
      <x:c r="L346" t="s">
        <x:v>44</x:v>
      </x:c>
      <x:c r="M346" s="6" t="e">
        <x:f>HYPERLINK("https://github.com/KKZ20/DECIDE","https://github.com/KKZ20/DECIDE,,")</x:f>
        <x:v>HYPERLINK is not implemented. linkLocation=https://github.com/KKZ20/DECIDE, friendlyName=https://github.com/KKZ20/DECIDE,,</x:v>
      </x:c>
      <x:c r="N346" t="s">
        <x:v>341</x:v>
      </x:c>
      <x:c r="O346" t="s">
        <x:v>131</x:v>
      </x:c>
      <x:c r="P346" t="s">
        <x:v>132</x:v>
      </x:c>
      <x:c r="Q346" t="str">
        <x:v>是</x:v>
      </x:c>
    </x:row>
    <x:row r="347" ht="25.5" customHeight="1">
      <x:c r="A347" t="s">
        <x:v>2426</x:v>
      </x:c>
      <x:c r="B347" t="s">
        <x:v>17</x:v>
      </x:c>
      <x:c r="C347" t="s">
        <x:v>2427</x:v>
      </x:c>
      <x:c r="D347" t="s">
        <x:v>2428</x:v>
      </x:c>
      <x:c r="E347" t="s">
        <x:v>2429</x:v>
      </x:c>
      <x:c r="F347" t="s">
        <x:v>44</x:v>
      </x:c>
      <x:c r="G347" t="s">
        <x:v>2032</x:v>
      </x:c>
      <x:c r="H347" t="s">
        <x:v>2430</x:v>
      </x:c>
      <x:c r="I347" t="s">
        <x:v>2431</x:v>
      </x:c>
      <x:c r="J347" t="s">
        <x:v>21</x:v>
      </x:c>
      <x:c r="K347" t="s">
        <x:v>2432</x:v>
      </x:c>
      <x:c r="L347" t="s">
        <x:v>21</x:v>
      </x:c>
      <x:c r="M347" s="6"/>
      <x:c r="O347" t="s">
        <x:v>64</x:v>
      </x:c>
      <x:c r="P347" t="s">
        <x:v>174</x:v>
      </x:c>
      <x:c r="Q347" t="str">
        <x:v>否</x:v>
      </x:c>
    </x:row>
    <x:row r="348" ht="25.5" customHeight="1">
      <x:c r="A348" t="s">
        <x:v>2433</x:v>
      </x:c>
      <x:c r="B348" t="s">
        <x:v>17</x:v>
      </x:c>
      <x:c r="C348" t="s">
        <x:v>2434</x:v>
      </x:c>
      <x:c r="D348" t="s">
        <x:v>2435</x:v>
      </x:c>
      <x:c r="E348" t="s">
        <x:v>2436</x:v>
      </x:c>
      <x:c r="F348" t="s">
        <x:v>21</x:v>
      </x:c>
      <x:c r="G348" t="s">
        <x:v>2032</x:v>
      </x:c>
      <x:c r="H348" t="s">
        <x:v>2437</x:v>
      </x:c>
      <x:c r="I348" t="s">
        <x:v>2438</x:v>
      </x:c>
      <x:c r="J348" t="s">
        <x:v>44</x:v>
      </x:c>
      <x:c r="K348" t="s">
        <x:v>2439</x:v>
      </x:c>
      <x:c r="L348" t="s">
        <x:v>44</x:v>
      </x:c>
      <x:c r="M348" s="6"/>
      <x:c r="O348" t="s">
        <x:v>257</x:v>
      </x:c>
      <x:c r="P348" t="s">
        <x:v>571</x:v>
      </x:c>
      <x:c r="Q348" t="str">
        <x:v>是</x:v>
      </x:c>
    </x:row>
    <x:row r="349" ht="25.5" customHeight="1">
      <x:c r="A349" t="s">
        <x:v>2440</x:v>
      </x:c>
      <x:c r="B349" t="s">
        <x:v>17</x:v>
      </x:c>
      <x:c r="C349" t="s">
        <x:v>2441</x:v>
      </x:c>
      <x:c r="D349" t="s">
        <x:v>2442</x:v>
      </x:c>
      <x:c r="E349" t="s">
        <x:v>2443</x:v>
      </x:c>
      <x:c r="F349" t="s">
        <x:v>21</x:v>
      </x:c>
      <x:c r="G349" t="s">
        <x:v>2032</x:v>
      </x:c>
      <x:c r="H349" t="s">
        <x:v>2444</x:v>
      </x:c>
      <x:c r="I349" t="s">
        <x:v>2445</x:v>
      </x:c>
      <x:c r="J349" t="s">
        <x:v>44</x:v>
      </x:c>
      <x:c r="K349" t="s">
        <x:v>2446</x:v>
      </x:c>
      <x:c r="L349" t="s">
        <x:v>44</x:v>
      </x:c>
      <x:c r="M349" s="6" t="e">
        <x:f>HYPERLINK("https://github.com/StirArtifact/stir","https://github.com/StirArtifact/stir,,")</x:f>
        <x:v>HYPERLINK is not implemented. linkLocation=https://github.com/StirArtifact/stir, friendlyName=https://github.com/StirArtifact/stir,,</x:v>
      </x:c>
      <x:c r="N349" t="s">
        <x:v>325</x:v>
      </x:c>
      <x:c r="O349" t="s">
        <x:v>257</x:v>
      </x:c>
      <x:c r="P349" t="s">
        <x:v>571</x:v>
      </x:c>
      <x:c r="Q349" t="str">
        <x:v>是</x:v>
      </x:c>
    </x:row>
    <x:row r="350" ht="25.5" customHeight="1">
      <x:c r="A350" t="s">
        <x:v>2447</x:v>
      </x:c>
      <x:c r="B350" t="s">
        <x:v>30</x:v>
      </x:c>
      <x:c r="C350" t="s">
        <x:v>2448</x:v>
      </x:c>
      <x:c r="D350" t="s">
        <x:v>2449</x:v>
      </x:c>
      <x:c r="E350" t="s">
        <x:v>2450</x:v>
      </x:c>
      <x:c r="F350" t="s">
        <x:v>21</x:v>
      </x:c>
      <x:c r="G350" t="s">
        <x:v>2032</x:v>
      </x:c>
      <x:c r="H350" t="s">
        <x:v>2451</x:v>
      </x:c>
      <x:c r="I350" t="s">
        <x:v>2452</x:v>
      </x:c>
      <x:c r="J350" t="s">
        <x:v>44</x:v>
      </x:c>
      <x:c r="K350" t="s">
        <x:v>2453</x:v>
      </x:c>
      <x:c r="L350" t="s">
        <x:v>44</x:v>
      </x:c>
      <x:c r="M350" s="6"/>
      <x:c r="O350" t="s">
        <x:v>257</x:v>
      </x:c>
      <x:c r="P350" t="s">
        <x:v>571</x:v>
      </x:c>
      <x:c r="Q350" t="str">
        <x:v>是</x:v>
      </x:c>
    </x:row>
    <x:row r="351" ht="25.5" customHeight="1">
      <x:c r="A351" t="s">
        <x:v>2454</x:v>
      </x:c>
      <x:c r="B351" t="s">
        <x:v>30</x:v>
      </x:c>
      <x:c r="C351" t="s">
        <x:v>2455</x:v>
      </x:c>
      <x:c r="D351" t="s">
        <x:v>2456</x:v>
      </x:c>
      <x:c r="E351" t="s">
        <x:v>2457</x:v>
      </x:c>
      <x:c r="F351" t="s">
        <x:v>21</x:v>
      </x:c>
      <x:c r="G351" t="s">
        <x:v>2032</x:v>
      </x:c>
      <x:c r="H351" t="s">
        <x:v>2458</x:v>
      </x:c>
      <x:c r="I351" t="s">
        <x:v>2459</x:v>
      </x:c>
      <x:c r="J351" t="s">
        <x:v>21</x:v>
      </x:c>
      <x:c r="K351" t="s">
        <x:v>2460</x:v>
      </x:c>
      <x:c r="L351" t="s">
        <x:v>44</x:v>
      </x:c>
      <x:c r="M351" s="6" t="e">
        <x:f>HYPERLINK("https://github.com/sppunderreview/PSSO","https://github.com/sppunderreview/PSSO,,,")</x:f>
        <x:v>HYPERLINK is not implemented. linkLocation=https://github.com/sppunderreview/PSSO, friendlyName=https://github.com/sppunderreview/PSSO,,,</x:v>
      </x:c>
      <x:c r="N351" t="s">
        <x:v>325</x:v>
      </x:c>
      <x:c r="O351" t="s">
        <x:v>131</x:v>
      </x:c>
      <x:c r="P351" t="s">
        <x:v>529</x:v>
      </x:c>
      <x:c r="Q351" t="str">
        <x:v>否</x:v>
      </x:c>
    </x:row>
    <x:row r="352" ht="25.5" customHeight="1">
      <x:c r="A352" t="s">
        <x:v>2461</x:v>
      </x:c>
      <x:c r="B352" t="s">
        <x:v>30</x:v>
      </x:c>
      <x:c r="C352" t="s">
        <x:v>2462</x:v>
      </x:c>
      <x:c r="D352" t="s">
        <x:v>2463</x:v>
      </x:c>
      <x:c r="E352" t="s">
        <x:v>2464</x:v>
      </x:c>
      <x:c r="F352" t="s">
        <x:v>21</x:v>
      </x:c>
      <x:c r="G352" t="s">
        <x:v>2032</x:v>
      </x:c>
      <x:c r="H352" t="s">
        <x:v>2465</x:v>
      </x:c>
      <x:c r="I352" t="s">
        <x:v>2466</x:v>
      </x:c>
      <x:c r="J352" t="s">
        <x:v>44</x:v>
      </x:c>
      <x:c r="K352" t="s">
        <x:v>2467</x:v>
      </x:c>
      <x:c r="L352" t="s">
        <x:v>44</x:v>
      </x:c>
      <x:c r="M352" s="6" t="e">
        <x:f>HYPERLINK("https://github.com/CGCL-codes/Tritor","https://github.com/CGCL-codes/Tritor,,")</x:f>
        <x:v>HYPERLINK is not implemented. linkLocation=https://github.com/CGCL-codes/Tritor, friendlyName=https://github.com/CGCL-codes/Tritor,,</x:v>
      </x:c>
      <x:c r="N352" t="s">
        <x:v>675</x:v>
      </x:c>
      <x:c r="O352" t="s">
        <x:v>131</x:v>
      </x:c>
      <x:c r="P352" t="s">
        <x:v>529</x:v>
      </x:c>
      <x:c r="Q352" t="str">
        <x:v>是</x:v>
      </x:c>
    </x:row>
    <x:row r="353" ht="25.5" customHeight="1">
      <x:c r="A353" t="s">
        <x:v>2468</x:v>
      </x:c>
      <x:c r="B353" t="s">
        <x:v>17</x:v>
      </x:c>
      <x:c r="C353" t="s">
        <x:v>2469</x:v>
      </x:c>
      <x:c r="D353" t="s">
        <x:v>2470</x:v>
      </x:c>
      <x:c r="E353" t="s">
        <x:v>2471</x:v>
      </x:c>
      <x:c r="F353" t="s">
        <x:v>44</x:v>
      </x:c>
      <x:c r="G353" t="s">
        <x:v>2032</x:v>
      </x:c>
      <x:c r="H353" t="s">
        <x:v>2472</x:v>
      </x:c>
      <x:c r="I353" t="s">
        <x:v>2473</x:v>
      </x:c>
      <x:c r="J353" t="s">
        <x:v>44</x:v>
      </x:c>
      <x:c r="K353" t="s">
        <x:v>2474</x:v>
      </x:c>
      <x:c r="L353" t="s">
        <x:v>44</x:v>
      </x:c>
      <x:c r="M353" s="6"/>
      <x:c r="O353" t="s">
        <x:v>122</x:v>
      </x:c>
      <x:c r="P353" t="s">
        <x:v>206</x:v>
      </x:c>
      <x:c r="Q353" t="str">
        <x:v>否</x:v>
      </x:c>
    </x:row>
    <x:row r="354" ht="25.5" customHeight="1">
      <x:c r="A354" t="s">
        <x:v>2475</x:v>
      </x:c>
      <x:c r="B354" t="s">
        <x:v>30</x:v>
      </x:c>
      <x:c r="C354" t="s">
        <x:v>2476</x:v>
      </x:c>
      <x:c r="D354" t="s">
        <x:v>2477</x:v>
      </x:c>
      <x:c r="E354" t="s">
        <x:v>529</x:v>
      </x:c>
      <x:c r="F354" t="s">
        <x:v>21</x:v>
      </x:c>
      <x:c r="G354" t="s">
        <x:v>2032</x:v>
      </x:c>
      <x:c r="H354" t="s">
        <x:v>2478</x:v>
      </x:c>
      <x:c r="I354" t="s">
        <x:v>2479</x:v>
      </x:c>
      <x:c r="J354" t="s">
        <x:v>44</x:v>
      </x:c>
      <x:c r="K354" t="s">
        <x:v>2480</x:v>
      </x:c>
      <x:c r="L354" t="s">
        <x:v>44</x:v>
      </x:c>
      <x:c r="M354" s="6" t="e">
        <x:f>HYPERLINK("https://github.com/Gitor-clone/Gitor","https://github.com/Gitor-clone/Gitor,,")</x:f>
        <x:v>HYPERLINK is not implemented. linkLocation=https://github.com/Gitor-clone/Gitor, friendlyName=https://github.com/Gitor-clone/Gitor,,</x:v>
      </x:c>
      <x:c r="N354" t="s">
        <x:v>940</x:v>
      </x:c>
      <x:c r="O354" t="s">
        <x:v>131</x:v>
      </x:c>
      <x:c r="P354" t="s">
        <x:v>529</x:v>
      </x:c>
      <x:c r="Q354" t="str">
        <x:v>是</x:v>
      </x:c>
    </x:row>
    <x:row r="355" ht="25.5" customHeight="1">
      <x:c r="A355" t="s">
        <x:v>2481</x:v>
      </x:c>
      <x:c r="B355" t="s">
        <x:v>17</x:v>
      </x:c>
      <x:c r="C355" t="s">
        <x:v>2482</x:v>
      </x:c>
      <x:c r="D355" t="s">
        <x:v>2483</x:v>
      </x:c>
      <x:c r="E355" t="s">
        <x:v>2484</x:v>
      </x:c>
      <x:c r="F355" t="s">
        <x:v>44</x:v>
      </x:c>
      <x:c r="G355" t="s">
        <x:v>2032</x:v>
      </x:c>
      <x:c r="H355" t="s">
        <x:v>2485</x:v>
      </x:c>
      <x:c r="I355" t="s">
        <x:v>2486</x:v>
      </x:c>
      <x:c r="J355" t="s">
        <x:v>44</x:v>
      </x:c>
      <x:c r="K355" t="s">
        <x:v>2487</x:v>
      </x:c>
      <x:c r="L355" t="s">
        <x:v>21</x:v>
      </x:c>
      <x:c r="M355" s="6"/>
      <x:c r="O355" t="s">
        <x:v>64</x:v>
      </x:c>
      <x:c r="P355" t="s">
        <x:v>174</x:v>
      </x:c>
      <x:c r="Q355" t="str">
        <x:v>否</x:v>
      </x:c>
    </x:row>
    <x:row r="356" ht="25.5" customHeight="1">
      <x:c r="A356" t="s">
        <x:v>2488</x:v>
      </x:c>
      <x:c r="B356" t="s">
        <x:v>57</x:v>
      </x:c>
      <x:c r="C356" t="s">
        <x:v>2489</x:v>
      </x:c>
      <x:c r="D356" t="s">
        <x:v>2490</x:v>
      </x:c>
      <x:c r="E356" t="s">
        <x:v>2491</x:v>
      </x:c>
      <x:c r="F356" t="s">
        <x:v>21</x:v>
      </x:c>
      <x:c r="G356" t="s">
        <x:v>2032</x:v>
      </x:c>
      <x:c r="H356" t="s">
        <x:v>2492</x:v>
      </x:c>
      <x:c r="I356" t="s">
        <x:v>2493</x:v>
      </x:c>
      <x:c r="J356" t="s">
        <x:v>44</x:v>
      </x:c>
      <x:c r="K356" t="s">
        <x:v>2494</x:v>
      </x:c>
      <x:c r="L356" t="s">
        <x:v>44</x:v>
      </x:c>
      <x:c r="M356" s="6"/>
      <x:c r="O356" t="s">
        <x:v>54</x:v>
      </x:c>
      <x:c r="P356" t="s">
        <x:v>166</x:v>
      </x:c>
      <x:c r="Q356" t="str">
        <x:v>否</x:v>
      </x:c>
    </x:row>
    <x:row r="357" ht="25.5" customHeight="1">
      <x:c r="A357" t="s">
        <x:v>2495</x:v>
      </x:c>
      <x:c r="B357" t="s">
        <x:v>57</x:v>
      </x:c>
      <x:c r="C357" t="s">
        <x:v>2496</x:v>
      </x:c>
      <x:c r="D357" t="s">
        <x:v>2497</x:v>
      </x:c>
      <x:c r="E357" t="s">
        <x:v>2498</x:v>
      </x:c>
      <x:c r="F357" t="s">
        <x:v>21</x:v>
      </x:c>
      <x:c r="G357" t="s">
        <x:v>2032</x:v>
      </x:c>
      <x:c r="H357" t="s">
        <x:v>2499</x:v>
      </x:c>
      <x:c r="I357" t="s">
        <x:v>2500</x:v>
      </x:c>
      <x:c r="J357" t="s">
        <x:v>44</x:v>
      </x:c>
      <x:c r="K357" t="s">
        <x:v>2501</x:v>
      </x:c>
      <x:c r="L357" t="s">
        <x:v>44</x:v>
      </x:c>
      <x:c r="M357" s="6" t="e">
        <x:f>HYPERLINK("https://github.com/ideas-labo/DaL","https://github.com/ideas-labo/DaL,,")</x:f>
        <x:v>HYPERLINK is not implemented. linkLocation=https://github.com/ideas-labo/DaL, friendlyName=https://github.com/ideas-labo/DaL,,</x:v>
      </x:c>
      <x:c r="N357" t="s">
        <x:v>940</x:v>
      </x:c>
      <x:c r="O357" t="s">
        <x:v>54</x:v>
      </x:c>
      <x:c r="P357" t="s">
        <x:v>166</x:v>
      </x:c>
      <x:c r="Q357" t="str">
        <x:v>否</x:v>
      </x:c>
    </x:row>
    <x:row r="358" ht="25.5" customHeight="1">
      <x:c r="A358" t="s">
        <x:v>2502</x:v>
      </x:c>
      <x:c r="B358" t="s">
        <x:v>17</x:v>
      </x:c>
      <x:c r="C358" t="s">
        <x:v>2503</x:v>
      </x:c>
      <x:c r="D358" t="s">
        <x:v>2504</x:v>
      </x:c>
      <x:c r="E358" t="s">
        <x:v>2505</x:v>
      </x:c>
      <x:c r="F358" t="s">
        <x:v>21</x:v>
      </x:c>
      <x:c r="G358" t="s">
        <x:v>2032</x:v>
      </x:c>
      <x:c r="H358" t="s">
        <x:v>2506</x:v>
      </x:c>
      <x:c r="I358" t="s">
        <x:v>2507</x:v>
      </x:c>
      <x:c r="J358" t="s">
        <x:v>21</x:v>
      </x:c>
      <x:c r="K358" t="s">
        <x:v>2508</x:v>
      </x:c>
      <x:c r="L358" t="s">
        <x:v>21</x:v>
      </x:c>
      <x:c r="M358" s="6"/>
      <x:c r="O358" t="s">
        <x:v>54</x:v>
      </x:c>
      <x:c r="P358" t="s">
        <x:v>166</x:v>
      </x:c>
      <x:c r="Q358" t="str">
        <x:v>否</x:v>
      </x:c>
    </x:row>
    <x:row r="359" ht="25.5" customHeight="1">
      <x:c r="A359" t="s">
        <x:v>2509</x:v>
      </x:c>
      <x:c r="B359" t="s">
        <x:v>57</x:v>
      </x:c>
      <x:c r="C359" t="s">
        <x:v>2510</x:v>
      </x:c>
      <x:c r="D359" t="s">
        <x:v>2511</x:v>
      </x:c>
      <x:c r="E359" t="s">
        <x:v>2512</x:v>
      </x:c>
      <x:c r="F359" t="s">
        <x:v>21</x:v>
      </x:c>
      <x:c r="G359" t="s">
        <x:v>2032</x:v>
      </x:c>
      <x:c r="H359" t="s">
        <x:v>2513</x:v>
      </x:c>
      <x:c r="I359" t="s">
        <x:v>2514</x:v>
      </x:c>
      <x:c r="J359" t="s">
        <x:v>44</x:v>
      </x:c>
      <x:c r="K359" t="s">
        <x:v>2515</x:v>
      </x:c>
      <x:c r="L359" t="s">
        <x:v>44</x:v>
      </x:c>
      <x:c r="M359" s="6" t="e">
        <x:f>HYPERLINK("https://github.com/MSFTest/AI-MSF-Benchmark","https://github.com/MSFTest/AI-MSF-Benchmark,,")</x:f>
        <x:v>HYPERLINK is not implemented. linkLocation=https://github.com/MSFTest/AI-MSF-Benchmark, friendlyName=https://github.com/MSFTest/AI-MSF-Benchmark,,</x:v>
      </x:c>
      <x:c r="N359" t="s">
        <x:v>940</x:v>
      </x:c>
      <x:c r="O359" t="s">
        <x:v>64</x:v>
      </x:c>
      <x:c r="P359" t="s">
        <x:v>97</x:v>
      </x:c>
      <x:c r="Q359" t="str">
        <x:v>否</x:v>
      </x:c>
    </x:row>
    <x:row r="360" ht="25.5" customHeight="1">
      <x:c r="A360" t="s">
        <x:v>2516</x:v>
      </x:c>
      <x:c r="B360" t="s">
        <x:v>57</x:v>
      </x:c>
      <x:c r="C360" t="s">
        <x:v>2517</x:v>
      </x:c>
      <x:c r="D360" t="s">
        <x:v>2518</x:v>
      </x:c>
      <x:c r="E360" t="s">
        <x:v>2519</x:v>
      </x:c>
      <x:c r="F360" t="s">
        <x:v>21</x:v>
      </x:c>
      <x:c r="G360" t="s">
        <x:v>2032</x:v>
      </x:c>
      <x:c r="H360" t="s">
        <x:v>2520</x:v>
      </x:c>
      <x:c r="I360" t="s">
        <x:v>2521</x:v>
      </x:c>
      <x:c r="J360" t="s">
        <x:v>21</x:v>
      </x:c>
      <x:c r="K360" t="s">
        <x:v>2522</x:v>
      </x:c>
      <x:c r="L360" t="s">
        <x:v>44</x:v>
      </x:c>
      <x:c r="M360" s="6"/>
      <x:c r="O360" t="s">
        <x:v>64</x:v>
      </x:c>
      <x:c r="P360" t="s">
        <x:v>97</x:v>
      </x:c>
      <x:c r="Q360" t="str">
        <x:v>是</x:v>
      </x:c>
    </x:row>
    <x:row r="361" ht="25.5" customHeight="1">
      <x:c r="A361" t="s">
        <x:v>2523</x:v>
      </x:c>
      <x:c r="B361" t="s">
        <x:v>30</x:v>
      </x:c>
      <x:c r="C361" t="s">
        <x:v>2524</x:v>
      </x:c>
      <x:c r="D361" t="s">
        <x:v>2525</x:v>
      </x:c>
      <x:c r="E361" t="s">
        <x:v>2526</x:v>
      </x:c>
      <x:c r="F361" t="s">
        <x:v>21</x:v>
      </x:c>
      <x:c r="G361" t="s">
        <x:v>2032</x:v>
      </x:c>
      <x:c r="H361" t="s">
        <x:v>2527</x:v>
      </x:c>
      <x:c r="I361" t="s">
        <x:v>2528</x:v>
      </x:c>
      <x:c r="J361" t="s">
        <x:v>21</x:v>
      </x:c>
      <x:c r="K361" t="s">
        <x:v>2529</x:v>
      </x:c>
      <x:c r="L361" t="s">
        <x:v>21</x:v>
      </x:c>
      <x:c r="M361" s="6"/>
      <x:c r="O361" t="s">
        <x:v>257</x:v>
      </x:c>
      <x:c r="P361" t="s">
        <x:v>349</x:v>
      </x:c>
      <x:c r="Q361" t="str">
        <x:v>是</x:v>
      </x:c>
    </x:row>
    <x:row r="362" ht="25.5" customHeight="1">
      <x:c r="A362" t="s">
        <x:v>2530</x:v>
      </x:c>
      <x:c r="B362" t="s">
        <x:v>17</x:v>
      </x:c>
      <x:c r="C362" t="s">
        <x:v>2531</x:v>
      </x:c>
      <x:c r="D362" t="s">
        <x:v>2532</x:v>
      </x:c>
      <x:c r="E362" t="s">
        <x:v>2533</x:v>
      </x:c>
      <x:c r="F362" t="s">
        <x:v>21</x:v>
      </x:c>
      <x:c r="G362" t="s">
        <x:v>2032</x:v>
      </x:c>
      <x:c r="H362" t="s">
        <x:v>2534</x:v>
      </x:c>
      <x:c r="I362" t="s">
        <x:v>2535</x:v>
      </x:c>
      <x:c r="J362" t="s">
        <x:v>44</x:v>
      </x:c>
      <x:c r="K362" t="s">
        <x:v>2536</x:v>
      </x:c>
      <x:c r="L362" t="s">
        <x:v>44</x:v>
      </x:c>
      <x:c r="M362" s="6" t="e">
        <x:f>HYPERLINK("https://github.com/secureIT-project/earlybird","https://github.com/secureIT-project/earlybird,,,")</x:f>
        <x:v>HYPERLINK is not implemented. linkLocation=https://github.com/secureIT-project/earlybird, friendlyName=https://github.com/secureIT-project/earlybird,,,</x:v>
      </x:c>
      <x:c r="N362" t="s">
        <x:v>675</x:v>
      </x:c>
      <x:c r="O362" t="s">
        <x:v>80</x:v>
      </x:c>
      <x:c r="P362" t="s">
        <x:v>89</x:v>
      </x:c>
      <x:c r="Q362" t="str">
        <x:v>是</x:v>
      </x:c>
    </x:row>
    <x:row r="363" ht="25.5" customHeight="1">
      <x:c r="A363" t="s">
        <x:v>2537</x:v>
      </x:c>
      <x:c r="B363" t="s">
        <x:v>30</x:v>
      </x:c>
      <x:c r="C363" t="s">
        <x:v>2538</x:v>
      </x:c>
      <x:c r="D363" t="s">
        <x:v>2539</x:v>
      </x:c>
      <x:c r="E363" t="s">
        <x:v>2540</x:v>
      </x:c>
      <x:c r="F363" t="s">
        <x:v>44</x:v>
      </x:c>
      <x:c r="G363" t="s">
        <x:v>2032</x:v>
      </x:c>
      <x:c r="H363" t="s">
        <x:v>2541</x:v>
      </x:c>
      <x:c r="I363" t="s">
        <x:v>2542</x:v>
      </x:c>
      <x:c r="J363" t="s">
        <x:v>44</x:v>
      </x:c>
      <x:c r="K363" t="s">
        <x:v>2543</x:v>
      </x:c>
      <x:c r="L363" t="s">
        <x:v>44</x:v>
      </x:c>
      <x:c r="M363" s="6"/>
      <x:c r="O363" t="s">
        <x:v>122</x:v>
      </x:c>
      <x:c r="P363" t="s">
        <x:v>123</x:v>
      </x:c>
      <x:c r="Q363" t="str">
        <x:v>否</x:v>
      </x:c>
    </x:row>
    <x:row r="364" ht="25.5" customHeight="1">
      <x:c r="A364" t="s">
        <x:v>2544</x:v>
      </x:c>
      <x:c r="B364" t="s">
        <x:v>17</x:v>
      </x:c>
      <x:c r="C364" t="s">
        <x:v>2545</x:v>
      </x:c>
      <x:c r="D364" t="s">
        <x:v>2546</x:v>
      </x:c>
      <x:c r="E364" t="s">
        <x:v>2547</x:v>
      </x:c>
      <x:c r="F364" t="s">
        <x:v>21</x:v>
      </x:c>
      <x:c r="G364" t="s">
        <x:v>2032</x:v>
      </x:c>
      <x:c r="H364" t="s">
        <x:v>2548</x:v>
      </x:c>
      <x:c r="I364" t="s">
        <x:v>2549</x:v>
      </x:c>
      <x:c r="J364" t="s">
        <x:v>44</x:v>
      </x:c>
      <x:c r="K364" t="s">
        <x:v>2550</x:v>
      </x:c>
      <x:c r="L364" t="s">
        <x:v>21</x:v>
      </x:c>
      <x:c r="M364" s="6"/>
      <x:c r="O364" t="s">
        <x:v>122</x:v>
      </x:c>
      <x:c r="P364" t="s">
        <x:v>447</x:v>
      </x:c>
      <x:c r="Q364" t="str">
        <x:v>是</x:v>
      </x:c>
    </x:row>
    <x:row r="365" ht="25.5" customHeight="1">
      <x:c r="A365" t="s">
        <x:v>2551</x:v>
      </x:c>
      <x:c r="B365" t="s">
        <x:v>57</x:v>
      </x:c>
      <x:c r="C365" t="s">
        <x:v>2552</x:v>
      </x:c>
      <x:c r="D365" t="s">
        <x:v>2553</x:v>
      </x:c>
      <x:c r="E365" t="s">
        <x:v>2554</x:v>
      </x:c>
      <x:c r="F365" t="s">
        <x:v>44</x:v>
      </x:c>
      <x:c r="G365" t="s">
        <x:v>2032</x:v>
      </x:c>
      <x:c r="H365" t="s">
        <x:v>2555</x:v>
      </x:c>
      <x:c r="I365" t="s">
        <x:v>2556</x:v>
      </x:c>
      <x:c r="J365" t="s">
        <x:v>44</x:v>
      </x:c>
      <x:c r="K365" t="s">
        <x:v>2557</x:v>
      </x:c>
      <x:c r="L365" t="s">
        <x:v>44</x:v>
      </x:c>
      <x:c r="M365" s="6"/>
      <x:c r="O365" t="s">
        <x:v>131</x:v>
      </x:c>
      <x:c r="P365" t="s">
        <x:v>227</x:v>
      </x:c>
      <x:c r="Q365" t="str">
        <x:v>否</x:v>
      </x:c>
    </x:row>
    <x:row r="366" ht="25.5" customHeight="1">
      <x:c r="A366" t="s">
        <x:v>2558</x:v>
      </x:c>
      <x:c r="B366" t="s">
        <x:v>57</x:v>
      </x:c>
      <x:c r="C366" t="s">
        <x:v>2559</x:v>
      </x:c>
      <x:c r="D366" t="s">
        <x:v>2560</x:v>
      </x:c>
      <x:c r="E366" t="s">
        <x:v>2561</x:v>
      </x:c>
      <x:c r="F366" t="s">
        <x:v>21</x:v>
      </x:c>
      <x:c r="G366" t="s">
        <x:v>2032</x:v>
      </x:c>
      <x:c r="H366" t="s">
        <x:v>2562</x:v>
      </x:c>
      <x:c r="I366" t="s">
        <x:v>2563</x:v>
      </x:c>
      <x:c r="J366" t="s">
        <x:v>44</x:v>
      </x:c>
      <x:c r="K366" t="s">
        <x:v>2564</x:v>
      </x:c>
      <x:c r="L366" t="s">
        <x:v>44</x:v>
      </x:c>
      <x:c r="M366" s="6"/>
      <x:c r="O366" t="s">
        <x:v>122</x:v>
      </x:c>
      <x:c r="P366" t="s">
        <x:v>206</x:v>
      </x:c>
      <x:c r="Q366" t="str">
        <x:v>否</x:v>
      </x:c>
    </x:row>
    <x:row r="367" ht="25.5" customHeight="1">
      <x:c r="A367" t="s">
        <x:v>2565</x:v>
      </x:c>
      <x:c r="B367" t="s">
        <x:v>17</x:v>
      </x:c>
      <x:c r="C367" t="s">
        <x:v>2566</x:v>
      </x:c>
      <x:c r="D367" t="s">
        <x:v>2567</x:v>
      </x:c>
      <x:c r="E367" t="s">
        <x:v>2568</x:v>
      </x:c>
      <x:c r="F367" t="s">
        <x:v>21</x:v>
      </x:c>
      <x:c r="G367" t="s">
        <x:v>2032</x:v>
      </x:c>
      <x:c r="H367" t="s">
        <x:v>2569</x:v>
      </x:c>
      <x:c r="I367" t="s">
        <x:v>2570</x:v>
      </x:c>
      <x:c r="J367" t="s">
        <x:v>44</x:v>
      </x:c>
      <x:c r="K367" t="s">
        <x:v>2571</x:v>
      </x:c>
      <x:c r="L367" t="s">
        <x:v>44</x:v>
      </x:c>
      <x:c r="M367" s="6" t="e">
        <x:f>HYPERLINK("https://github.com/xianglinyang/DeepDebugger","https://github.com/xianglinyang/DeepDebugger,,")</x:f>
        <x:v>HYPERLINK is not implemented. linkLocation=https://github.com/xianglinyang/DeepDebugger, friendlyName=https://github.com/xianglinyang/DeepDebugger,,</x:v>
      </x:c>
      <x:c r="N367" t="s">
        <x:v>79</x:v>
      </x:c>
      <x:c r="O367" t="s">
        <x:v>64</x:v>
      </x:c>
      <x:c r="P367" t="s">
        <x:v>174</x:v>
      </x:c>
      <x:c r="Q367" t="str">
        <x:v>否</x:v>
      </x:c>
    </x:row>
    <x:row r="368" ht="25.5" customHeight="1">
      <x:c r="A368" t="s">
        <x:v>2572</x:v>
      </x:c>
      <x:c r="B368" t="s">
        <x:v>17</x:v>
      </x:c>
      <x:c r="C368" t="s">
        <x:v>2573</x:v>
      </x:c>
      <x:c r="D368" t="s">
        <x:v>2574</x:v>
      </x:c>
      <x:c r="E368" t="s">
        <x:v>2575</x:v>
      </x:c>
      <x:c r="F368" t="s">
        <x:v>21</x:v>
      </x:c>
      <x:c r="G368" t="s">
        <x:v>2032</x:v>
      </x:c>
      <x:c r="H368" t="s">
        <x:v>2576</x:v>
      </x:c>
      <x:c r="I368" t="s">
        <x:v>2577</x:v>
      </x:c>
      <x:c r="J368" t="s">
        <x:v>21</x:v>
      </x:c>
      <x:c r="K368" t="s">
        <x:v>2578</x:v>
      </x:c>
      <x:c r="L368" t="s">
        <x:v>44</x:v>
      </x:c>
      <x:c r="M368" s="6"/>
      <x:c r="O368" t="s">
        <x:v>64</x:v>
      </x:c>
      <x:c r="P368" t="s">
        <x:v>174</x:v>
      </x:c>
      <x:c r="Q368" t="str">
        <x:v>是</x:v>
      </x:c>
    </x:row>
    <x:row r="369" ht="25.5" customHeight="1">
      <x:c r="A369" t="s">
        <x:v>2579</x:v>
      </x:c>
      <x:c r="B369" t="s">
        <x:v>151</x:v>
      </x:c>
      <x:c r="C369" t="s">
        <x:v>2580</x:v>
      </x:c>
      <x:c r="D369" t="s">
        <x:v>2581</x:v>
      </x:c>
      <x:c r="E369" t="s">
        <x:v>2582</x:v>
      </x:c>
      <x:c r="F369" t="s">
        <x:v>21</x:v>
      </x:c>
      <x:c r="G369" t="s">
        <x:v>2032</x:v>
      </x:c>
      <x:c r="H369" t="s">
        <x:v>2583</x:v>
      </x:c>
      <x:c r="I369" t="s">
        <x:v>2584</x:v>
      </x:c>
      <x:c r="J369" t="s">
        <x:v>21</x:v>
      </x:c>
      <x:c r="K369" t="s">
        <x:v>2585</x:v>
      </x:c>
      <x:c r="L369" t="s">
        <x:v>21</x:v>
      </x:c>
      <x:c r="M369" s="6"/>
      <x:c r="O369" t="s">
        <x:v>148</x:v>
      </x:c>
      <x:c r="P369" t="s">
        <x:v>1103</x:v>
      </x:c>
      <x:c r="Q369" t="str">
        <x:v>否</x:v>
      </x:c>
    </x:row>
    <x:row r="370" ht="25.5" customHeight="1">
      <x:c r="A370" t="s">
        <x:v>2586</x:v>
      </x:c>
      <x:c r="B370" t="s">
        <x:v>30</x:v>
      </x:c>
      <x:c r="C370" s="5" t="s">
        <x:v>2587</x:v>
      </x:c>
      <x:c r="D370" t="s">
        <x:v>2588</x:v>
      </x:c>
      <x:c r="E370" t="s">
        <x:v>2589</x:v>
      </x:c>
      <x:c r="F370" t="s">
        <x:v>21</x:v>
      </x:c>
      <x:c r="G370" t="s">
        <x:v>2032</x:v>
      </x:c>
      <x:c r="H370" t="s">
        <x:v>2590</x:v>
      </x:c>
      <x:c r="I370" t="s">
        <x:v>2591</x:v>
      </x:c>
      <x:c r="J370" t="s">
        <x:v>44</x:v>
      </x:c>
      <x:c r="K370" t="s">
        <x:v>2592</x:v>
      </x:c>
      <x:c r="L370" t="s">
        <x:v>44</x:v>
      </x:c>
      <x:c r="M370" s="6"/>
      <x:c r="O370" t="s">
        <x:v>131</x:v>
      </x:c>
      <x:c r="P370" t="s">
        <x:v>227</x:v>
      </x:c>
      <x:c r="Q370" t="str">
        <x:v>是</x:v>
      </x:c>
    </x:row>
    <x:row r="371" ht="25.5" customHeight="1">
      <x:c r="A371" t="s">
        <x:v>2593</x:v>
      </x:c>
      <x:c r="B371" t="s">
        <x:v>57</x:v>
      </x:c>
      <x:c r="C371" t="s">
        <x:v>2594</x:v>
      </x:c>
      <x:c r="D371" t="s">
        <x:v>2595</x:v>
      </x:c>
      <x:c r="E371" t="s">
        <x:v>55</x:v>
      </x:c>
      <x:c r="F371" t="s">
        <x:v>21</x:v>
      </x:c>
      <x:c r="G371" t="s">
        <x:v>2032</x:v>
      </x:c>
      <x:c r="H371" t="s">
        <x:v>2596</x:v>
      </x:c>
      <x:c r="I371" t="s">
        <x:v>2597</x:v>
      </x:c>
      <x:c r="J371" t="s">
        <x:v>21</x:v>
      </x:c>
      <x:c r="K371" t="s">
        <x:v>2598</x:v>
      </x:c>
      <x:c r="L371" t="s">
        <x:v>44</x:v>
      </x:c>
      <x:c r="M371" s="6"/>
      <x:c r="O371" t="s">
        <x:v>54</x:v>
      </x:c>
      <x:c r="P371" t="s">
        <x:v>55</x:v>
      </x:c>
      <x:c r="Q371" t="str">
        <x:v>否</x:v>
      </x:c>
    </x:row>
    <x:row r="372" ht="25.5" customHeight="1">
      <x:c r="A372" t="s">
        <x:v>2599</x:v>
      </x:c>
      <x:c r="B372" t="s">
        <x:v>57</x:v>
      </x:c>
      <x:c r="C372" t="s">
        <x:v>2600</x:v>
      </x:c>
      <x:c r="D372" t="s">
        <x:v>2601</x:v>
      </x:c>
      <x:c r="E372" t="s">
        <x:v>2602</x:v>
      </x:c>
      <x:c r="F372" t="s">
        <x:v>44</x:v>
      </x:c>
      <x:c r="G372" t="s">
        <x:v>2032</x:v>
      </x:c>
      <x:c r="H372" t="s">
        <x:v>2603</x:v>
      </x:c>
      <x:c r="I372" t="s">
        <x:v>2604</x:v>
      </x:c>
      <x:c r="J372" t="s">
        <x:v>44</x:v>
      </x:c>
      <x:c r="K372" t="s">
        <x:v>2605</x:v>
      </x:c>
      <x:c r="L372" t="s">
        <x:v>44</x:v>
      </x:c>
      <x:c r="M372" s="6"/>
      <x:c r="O372" t="s">
        <x:v>64</x:v>
      </x:c>
      <x:c r="P372" t="s">
        <x:v>65</x:v>
      </x:c>
      <x:c r="Q372" t="str">
        <x:v>否</x:v>
      </x:c>
    </x:row>
    <x:row r="373" ht="25.5" customHeight="1">
      <x:c r="A373" t="s">
        <x:v>2606</x:v>
      </x:c>
      <x:c r="B373" t="s">
        <x:v>57</x:v>
      </x:c>
      <x:c r="C373" t="s">
        <x:v>2607</x:v>
      </x:c>
      <x:c r="D373" t="s">
        <x:v>2608</x:v>
      </x:c>
      <x:c r="E373" t="s">
        <x:v>2609</x:v>
      </x:c>
      <x:c r="F373" t="s">
        <x:v>21</x:v>
      </x:c>
      <x:c r="G373" t="s">
        <x:v>2032</x:v>
      </x:c>
      <x:c r="H373" t="s">
        <x:v>2610</x:v>
      </x:c>
      <x:c r="I373" t="s">
        <x:v>2611</x:v>
      </x:c>
      <x:c r="J373" t="s">
        <x:v>44</x:v>
      </x:c>
      <x:c r="K373" t="s">
        <x:v>2612</x:v>
      </x:c>
      <x:c r="L373" t="s">
        <x:v>44</x:v>
      </x:c>
      <x:c r="M373" s="6"/>
      <x:c r="O373" t="s">
        <x:v>64</x:v>
      </x:c>
      <x:c r="P373" t="s">
        <x:v>65</x:v>
      </x:c>
      <x:c r="Q373" t="str">
        <x:v>否</x:v>
      </x:c>
    </x:row>
    <x:row r="374" ht="25.5" customHeight="1">
      <x:c r="A374" t="s">
        <x:v>2613</x:v>
      </x:c>
      <x:c r="B374" t="s">
        <x:v>57</x:v>
      </x:c>
      <x:c r="C374" t="s">
        <x:v>2614</x:v>
      </x:c>
      <x:c r="D374" t="s">
        <x:v>2615</x:v>
      </x:c>
      <x:c r="E374" t="s">
        <x:v>2616</x:v>
      </x:c>
      <x:c r="F374" t="s">
        <x:v>21</x:v>
      </x:c>
      <x:c r="G374" t="s">
        <x:v>2032</x:v>
      </x:c>
      <x:c r="H374" t="s">
        <x:v>2617</x:v>
      </x:c>
      <x:c r="I374" t="s">
        <x:v>2618</x:v>
      </x:c>
      <x:c r="J374" t="s">
        <x:v>21</x:v>
      </x:c>
      <x:c r="K374" t="s">
        <x:v>2619</x:v>
      </x:c>
      <x:c r="L374" t="s">
        <x:v>44</x:v>
      </x:c>
      <x:c r="M374" s="6" t="e">
        <x:f>HYPERLINK("https://github.com/fuzzy000/SJFuzz","https://github.com/fuzzy000/SJFuzz,")</x:f>
        <x:v>HYPERLINK is not implemented. linkLocation=https://github.com/fuzzy000/SJFuzz, friendlyName=https://github.com/fuzzy000/SJFuzz,</x:v>
      </x:c>
      <x:c r="N374" t="s">
        <x:v>147</x:v>
      </x:c>
      <x:c r="O374" t="s">
        <x:v>64</x:v>
      </x:c>
      <x:c r="P374" t="s">
        <x:v>65</x:v>
      </x:c>
      <x:c r="Q374" t="str">
        <x:v>否</x:v>
      </x:c>
    </x:row>
    <x:row r="375" ht="25.5" customHeight="1">
      <x:c r="A375" t="s">
        <x:v>2620</x:v>
      </x:c>
      <x:c r="B375" t="s">
        <x:v>57</x:v>
      </x:c>
      <x:c r="C375" t="s">
        <x:v>2621</x:v>
      </x:c>
      <x:c r="D375" t="s">
        <x:v>2622</x:v>
      </x:c>
      <x:c r="E375" t="s">
        <x:v>2623</x:v>
      </x:c>
      <x:c r="F375" t="s">
        <x:v>21</x:v>
      </x:c>
      <x:c r="G375" t="s">
        <x:v>2032</x:v>
      </x:c>
      <x:c r="H375" t="s">
        <x:v>2624</x:v>
      </x:c>
      <x:c r="I375" t="s">
        <x:v>2625</x:v>
      </x:c>
      <x:c r="J375" t="s">
        <x:v>44</x:v>
      </x:c>
      <x:c r="K375" t="s">
        <x:v>2626</x:v>
      </x:c>
      <x:c r="L375" t="s">
        <x:v>44</x:v>
      </x:c>
      <x:c r="M375" s="6"/>
      <x:c r="O375" t="s">
        <x:v>64</x:v>
      </x:c>
      <x:c r="P375" t="s">
        <x:v>65</x:v>
      </x:c>
      <x:c r="Q375" t="str">
        <x:v>否</x:v>
      </x:c>
    </x:row>
    <x:row r="376" ht="25.5" customHeight="1">
      <x:c r="A376" t="s">
        <x:v>2627</x:v>
      </x:c>
      <x:c r="B376" t="s">
        <x:v>57</x:v>
      </x:c>
      <x:c r="C376" t="s">
        <x:v>2628</x:v>
      </x:c>
      <x:c r="D376" t="s">
        <x:v>2629</x:v>
      </x:c>
      <x:c r="E376" t="s">
        <x:v>2630</x:v>
      </x:c>
      <x:c r="F376" t="s">
        <x:v>21</x:v>
      </x:c>
      <x:c r="G376" t="s">
        <x:v>2032</x:v>
      </x:c>
      <x:c r="H376" t="s">
        <x:v>2631</x:v>
      </x:c>
      <x:c r="I376" t="s">
        <x:v>2632</x:v>
      </x:c>
      <x:c r="J376" t="s">
        <x:v>21</x:v>
      </x:c>
      <x:c r="K376" t="s">
        <x:v>2633</x:v>
      </x:c>
      <x:c r="L376" t="s">
        <x:v>44</x:v>
      </x:c>
      <x:c r="M376" s="6"/>
      <x:c r="O376" t="s">
        <x:v>64</x:v>
      </x:c>
      <x:c r="P376" t="s">
        <x:v>65</x:v>
      </x:c>
      <x:c r="Q376" t="str">
        <x:v>否</x:v>
      </x:c>
    </x:row>
    <x:row r="377" ht="25.5" customHeight="1">
      <x:c r="A377" t="s">
        <x:v>2634</x:v>
      </x:c>
      <x:c r="B377" t="s">
        <x:v>57</x:v>
      </x:c>
      <x:c r="C377" t="s">
        <x:v>2635</x:v>
      </x:c>
      <x:c r="D377" t="s">
        <x:v>2636</x:v>
      </x:c>
      <x:c r="E377" t="s">
        <x:v>2637</x:v>
      </x:c>
      <x:c r="F377" t="s">
        <x:v>44</x:v>
      </x:c>
      <x:c r="G377" t="s">
        <x:v>2032</x:v>
      </x:c>
      <x:c r="H377" t="s">
        <x:v>2638</x:v>
      </x:c>
      <x:c r="I377" t="s">
        <x:v>2639</x:v>
      </x:c>
      <x:c r="J377" t="s">
        <x:v>21</x:v>
      </x:c>
      <x:c r="K377" t="s">
        <x:v>2640</x:v>
      </x:c>
      <x:c r="L377" t="s">
        <x:v>21</x:v>
      </x:c>
      <x:c r="M377" s="6"/>
      <x:c r="O377" t="s">
        <x:v>64</x:v>
      </x:c>
      <x:c r="P377" t="s">
        <x:v>65</x:v>
      </x:c>
      <x:c r="Q377" t="str">
        <x:v>否</x:v>
      </x:c>
    </x:row>
    <x:row r="378" ht="25.5" customHeight="1">
      <x:c r="A378" t="s">
        <x:v>2641</x:v>
      </x:c>
      <x:c r="B378" t="s">
        <x:v>57</x:v>
      </x:c>
      <x:c r="C378" t="s">
        <x:v>2642</x:v>
      </x:c>
      <x:c r="D378" t="s">
        <x:v>2643</x:v>
      </x:c>
      <x:c r="E378" t="s">
        <x:v>2644</x:v>
      </x:c>
      <x:c r="F378" t="s">
        <x:v>21</x:v>
      </x:c>
      <x:c r="G378" t="s">
        <x:v>2032</x:v>
      </x:c>
      <x:c r="H378" t="s">
        <x:v>2645</x:v>
      </x:c>
      <x:c r="I378" t="s">
        <x:v>2646</x:v>
      </x:c>
      <x:c r="J378" t="s">
        <x:v>44</x:v>
      </x:c>
      <x:c r="K378" t="s">
        <x:v>2647</x:v>
      </x:c>
      <x:c r="L378" t="s">
        <x:v>44</x:v>
      </x:c>
      <x:c r="M378" s="6" t="e">
        <x:f>HYPERLINK("https://github.com/nanofuzz/nanofuzz","https://github.com/nanofuzz/nanofuzz,,")</x:f>
        <x:v>HYPERLINK is not implemented. linkLocation=https://github.com/nanofuzz/nanofuzz, friendlyName=https://github.com/nanofuzz/nanofuzz,,</x:v>
      </x:c>
      <x:c r="N378" t="s">
        <x:v>2648</x:v>
      </x:c>
      <x:c r="O378" t="s">
        <x:v>64</x:v>
      </x:c>
      <x:c r="P378" t="s">
        <x:v>65</x:v>
      </x:c>
      <x:c r="Q378" t="str">
        <x:v>否</x:v>
      </x:c>
    </x:row>
    <x:row r="379" ht="25.5" customHeight="1">
      <x:c r="A379" t="s">
        <x:v>2649</x:v>
      </x:c>
      <x:c r="B379" t="s">
        <x:v>57</x:v>
      </x:c>
      <x:c r="C379" t="s">
        <x:v>2650</x:v>
      </x:c>
      <x:c r="D379" t="s">
        <x:v>2651</x:v>
      </x:c>
      <x:c r="E379" t="s">
        <x:v>2652</x:v>
      </x:c>
      <x:c r="F379" t="s">
        <x:v>21</x:v>
      </x:c>
      <x:c r="G379" t="s">
        <x:v>2032</x:v>
      </x:c>
      <x:c r="H379" t="s">
        <x:v>2653</x:v>
      </x:c>
      <x:c r="I379" t="s">
        <x:v>2654</x:v>
      </x:c>
      <x:c r="J379" t="s">
        <x:v>21</x:v>
      </x:c>
      <x:c r="K379" t="s">
        <x:v>2655</x:v>
      </x:c>
      <x:c r="L379" t="s">
        <x:v>21</x:v>
      </x:c>
      <x:c r="M379" s="6"/>
      <x:c r="O379" t="s">
        <x:v>64</x:v>
      </x:c>
      <x:c r="P379" t="s">
        <x:v>65</x:v>
      </x:c>
      <x:c r="Q379" t="str">
        <x:v>是</x:v>
      </x:c>
    </x:row>
    <x:row r="380" ht="25.5" customHeight="1">
      <x:c r="A380" t="s">
        <x:v>2656</x:v>
      </x:c>
      <x:c r="B380" t="s">
        <x:v>57</x:v>
      </x:c>
      <x:c r="C380" t="s">
        <x:v>2657</x:v>
      </x:c>
      <x:c r="D380" t="s">
        <x:v>2658</x:v>
      </x:c>
      <x:c r="E380" t="s">
        <x:v>2659</x:v>
      </x:c>
      <x:c r="F380" t="s">
        <x:v>21</x:v>
      </x:c>
      <x:c r="G380" t="s">
        <x:v>2032</x:v>
      </x:c>
      <x:c r="H380" t="s">
        <x:v>2660</x:v>
      </x:c>
      <x:c r="I380" t="s">
        <x:v>2661</x:v>
      </x:c>
      <x:c r="J380" t="s">
        <x:v>44</x:v>
      </x:c>
      <x:c r="K380" t="s">
        <x:v>2662</x:v>
      </x:c>
      <x:c r="L380" t="s">
        <x:v>44</x:v>
      </x:c>
      <x:c r="M380" s="6"/>
      <x:c r="O380" t="s">
        <x:v>64</x:v>
      </x:c>
      <x:c r="P380" t="s">
        <x:v>174</x:v>
      </x:c>
      <x:c r="Q380" t="str">
        <x:v>否</x:v>
      </x:c>
    </x:row>
    <x:row r="381" ht="25.5" customHeight="1">
      <x:c r="A381" t="s">
        <x:v>2663</x:v>
      </x:c>
      <x:c r="B381" t="s">
        <x:v>57</x:v>
      </x:c>
      <x:c r="C381" t="s">
        <x:v>2664</x:v>
      </x:c>
      <x:c r="D381" t="s">
        <x:v>2665</x:v>
      </x:c>
      <x:c r="E381" t="s">
        <x:v>2666</x:v>
      </x:c>
      <x:c r="F381" t="s">
        <x:v>21</x:v>
      </x:c>
      <x:c r="G381" t="s">
        <x:v>2032</x:v>
      </x:c>
      <x:c r="H381" t="s">
        <x:v>2667</x:v>
      </x:c>
      <x:c r="I381" t="s">
        <x:v>2668</x:v>
      </x:c>
      <x:c r="J381" t="s">
        <x:v>44</x:v>
      </x:c>
      <x:c r="K381" t="s">
        <x:v>2669</x:v>
      </x:c>
      <x:c r="L381" t="s">
        <x:v>44</x:v>
      </x:c>
      <x:c r="M381" s="6" t="e">
        <x:f>HYPERLINK("https://github.com/acorrenson/WiSE","https://github.com/acorrenson/WiSE,,")</x:f>
        <x:v>HYPERLINK is not implemented. linkLocation=https://github.com/acorrenson/WiSE, friendlyName=https://github.com/acorrenson/WiSE,,</x:v>
      </x:c>
      <x:c r="N381" t="s">
        <x:v>1301</x:v>
      </x:c>
      <x:c r="O381" t="s">
        <x:v>64</x:v>
      </x:c>
      <x:c r="P381" t="s">
        <x:v>174</x:v>
      </x:c>
      <x:c r="Q381" t="str">
        <x:v>否</x:v>
      </x:c>
    </x:row>
    <x:row r="382" ht="25.5" customHeight="1">
      <x:c r="A382" t="s">
        <x:v>2670</x:v>
      </x:c>
      <x:c r="B382" t="s">
        <x:v>17</x:v>
      </x:c>
      <x:c r="C382" t="s">
        <x:v>2671</x:v>
      </x:c>
      <x:c r="D382" t="s">
        <x:v>2672</x:v>
      </x:c>
      <x:c r="E382" t="s">
        <x:v>2673</x:v>
      </x:c>
      <x:c r="F382" t="s">
        <x:v>44</x:v>
      </x:c>
      <x:c r="G382" t="s">
        <x:v>2032</x:v>
      </x:c>
      <x:c r="H382" t="s">
        <x:v>2674</x:v>
      </x:c>
      <x:c r="I382" t="s">
        <x:v>2675</x:v>
      </x:c>
      <x:c r="J382" t="s">
        <x:v>44</x:v>
      </x:c>
      <x:c r="K382" t="s">
        <x:v>2676</x:v>
      </x:c>
      <x:c r="L382" t="s">
        <x:v>44</x:v>
      </x:c>
      <x:c r="M382" s="6"/>
      <x:c r="O382" t="s">
        <x:v>462</x:v>
      </x:c>
      <x:c r="P382" t="s">
        <x:v>1444</x:v>
      </x:c>
      <x:c r="Q382" t="str">
        <x:v>否</x:v>
      </x:c>
    </x:row>
    <x:row r="383" ht="25.5" customHeight="1">
      <x:c r="A383" t="s">
        <x:v>2677</x:v>
      </x:c>
      <x:c r="B383" t="s">
        <x:v>57</x:v>
      </x:c>
      <x:c r="C383" t="s">
        <x:v>2678</x:v>
      </x:c>
      <x:c r="D383" t="s">
        <x:v>2679</x:v>
      </x:c>
      <x:c r="E383" t="s">
        <x:v>2680</x:v>
      </x:c>
      <x:c r="F383" t="s">
        <x:v>44</x:v>
      </x:c>
      <x:c r="G383" t="s">
        <x:v>2032</x:v>
      </x:c>
      <x:c r="H383" t="s">
        <x:v>2681</x:v>
      </x:c>
      <x:c r="I383" t="s">
        <x:v>2682</x:v>
      </x:c>
      <x:c r="J383" t="s">
        <x:v>21</x:v>
      </x:c>
      <x:c r="K383" t="s">
        <x:v>2683</x:v>
      </x:c>
      <x:c r="L383" t="s">
        <x:v>44</x:v>
      </x:c>
      <x:c r="M383" s="6" t="e">
        <x:f>HYPERLINK("https://github.com/BinYu-Xidian-University/CPA4AV","https://github.com/BinYu-Xidian-University/CPA4AV,,")</x:f>
        <x:v>HYPERLINK is not implemented. linkLocation=https://github.com/BinYu-Xidian-University/CPA4AV, friendlyName=https://github.com/BinYu-Xidian-University/CPA4AV,,</x:v>
      </x:c>
      <x:c r="N383" t="s">
        <x:v>325</x:v>
      </x:c>
      <x:c r="O383" t="s">
        <x:v>64</x:v>
      </x:c>
      <x:c r="P383" t="s">
        <x:v>174</x:v>
      </x:c>
      <x:c r="Q383" t="str">
        <x:v>否</x:v>
      </x:c>
    </x:row>
    <x:row r="384" ht="25.5" customHeight="1">
      <x:c r="A384" t="s">
        <x:v>2684</x:v>
      </x:c>
      <x:c r="B384" t="s">
        <x:v>30</x:v>
      </x:c>
      <x:c r="C384" s="5" t="s">
        <x:v>2685</x:v>
      </x:c>
      <x:c r="D384" t="s">
        <x:v>2686</x:v>
      </x:c>
      <x:c r="E384" t="s">
        <x:v>2687</x:v>
      </x:c>
      <x:c r="F384" t="s">
        <x:v>21</x:v>
      </x:c>
      <x:c r="G384" t="s">
        <x:v>2032</x:v>
      </x:c>
      <x:c r="H384" t="s">
        <x:v>2688</x:v>
      </x:c>
      <x:c r="I384" t="s">
        <x:v>2689</x:v>
      </x:c>
      <x:c r="J384" t="s">
        <x:v>44</x:v>
      </x:c>
      <x:c r="K384" t="s">
        <x:v>2690</x:v>
      </x:c>
      <x:c r="L384" t="s">
        <x:v>44</x:v>
      </x:c>
      <x:c r="M384" s="6"/>
      <x:c r="O384" t="s">
        <x:v>131</x:v>
      </x:c>
      <x:c r="P384" t="s">
        <x:v>227</x:v>
      </x:c>
      <x:c r="Q384" t="str">
        <x:v>是</x:v>
      </x:c>
    </x:row>
    <x:row r="385" ht="25.5" customHeight="1">
      <x:c r="A385" t="s">
        <x:v>2691</x:v>
      </x:c>
      <x:c r="B385" t="s">
        <x:v>17</x:v>
      </x:c>
      <x:c r="C385" t="s">
        <x:v>2692</x:v>
      </x:c>
      <x:c r="D385" t="s">
        <x:v>2693</x:v>
      </x:c>
      <x:c r="E385" t="s">
        <x:v>2694</x:v>
      </x:c>
      <x:c r="F385" t="s">
        <x:v>44</x:v>
      </x:c>
      <x:c r="G385" t="s">
        <x:v>2032</x:v>
      </x:c>
      <x:c r="H385" t="s">
        <x:v>2695</x:v>
      </x:c>
      <x:c r="I385" t="s">
        <x:v>2696</x:v>
      </x:c>
      <x:c r="J385" t="s">
        <x:v>21</x:v>
      </x:c>
      <x:c r="K385" t="s">
        <x:v>2697</x:v>
      </x:c>
      <x:c r="L385" t="s">
        <x:v>21</x:v>
      </x:c>
      <x:c r="M385" s="6"/>
      <x:c r="O385" t="s">
        <x:v>131</x:v>
      </x:c>
      <x:c r="P385" t="s">
        <x:v>227</x:v>
      </x:c>
      <x:c r="Q385" t="str">
        <x:v>否</x:v>
      </x:c>
    </x:row>
    <x:row r="386" ht="25.5" customHeight="1">
      <x:c r="A386" t="s">
        <x:v>2698</x:v>
      </x:c>
      <x:c r="B386" t="s">
        <x:v>17</x:v>
      </x:c>
      <x:c r="C386" t="s">
        <x:v>2699</x:v>
      </x:c>
      <x:c r="D386" t="s">
        <x:v>2700</x:v>
      </x:c>
      <x:c r="E386" t="s">
        <x:v>2701</x:v>
      </x:c>
      <x:c r="F386" t="s">
        <x:v>21</x:v>
      </x:c>
      <x:c r="G386" t="s">
        <x:v>2032</x:v>
      </x:c>
      <x:c r="H386" t="s">
        <x:v>2702</x:v>
      </x:c>
      <x:c r="I386" t="s">
        <x:v>2703</x:v>
      </x:c>
      <x:c r="J386" t="s">
        <x:v>44</x:v>
      </x:c>
      <x:c r="K386" t="s">
        <x:v>72</x:v>
      </x:c>
      <x:c r="L386" t="s">
        <x:v>21</x:v>
      </x:c>
      <x:c r="M386" s="6"/>
      <x:c r="O386" t="s">
        <x:v>462</x:v>
      </x:c>
      <x:c r="P386" t="s">
        <x:v>1444</x:v>
      </x:c>
      <x:c r="Q386" t="str">
        <x:v>是</x:v>
      </x:c>
    </x:row>
    <x:row r="387" ht="25.5" customHeight="1">
      <x:c r="A387" t="s">
        <x:v>2704</x:v>
      </x:c>
      <x:c r="B387" t="s">
        <x:v>30</x:v>
      </x:c>
      <x:c r="C387" t="s">
        <x:v>2705</x:v>
      </x:c>
      <x:c r="D387" t="s">
        <x:v>2706</x:v>
      </x:c>
      <x:c r="E387" t="s">
        <x:v>2707</x:v>
      </x:c>
      <x:c r="F387" t="s">
        <x:v>21</x:v>
      </x:c>
      <x:c r="G387" t="s">
        <x:v>2032</x:v>
      </x:c>
      <x:c r="H387" t="s">
        <x:v>2708</x:v>
      </x:c>
      <x:c r="I387" t="s">
        <x:v>2709</x:v>
      </x:c>
      <x:c r="J387" t="s">
        <x:v>44</x:v>
      </x:c>
      <x:c r="K387" t="s">
        <x:v>72</x:v>
      </x:c>
      <x:c r="L387" t="s">
        <x:v>44</x:v>
      </x:c>
      <x:c r="M387" s="6"/>
      <x:c r="O387" t="s">
        <x:v>257</x:v>
      </x:c>
      <x:c r="P387" t="s">
        <x:v>302</x:v>
      </x:c>
      <x:c r="Q387" t="str">
        <x:v>是</x:v>
      </x:c>
    </x:row>
    <x:row r="388" ht="25.5" customHeight="1">
      <x:c r="A388" t="s">
        <x:v>2710</x:v>
      </x:c>
      <x:c r="B388" t="s">
        <x:v>30</x:v>
      </x:c>
      <x:c r="C388" t="s">
        <x:v>2711</x:v>
      </x:c>
      <x:c r="D388" t="s">
        <x:v>2712</x:v>
      </x:c>
      <x:c r="E388" t="s">
        <x:v>2713</x:v>
      </x:c>
      <x:c r="F388" t="s">
        <x:v>21</x:v>
      </x:c>
      <x:c r="G388" t="s">
        <x:v>2032</x:v>
      </x:c>
      <x:c r="H388" t="s">
        <x:v>2714</x:v>
      </x:c>
      <x:c r="I388" t="s">
        <x:v>2715</x:v>
      </x:c>
      <x:c r="J388" t="s">
        <x:v>21</x:v>
      </x:c>
      <x:c r="K388" t="s">
        <x:v>2716</x:v>
      </x:c>
      <x:c r="L388" t="s">
        <x:v>44</x:v>
      </x:c>
      <x:c r="M388" s="6"/>
      <x:c r="O388" t="s">
        <x:v>131</x:v>
      </x:c>
      <x:c r="P388" t="s">
        <x:v>227</x:v>
      </x:c>
      <x:c r="Q388" t="str">
        <x:v>否</x:v>
      </x:c>
    </x:row>
    <x:row r="389" ht="25.5" customHeight="1">
      <x:c r="A389" t="s">
        <x:v>2717</x:v>
      </x:c>
      <x:c r="B389" t="s">
        <x:v>57</x:v>
      </x:c>
      <x:c r="C389" t="s">
        <x:v>2718</x:v>
      </x:c>
      <x:c r="D389" t="s">
        <x:v>2719</x:v>
      </x:c>
      <x:c r="E389" t="s">
        <x:v>2720</x:v>
      </x:c>
      <x:c r="F389" t="s">
        <x:v>21</x:v>
      </x:c>
      <x:c r="G389" t="s">
        <x:v>2032</x:v>
      </x:c>
      <x:c r="H389" t="s">
        <x:v>2721</x:v>
      </x:c>
      <x:c r="I389" t="s">
        <x:v>2722</x:v>
      </x:c>
      <x:c r="J389" t="s">
        <x:v>44</x:v>
      </x:c>
      <x:c r="K389" t="s">
        <x:v>72</x:v>
      </x:c>
      <x:c r="L389" t="s">
        <x:v>44</x:v>
      </x:c>
      <x:c r="M389" s="6"/>
      <x:c r="O389" t="s">
        <x:v>64</x:v>
      </x:c>
      <x:c r="P389" t="s">
        <x:v>65</x:v>
      </x:c>
      <x:c r="Q389" t="str">
        <x:v>是</x:v>
      </x:c>
    </x:row>
    <x:row r="390" ht="25.5" customHeight="1">
      <x:c r="A390" t="s">
        <x:v>2723</x:v>
      </x:c>
      <x:c r="B390" t="s">
        <x:v>17</x:v>
      </x:c>
      <x:c r="C390" t="s">
        <x:v>2724</x:v>
      </x:c>
      <x:c r="D390" t="s">
        <x:v>2725</x:v>
      </x:c>
      <x:c r="E390" t="s">
        <x:v>2726</x:v>
      </x:c>
      <x:c r="F390" t="s">
        <x:v>44</x:v>
      </x:c>
      <x:c r="G390" t="s">
        <x:v>2032</x:v>
      </x:c>
      <x:c r="H390" t="s">
        <x:v>2727</x:v>
      </x:c>
      <x:c r="I390" t="s">
        <x:v>2728</x:v>
      </x:c>
      <x:c r="J390" t="s">
        <x:v>21</x:v>
      </x:c>
      <x:c r="K390" t="s">
        <x:v>2729</x:v>
      </x:c>
      <x:c r="L390" t="s">
        <x:v>21</x:v>
      </x:c>
      <x:c r="M390" s="6"/>
      <x:c r="O390" t="s">
        <x:v>1077</x:v>
      </x:c>
      <x:c r="P390" t="s">
        <x:v>2382</x:v>
      </x:c>
      <x:c r="Q390" t="str">
        <x:v>否</x:v>
      </x:c>
    </x:row>
    <x:row r="391" ht="25.5" customHeight="1">
      <x:c r="A391" t="s">
        <x:v>2730</x:v>
      </x:c>
      <x:c r="B391" t="s">
        <x:v>30</x:v>
      </x:c>
      <x:c r="C391" t="s">
        <x:v>2731</x:v>
      </x:c>
      <x:c r="D391" t="s">
        <x:v>2732</x:v>
      </x:c>
      <x:c r="E391" t="s">
        <x:v>2733</x:v>
      </x:c>
      <x:c r="F391" t="s">
        <x:v>44</x:v>
      </x:c>
      <x:c r="G391" t="s">
        <x:v>2032</x:v>
      </x:c>
      <x:c r="H391" t="s">
        <x:v>2734</x:v>
      </x:c>
      <x:c r="I391" t="s">
        <x:v>2735</x:v>
      </x:c>
      <x:c r="J391" t="s">
        <x:v>44</x:v>
      </x:c>
      <x:c r="K391" t="s">
        <x:v>72</x:v>
      </x:c>
      <x:c r="L391" t="s">
        <x:v>44</x:v>
      </x:c>
      <x:c r="M391" s="6"/>
      <x:c r="O391" t="s">
        <x:v>131</x:v>
      </x:c>
      <x:c r="P391" t="s">
        <x:v>132</x:v>
      </x:c>
      <x:c r="Q391" t="str">
        <x:v>否</x:v>
      </x:c>
    </x:row>
    <x:row r="392" ht="25.5" customHeight="1">
      <x:c r="A392" t="s">
        <x:v>2736</x:v>
      </x:c>
      <x:c r="B392" t="s">
        <x:v>17</x:v>
      </x:c>
      <x:c r="C392" t="s">
        <x:v>2737</x:v>
      </x:c>
      <x:c r="D392" t="s">
        <x:v>2738</x:v>
      </x:c>
      <x:c r="E392" t="s">
        <x:v>2739</x:v>
      </x:c>
      <x:c r="F392" t="s">
        <x:v>21</x:v>
      </x:c>
      <x:c r="G392" t="s">
        <x:v>2032</x:v>
      </x:c>
      <x:c r="H392" t="s">
        <x:v>2740</x:v>
      </x:c>
      <x:c r="I392" t="s">
        <x:v>2741</x:v>
      </x:c>
      <x:c r="J392" t="s">
        <x:v>21</x:v>
      </x:c>
      <x:c r="K392" t="s">
        <x:v>2742</x:v>
      </x:c>
      <x:c r="L392" t="s">
        <x:v>21</x:v>
      </x:c>
      <x:c r="M392" s="6"/>
      <x:c r="O392" t="s">
        <x:v>257</x:v>
      </x:c>
      <x:c r="P392" t="s">
        <x:v>258</x:v>
      </x:c>
      <x:c r="Q392" t="str">
        <x:v>是</x:v>
      </x:c>
    </x:row>
    <x:row r="393" ht="25.5" customHeight="1">
      <x:c r="A393" t="s">
        <x:v>2743</x:v>
      </x:c>
      <x:c r="B393" t="s">
        <x:v>57</x:v>
      </x:c>
      <x:c r="C393" t="s">
        <x:v>2744</x:v>
      </x:c>
      <x:c r="D393" t="s">
        <x:v>2745</x:v>
      </x:c>
      <x:c r="E393" t="s">
        <x:v>2746</x:v>
      </x:c>
      <x:c r="F393" t="s">
        <x:v>44</x:v>
      </x:c>
      <x:c r="G393" t="s">
        <x:v>2032</x:v>
      </x:c>
      <x:c r="H393" t="s">
        <x:v>2747</x:v>
      </x:c>
      <x:c r="I393" t="s">
        <x:v>2748</x:v>
      </x:c>
      <x:c r="J393" t="s">
        <x:v>44</x:v>
      </x:c>
      <x:c r="K393" t="s">
        <x:v>2749</x:v>
      </x:c>
      <x:c r="L393" t="s">
        <x:v>44</x:v>
      </x:c>
      <x:c r="M393" s="6"/>
      <x:c r="O393" t="s">
        <x:v>64</x:v>
      </x:c>
      <x:c r="P393" t="s">
        <x:v>65</x:v>
      </x:c>
      <x:c r="Q393" t="str">
        <x:v>否</x:v>
      </x:c>
    </x:row>
    <x:row r="394" ht="25.5" customHeight="1">
      <x:c r="A394" t="s">
        <x:v>2750</x:v>
      </x:c>
      <x:c r="B394" t="s">
        <x:v>57</x:v>
      </x:c>
      <x:c r="C394" t="s">
        <x:v>2751</x:v>
      </x:c>
      <x:c r="D394" t="s">
        <x:v>2752</x:v>
      </x:c>
      <x:c r="E394" t="s">
        <x:v>2753</x:v>
      </x:c>
      <x:c r="F394" t="s">
        <x:v>44</x:v>
      </x:c>
      <x:c r="G394" t="s">
        <x:v>2032</x:v>
      </x:c>
      <x:c r="H394" t="s">
        <x:v>2754</x:v>
      </x:c>
      <x:c r="I394" t="s">
        <x:v>2755</x:v>
      </x:c>
      <x:c r="J394" t="s">
        <x:v>21</x:v>
      </x:c>
      <x:c r="K394" t="s">
        <x:v>2756</x:v>
      </x:c>
      <x:c r="L394" t="s">
        <x:v>44</x:v>
      </x:c>
      <x:c r="M394" s="6" t="e">
        <x:f>HYPERLINK("https://github.com/JosephK95/EtherDiffer-public","https://github.com/JosephK95/EtherDiffer-public,,")</x:f>
        <x:v>HYPERLINK is not implemented. linkLocation=https://github.com/JosephK95/EtherDiffer-public, friendlyName=https://github.com/JosephK95/EtherDiffer-public,,</x:v>
      </x:c>
      <x:c r="N394" t="s">
        <x:v>79</x:v>
      </x:c>
      <x:c r="O394" t="s">
        <x:v>64</x:v>
      </x:c>
      <x:c r="P394" t="s">
        <x:v>65</x:v>
      </x:c>
      <x:c r="Q394" t="str">
        <x:v>否</x:v>
      </x:c>
    </x:row>
    <x:row r="395" ht="25.5" customHeight="1">
      <x:c r="A395" t="s">
        <x:v>2757</x:v>
      </x:c>
      <x:c r="B395" t="s">
        <x:v>57</x:v>
      </x:c>
      <x:c r="C395" t="s">
        <x:v>2758</x:v>
      </x:c>
      <x:c r="D395" t="s">
        <x:v>2759</x:v>
      </x:c>
      <x:c r="E395" t="s">
        <x:v>2760</x:v>
      </x:c>
      <x:c r="F395" t="s">
        <x:v>44</x:v>
      </x:c>
      <x:c r="G395" t="s">
        <x:v>2032</x:v>
      </x:c>
      <x:c r="H395" t="s">
        <x:v>2761</x:v>
      </x:c>
      <x:c r="I395" t="s">
        <x:v>2762</x:v>
      </x:c>
      <x:c r="J395" t="s">
        <x:v>44</x:v>
      </x:c>
      <x:c r="K395" t="s">
        <x:v>72</x:v>
      </x:c>
      <x:c r="L395" t="s">
        <x:v>44</x:v>
      </x:c>
      <x:c r="M395" s="6"/>
      <x:c r="O395" t="s">
        <x:v>64</x:v>
      </x:c>
      <x:c r="P395" t="s">
        <x:v>65</x:v>
      </x:c>
      <x:c r="Q395" t="str">
        <x:v>否</x:v>
      </x:c>
    </x:row>
    <x:row r="396" ht="25.5" customHeight="1">
      <x:c r="A396" t="s">
        <x:v>2763</x:v>
      </x:c>
      <x:c r="B396" t="s">
        <x:v>57</x:v>
      </x:c>
      <x:c r="C396" t="s">
        <x:v>2764</x:v>
      </x:c>
      <x:c r="D396" t="s">
        <x:v>2765</x:v>
      </x:c>
      <x:c r="E396" t="s">
        <x:v>2766</x:v>
      </x:c>
      <x:c r="F396" t="s">
        <x:v>21</x:v>
      </x:c>
      <x:c r="G396" t="s">
        <x:v>2032</x:v>
      </x:c>
      <x:c r="H396" t="s">
        <x:v>2767</x:v>
      </x:c>
      <x:c r="I396" t="s">
        <x:v>2768</x:v>
      </x:c>
      <x:c r="J396" t="s">
        <x:v>21</x:v>
      </x:c>
      <x:c r="K396" t="s">
        <x:v>2769</x:v>
      </x:c>
      <x:c r="L396" t="s">
        <x:v>44</x:v>
      </x:c>
      <x:c r="M396" s="6" t="e">
        <x:f>HYPERLINK("https://github.com/Wardat-ISU/DeepLocalize",",https://github.com/Wardat-ISU/DeepLocalize")</x:f>
        <x:v>HYPERLINK is not implemented. linkLocation=https://github.com/Wardat-ISU/DeepLocalize, friendlyName=,https://github.com/Wardat-ISU/DeepLocalize</x:v>
      </x:c>
      <x:c r="N396" t="s">
        <x:v>2770</x:v>
      </x:c>
      <x:c r="O396" t="s">
        <x:v>131</x:v>
      </x:c>
      <x:c r="P396" t="s">
        <x:v>227</x:v>
      </x:c>
      <x:c r="Q396" t="str">
        <x:v>否</x:v>
      </x:c>
    </x:row>
    <x:row r="397" ht="25.5" customHeight="1">
      <x:c r="A397" t="s">
        <x:v>2771</x:v>
      </x:c>
      <x:c r="B397" t="s">
        <x:v>57</x:v>
      </x:c>
      <x:c r="C397" t="s">
        <x:v>2772</x:v>
      </x:c>
      <x:c r="D397" t="s">
        <x:v>2773</x:v>
      </x:c>
      <x:c r="E397" t="s">
        <x:v>2774</x:v>
      </x:c>
      <x:c r="F397" t="s">
        <x:v>21</x:v>
      </x:c>
      <x:c r="G397" t="s">
        <x:v>2032</x:v>
      </x:c>
      <x:c r="H397" t="s">
        <x:v>2775</x:v>
      </x:c>
      <x:c r="I397" t="s">
        <x:v>2776</x:v>
      </x:c>
      <x:c r="J397" t="s">
        <x:v>44</x:v>
      </x:c>
      <x:c r="K397" t="s">
        <x:v>2777</x:v>
      </x:c>
      <x:c r="L397" t="s">
        <x:v>44</x:v>
      </x:c>
      <x:c r="M397" s="6"/>
      <x:c r="O397" t="s">
        <x:v>131</x:v>
      </x:c>
      <x:c r="P397" t="s">
        <x:v>227</x:v>
      </x:c>
      <x:c r="Q397" t="str">
        <x:v>否</x:v>
      </x:c>
    </x:row>
    <x:row r="398" ht="25.5" customHeight="1">
      <x:c r="A398" t="s">
        <x:v>2778</x:v>
      </x:c>
      <x:c r="B398" t="s">
        <x:v>57</x:v>
      </x:c>
      <x:c r="C398" t="s">
        <x:v>2779</x:v>
      </x:c>
      <x:c r="D398" t="s">
        <x:v>2780</x:v>
      </x:c>
      <x:c r="E398" t="s">
        <x:v>2781</x:v>
      </x:c>
      <x:c r="F398" t="s">
        <x:v>21</x:v>
      </x:c>
      <x:c r="G398" t="s">
        <x:v>2032</x:v>
      </x:c>
      <x:c r="H398" t="s">
        <x:v>2782</x:v>
      </x:c>
      <x:c r="I398" t="s">
        <x:v>2783</x:v>
      </x:c>
      <x:c r="J398" t="s">
        <x:v>44</x:v>
      </x:c>
      <x:c r="K398" t="s">
        <x:v>72</x:v>
      </x:c>
      <x:c r="L398" t="s">
        <x:v>44</x:v>
      </x:c>
      <x:c r="M398" s="6" t="e">
        <x:f>HYPERLINK("https://github.com/wubozhi/SnapVuln","https://github.com/wubozhi/SnapVuln")</x:f>
        <x:v>HYPERLINK is not implemented. linkLocation=https://github.com/wubozhi/SnapVuln, friendlyName=https://github.com/wubozhi/SnapVuln</x:v>
      </x:c>
      <x:c r="N398" t="s">
        <x:v>1301</x:v>
      </x:c>
      <x:c r="O398" t="s">
        <x:v>131</x:v>
      </x:c>
      <x:c r="P398" t="s">
        <x:v>227</x:v>
      </x:c>
      <x:c r="Q398" t="str">
        <x:v>是</x:v>
      </x:c>
    </x:row>
    <x:row r="399" ht="25.5" customHeight="1">
      <x:c r="A399" t="s">
        <x:v>2784</x:v>
      </x:c>
      <x:c r="B399" t="s">
        <x:v>57</x:v>
      </x:c>
      <x:c r="C399" t="s">
        <x:v>2785</x:v>
      </x:c>
      <x:c r="D399" t="s">
        <x:v>2786</x:v>
      </x:c>
      <x:c r="E399" t="s">
        <x:v>2787</x:v>
      </x:c>
      <x:c r="F399" t="s">
        <x:v>21</x:v>
      </x:c>
      <x:c r="G399" t="s">
        <x:v>2032</x:v>
      </x:c>
      <x:c r="H399" t="s">
        <x:v>2788</x:v>
      </x:c>
      <x:c r="I399" t="s">
        <x:v>2789</x:v>
      </x:c>
      <x:c r="J399" t="s">
        <x:v>44</x:v>
      </x:c>
      <x:c r="K399" t="s">
        <x:v>72</x:v>
      </x:c>
      <x:c r="L399" t="s">
        <x:v>44</x:v>
      </x:c>
      <x:c r="M399" s="6" t="e">
        <x:f>HYPERLINK("https://github.com/fuyuan-zhang/DeepRover","https://github.com/fuyuan-zhang/DeepRover")</x:f>
        <x:v>HYPERLINK is not implemented. linkLocation=https://github.com/fuyuan-zhang/DeepRover, friendlyName=https://github.com/fuyuan-zhang/DeepRover</x:v>
      </x:c>
      <x:c r="N399" t="s">
        <x:v>53</x:v>
      </x:c>
      <x:c r="O399" t="s">
        <x:v>80</x:v>
      </x:c>
      <x:c r="P399" t="s">
        <x:v>81</x:v>
      </x:c>
      <x:c r="Q399" t="str">
        <x:v>否</x:v>
      </x:c>
    </x:row>
    <x:row r="400" ht="25.5" customHeight="1">
      <x:c r="A400" t="s">
        <x:v>2790</x:v>
      </x:c>
      <x:c r="B400" t="s">
        <x:v>17</x:v>
      </x:c>
      <x:c r="C400" t="s">
        <x:v>2791</x:v>
      </x:c>
      <x:c r="D400" t="s">
        <x:v>2792</x:v>
      </x:c>
      <x:c r="E400" t="s">
        <x:v>2793</x:v>
      </x:c>
      <x:c r="F400" t="s">
        <x:v>21</x:v>
      </x:c>
      <x:c r="G400" t="s">
        <x:v>2032</x:v>
      </x:c>
      <x:c r="H400" t="s">
        <x:v>2794</x:v>
      </x:c>
      <x:c r="I400" t="s">
        <x:v>2795</x:v>
      </x:c>
      <x:c r="J400" t="s">
        <x:v>21</x:v>
      </x:c>
      <x:c r="K400" t="s">
        <x:v>2796</x:v>
      </x:c>
      <x:c r="L400" t="s">
        <x:v>44</x:v>
      </x:c>
      <x:c r="M400" s="6"/>
      <x:c r="O400" t="s">
        <x:v>64</x:v>
      </x:c>
      <x:c r="P400" t="s">
        <x:v>174</x:v>
      </x:c>
      <x:c r="Q400" t="str">
        <x:v>否</x:v>
      </x:c>
    </x:row>
    <x:row r="401" ht="25.5" customHeight="1">
      <x:c r="A401" t="s">
        <x:v>2797</x:v>
      </x:c>
      <x:c r="B401" t="s">
        <x:v>57</x:v>
      </x:c>
      <x:c r="C401" t="s">
        <x:v>2798</x:v>
      </x:c>
      <x:c r="D401" t="s">
        <x:v>2799</x:v>
      </x:c>
      <x:c r="E401" t="s">
        <x:v>2800</x:v>
      </x:c>
      <x:c r="F401" t="s">
        <x:v>44</x:v>
      </x:c>
      <x:c r="G401" t="s">
        <x:v>2032</x:v>
      </x:c>
      <x:c r="H401" t="s">
        <x:v>2801</x:v>
      </x:c>
      <x:c r="I401" t="s">
        <x:v>2802</x:v>
      </x:c>
      <x:c r="J401" t="s">
        <x:v>21</x:v>
      </x:c>
      <x:c r="K401" t="s">
        <x:v>2803</x:v>
      </x:c>
      <x:c r="L401" t="s">
        <x:v>44</x:v>
      </x:c>
      <x:c r="M401" s="6"/>
      <x:c r="O401" t="s">
        <x:v>64</x:v>
      </x:c>
      <x:c r="P401" t="s">
        <x:v>174</x:v>
      </x:c>
      <x:c r="Q401" t="str">
        <x:v>否</x:v>
      </x:c>
    </x:row>
    <x:row r="402" ht="25.5" customHeight="1">
      <x:c r="A402" t="s">
        <x:v>2804</x:v>
      </x:c>
      <x:c r="B402" t="s">
        <x:v>17</x:v>
      </x:c>
      <x:c r="C402" t="s">
        <x:v>2805</x:v>
      </x:c>
      <x:c r="D402" t="s">
        <x:v>2806</x:v>
      </x:c>
      <x:c r="E402" t="s">
        <x:v>2807</x:v>
      </x:c>
      <x:c r="F402" t="s">
        <x:v>44</x:v>
      </x:c>
      <x:c r="G402" t="s">
        <x:v>2032</x:v>
      </x:c>
      <x:c r="H402" t="s">
        <x:v>2808</x:v>
      </x:c>
      <x:c r="I402" t="s">
        <x:v>2809</x:v>
      </x:c>
      <x:c r="J402" t="s">
        <x:v>44</x:v>
      </x:c>
      <x:c r="K402" t="s">
        <x:v>72</x:v>
      </x:c>
      <x:c r="L402" t="s">
        <x:v>44</x:v>
      </x:c>
      <x:c r="M402" s="6"/>
      <x:c r="O402" t="s">
        <x:v>122</x:v>
      </x:c>
      <x:c r="P402" t="s">
        <x:v>447</x:v>
      </x:c>
      <x:c r="Q402" t="str">
        <x:v>否</x:v>
      </x:c>
    </x:row>
    <x:row r="403" ht="25.5" customHeight="1">
      <x:c r="A403" t="s">
        <x:v>2810</x:v>
      </x:c>
      <x:c r="B403" t="s">
        <x:v>17</x:v>
      </x:c>
      <x:c r="C403" t="s">
        <x:v>2811</x:v>
      </x:c>
      <x:c r="D403" t="s">
        <x:v>2812</x:v>
      </x:c>
      <x:c r="E403" t="s">
        <x:v>2813</x:v>
      </x:c>
      <x:c r="F403" t="s">
        <x:v>44</x:v>
      </x:c>
      <x:c r="G403" t="s">
        <x:v>2032</x:v>
      </x:c>
      <x:c r="H403" t="s">
        <x:v>2814</x:v>
      </x:c>
      <x:c r="I403" t="s">
        <x:v>2815</x:v>
      </x:c>
      <x:c r="J403" t="s">
        <x:v>21</x:v>
      </x:c>
      <x:c r="K403" t="s">
        <x:v>2816</x:v>
      </x:c>
      <x:c r="L403" t="s">
        <x:v>21</x:v>
      </x:c>
      <x:c r="M403" s="6"/>
      <x:c r="O403" t="s">
        <x:v>64</x:v>
      </x:c>
      <x:c r="P403" t="s">
        <x:v>174</x:v>
      </x:c>
      <x:c r="Q403" t="str">
        <x:v>否</x:v>
      </x:c>
    </x:row>
    <x:row r="404" ht="25.5" customHeight="1">
      <x:c r="A404" t="s">
        <x:v>2817</x:v>
      </x:c>
      <x:c r="B404" t="s">
        <x:v>17</x:v>
      </x:c>
      <x:c r="C404" t="s">
        <x:v>2818</x:v>
      </x:c>
      <x:c r="D404" t="s">
        <x:v>2819</x:v>
      </x:c>
      <x:c r="E404" t="s">
        <x:v>2820</x:v>
      </x:c>
      <x:c r="F404" t="s">
        <x:v>44</x:v>
      </x:c>
      <x:c r="G404" t="s">
        <x:v>2032</x:v>
      </x:c>
      <x:c r="H404" t="s">
        <x:v>2821</x:v>
      </x:c>
      <x:c r="I404" t="s">
        <x:v>2822</x:v>
      </x:c>
      <x:c r="J404" t="s">
        <x:v>44</x:v>
      </x:c>
      <x:c r="K404" t="s">
        <x:v>72</x:v>
      </x:c>
      <x:c r="L404" t="s">
        <x:v>44</x:v>
      </x:c>
      <x:c r="M404" s="6"/>
      <x:c r="O404" t="s">
        <x:v>131</x:v>
      </x:c>
      <x:c r="P404" t="s">
        <x:v>242</x:v>
      </x:c>
      <x:c r="Q404" t="str">
        <x:v>否</x:v>
      </x:c>
    </x:row>
    <x:row r="405" ht="25.5" customHeight="1">
      <x:c r="A405" t="s">
        <x:v>2823</x:v>
      </x:c>
      <x:c r="B405" t="s">
        <x:v>30</x:v>
      </x:c>
      <x:c r="C405" t="s">
        <x:v>2824</x:v>
      </x:c>
      <x:c r="D405" t="s">
        <x:v>2825</x:v>
      </x:c>
      <x:c r="E405" t="s">
        <x:v>2826</x:v>
      </x:c>
      <x:c r="F405" t="s">
        <x:v>44</x:v>
      </x:c>
      <x:c r="G405" t="s">
        <x:v>2032</x:v>
      </x:c>
      <x:c r="H405" t="s">
        <x:v>2827</x:v>
      </x:c>
      <x:c r="I405" t="s">
        <x:v>2828</x:v>
      </x:c>
      <x:c r="J405" t="s">
        <x:v>44</x:v>
      </x:c>
      <x:c r="K405" t="s">
        <x:v>2829</x:v>
      </x:c>
      <x:c r="L405" t="s">
        <x:v>21</x:v>
      </x:c>
      <x:c r="M405" s="6"/>
      <x:c r="O405" t="s">
        <x:v>148</x:v>
      </x:c>
      <x:c r="P405" t="s">
        <x:v>2830</x:v>
      </x:c>
      <x:c r="Q405" t="str">
        <x:v>否</x:v>
      </x:c>
    </x:row>
    <x:row r="406" ht="25.5" customHeight="1">
      <x:c r="A406" t="s">
        <x:v>2831</x:v>
      </x:c>
      <x:c r="B406" t="s">
        <x:v>17</x:v>
      </x:c>
      <x:c r="C406" t="s">
        <x:v>2832</x:v>
      </x:c>
      <x:c r="D406" t="s">
        <x:v>2833</x:v>
      </x:c>
      <x:c r="E406" t="s">
        <x:v>2834</x:v>
      </x:c>
      <x:c r="F406" t="s">
        <x:v>21</x:v>
      </x:c>
      <x:c r="G406" t="s">
        <x:v>2032</x:v>
      </x:c>
      <x:c r="H406" t="s">
        <x:v>2835</x:v>
      </x:c>
      <x:c r="I406" t="s">
        <x:v>2836</x:v>
      </x:c>
      <x:c r="J406" t="s">
        <x:v>44</x:v>
      </x:c>
      <x:c r="K406" t="s">
        <x:v>72</x:v>
      </x:c>
      <x:c r="L406" t="s">
        <x:v>44</x:v>
      </x:c>
      <x:c r="M406" s="6" t="e">
        <x:f>HYPERLINK("https://github.com/martin-wey/cl-code-apis","https://github.com/martin-wey/cl-code-apis")</x:f>
        <x:v>HYPERLINK is not implemented. linkLocation=https://github.com/martin-wey/cl-code-apis, friendlyName=https://github.com/martin-wey/cl-code-apis</x:v>
      </x:c>
      <x:c r="N406" t="s">
        <x:v>403</x:v>
      </x:c>
      <x:c r="O406" t="s">
        <x:v>257</x:v>
      </x:c>
      <x:c r="P406" t="s">
        <x:v>258</x:v>
      </x:c>
      <x:c r="Q406" t="str">
        <x:v>是</x:v>
      </x:c>
    </x:row>
    <x:row r="407" ht="25.5" customHeight="1">
      <x:c r="A407" t="s">
        <x:v>2837</x:v>
      </x:c>
      <x:c r="B407" t="s">
        <x:v>30</x:v>
      </x:c>
      <x:c r="C407" t="s">
        <x:v>2838</x:v>
      </x:c>
      <x:c r="D407" t="s">
        <x:v>2839</x:v>
      </x:c>
      <x:c r="E407" t="s">
        <x:v>2840</x:v>
      </x:c>
      <x:c r="F407" t="s">
        <x:v>21</x:v>
      </x:c>
      <x:c r="G407" t="s">
        <x:v>2032</x:v>
      </x:c>
      <x:c r="H407" t="s">
        <x:v>2841</x:v>
      </x:c>
      <x:c r="I407" t="s">
        <x:v>2842</x:v>
      </x:c>
      <x:c r="J407" t="s">
        <x:v>44</x:v>
      </x:c>
      <x:c r="K407" t="s">
        <x:v>72</x:v>
      </x:c>
      <x:c r="L407" t="s">
        <x:v>21</x:v>
      </x:c>
      <x:c r="M407" s="6"/>
      <x:c r="O407" t="s">
        <x:v>257</x:v>
      </x:c>
      <x:c r="P407" t="s">
        <x:v>258</x:v>
      </x:c>
      <x:c r="Q407" t="str">
        <x:v>是</x:v>
      </x:c>
    </x:row>
    <x:row r="408" ht="25.5" customHeight="1">
      <x:c r="A408" t="s">
        <x:v>2843</x:v>
      </x:c>
      <x:c r="B408" t="s">
        <x:v>30</x:v>
      </x:c>
      <x:c r="C408" t="s">
        <x:v>2844</x:v>
      </x:c>
      <x:c r="D408" t="s">
        <x:v>2845</x:v>
      </x:c>
      <x:c r="E408" t="s">
        <x:v>2846</x:v>
      </x:c>
      <x:c r="F408" t="s">
        <x:v>21</x:v>
      </x:c>
      <x:c r="G408" t="s">
        <x:v>2032</x:v>
      </x:c>
      <x:c r="H408" t="s">
        <x:v>2847</x:v>
      </x:c>
      <x:c r="I408" t="s">
        <x:v>2848</x:v>
      </x:c>
      <x:c r="J408" t="s">
        <x:v>44</x:v>
      </x:c>
      <x:c r="K408" t="s">
        <x:v>72</x:v>
      </x:c>
      <x:c r="L408" t="s">
        <x:v>44</x:v>
      </x:c>
      <x:c r="M408" s="6"/>
      <x:c r="O408" t="s">
        <x:v>257</x:v>
      </x:c>
      <x:c r="P408" t="s">
        <x:v>302</x:v>
      </x:c>
      <x:c r="Q408" t="str">
        <x:v>是</x:v>
      </x:c>
    </x:row>
    <x:row r="409" ht="25.5" customHeight="1">
      <x:c r="A409" t="s">
        <x:v>2849</x:v>
      </x:c>
      <x:c r="B409" t="s">
        <x:v>30</x:v>
      </x:c>
      <x:c r="C409" t="s">
        <x:v>2850</x:v>
      </x:c>
      <x:c r="D409" t="s">
        <x:v>2851</x:v>
      </x:c>
      <x:c r="E409" t="s">
        <x:v>2852</x:v>
      </x:c>
      <x:c r="F409" t="s">
        <x:v>21</x:v>
      </x:c>
      <x:c r="G409" t="s">
        <x:v>2032</x:v>
      </x:c>
      <x:c r="H409" t="s">
        <x:v>2853</x:v>
      </x:c>
      <x:c r="I409" t="s">
        <x:v>2854</x:v>
      </x:c>
      <x:c r="J409" t="s">
        <x:v>44</x:v>
      </x:c>
      <x:c r="K409" t="s">
        <x:v>72</x:v>
      </x:c>
      <x:c r="L409" t="s">
        <x:v>44</x:v>
      </x:c>
      <x:c r="M409" s="6"/>
      <x:c r="O409" t="s">
        <x:v>80</x:v>
      </x:c>
      <x:c r="P409" t="s">
        <x:v>89</x:v>
      </x:c>
      <x:c r="Q409" t="str">
        <x:v>是</x:v>
      </x:c>
    </x:row>
    <x:row r="410" ht="25.5" customHeight="1">
      <x:c r="A410" t="s">
        <x:v>2855</x:v>
      </x:c>
      <x:c r="B410" t="s">
        <x:v>57</x:v>
      </x:c>
      <x:c r="C410" t="s">
        <x:v>2856</x:v>
      </x:c>
      <x:c r="D410" t="s">
        <x:v>2857</x:v>
      </x:c>
      <x:c r="E410" t="s">
        <x:v>2858</x:v>
      </x:c>
      <x:c r="F410" t="s">
        <x:v>21</x:v>
      </x:c>
      <x:c r="G410" t="s">
        <x:v>2032</x:v>
      </x:c>
      <x:c r="H410" t="s">
        <x:v>2859</x:v>
      </x:c>
      <x:c r="I410" t="s">
        <x:v>2860</x:v>
      </x:c>
      <x:c r="J410" t="s">
        <x:v>44</x:v>
      </x:c>
      <x:c r="K410" t="s">
        <x:v>72</x:v>
      </x:c>
      <x:c r="L410" t="s">
        <x:v>44</x:v>
      </x:c>
      <x:c r="M410" s="6" t="e">
        <x:f>HYPERLINK("https://github.com/michaelpradel/LExecutor","https://github.com/michaelpradel/LExecutor")</x:f>
        <x:v>HYPERLINK is not implemented. linkLocation=https://github.com/michaelpradel/LExecutor, friendlyName=https://github.com/michaelpradel/LExecutor</x:v>
      </x:c>
      <x:c r="N410" t="s">
        <x:v>2861</x:v>
      </x:c>
      <x:c r="O410" t="s">
        <x:v>64</x:v>
      </x:c>
      <x:c r="P410" t="s">
        <x:v>65</x:v>
      </x:c>
      <x:c r="Q410" t="str">
        <x:v>是</x:v>
      </x:c>
    </x:row>
    <x:row r="411" ht="25.5" customHeight="1">
      <x:c r="A411" t="s">
        <x:v>2862</x:v>
      </x:c>
      <x:c r="B411" t="s">
        <x:v>30</x:v>
      </x:c>
      <x:c r="C411" t="s">
        <x:v>2863</x:v>
      </x:c>
      <x:c r="D411" t="s">
        <x:v>2864</x:v>
      </x:c>
      <x:c r="E411" t="s">
        <x:v>2865</x:v>
      </x:c>
      <x:c r="F411" t="s">
        <x:v>21</x:v>
      </x:c>
      <x:c r="G411" t="s">
        <x:v>2032</x:v>
      </x:c>
      <x:c r="H411" t="s">
        <x:v>2866</x:v>
      </x:c>
      <x:c r="I411" t="s">
        <x:v>2867</x:v>
      </x:c>
      <x:c r="J411" t="s">
        <x:v>21</x:v>
      </x:c>
      <x:c r="K411" t="s">
        <x:v>2868</x:v>
      </x:c>
      <x:c r="L411" t="s">
        <x:v>44</x:v>
      </x:c>
      <x:c r="M411" s="6"/>
      <x:c r="O411" t="s">
        <x:v>148</x:v>
      </x:c>
      <x:c r="P411" t="s">
        <x:v>982</x:v>
      </x:c>
      <x:c r="Q411" t="str">
        <x:v>是</x:v>
      </x:c>
    </x:row>
    <x:row r="412" ht="25.5" customHeight="1">
      <x:c r="A412" t="s">
        <x:v>2869</x:v>
      </x:c>
      <x:c r="B412" t="s">
        <x:v>30</x:v>
      </x:c>
      <x:c r="C412" t="s">
        <x:v>2870</x:v>
      </x:c>
      <x:c r="D412" t="s">
        <x:v>2871</x:v>
      </x:c>
      <x:c r="E412" t="s">
        <x:v>2872</x:v>
      </x:c>
      <x:c r="F412" t="s">
        <x:v>21</x:v>
      </x:c>
      <x:c r="G412" t="s">
        <x:v>2032</x:v>
      </x:c>
      <x:c r="H412" t="s">
        <x:v>2873</x:v>
      </x:c>
      <x:c r="I412" t="s">
        <x:v>2874</x:v>
      </x:c>
      <x:c r="J412" t="s">
        <x:v>44</x:v>
      </x:c>
      <x:c r="K412" t="s">
        <x:v>72</x:v>
      </x:c>
      <x:c r="L412" t="s">
        <x:v>44</x:v>
      </x:c>
      <x:c r="M412" s="6"/>
      <x:c r="O412" t="s">
        <x:v>257</x:v>
      </x:c>
      <x:c r="P412" t="s">
        <x:v>281</x:v>
      </x:c>
      <x:c r="Q412" t="str">
        <x:v>是</x:v>
      </x:c>
    </x:row>
    <x:row r="413" ht="25.5" customHeight="1">
      <x:c r="A413" t="s">
        <x:v>2875</x:v>
      </x:c>
      <x:c r="B413" t="s">
        <x:v>17</x:v>
      </x:c>
      <x:c r="C413" t="s">
        <x:v>2876</x:v>
      </x:c>
      <x:c r="D413" t="s">
        <x:v>2877</x:v>
      </x:c>
      <x:c r="E413" t="s">
        <x:v>2878</x:v>
      </x:c>
      <x:c r="F413" t="s">
        <x:v>21</x:v>
      </x:c>
      <x:c r="G413" t="s">
        <x:v>2032</x:v>
      </x:c>
      <x:c r="H413" t="s">
        <x:v>2879</x:v>
      </x:c>
      <x:c r="I413" t="s">
        <x:v>2880</x:v>
      </x:c>
      <x:c r="J413" t="s">
        <x:v>44</x:v>
      </x:c>
      <x:c r="K413" t="s">
        <x:v>72</x:v>
      </x:c>
      <x:c r="L413" t="s">
        <x:v>44</x:v>
      </x:c>
      <x:c r="M413" s="6" t="e">
        <x:f>HYPERLINK("https://github.com/v587su/CodeMark","https://github.com/v587su/CodeMark")</x:f>
        <x:v>HYPERLINK is not implemented. linkLocation=https://github.com/v587su/CodeMark, friendlyName=https://github.com/v587su/CodeMark</x:v>
      </x:c>
      <x:c r="N413" t="s">
        <x:v>113</x:v>
      </x:c>
      <x:c r="O413" t="s">
        <x:v>257</x:v>
      </x:c>
      <x:c r="P413" t="s">
        <x:v>258</x:v>
      </x:c>
      <x:c r="Q413" t="str">
        <x:v>是</x:v>
      </x:c>
    </x:row>
    <x:row r="414" ht="25.5" customHeight="1">
      <x:c r="A414" t="s">
        <x:v>2881</x:v>
      </x:c>
      <x:c r="B414" t="s">
        <x:v>57</x:v>
      </x:c>
      <x:c r="C414" t="s">
        <x:v>2882</x:v>
      </x:c>
      <x:c r="D414" t="s">
        <x:v>2883</x:v>
      </x:c>
      <x:c r="E414" t="s">
        <x:v>2884</x:v>
      </x:c>
      <x:c r="F414" t="s">
        <x:v>21</x:v>
      </x:c>
      <x:c r="G414" t="s">
        <x:v>2032</x:v>
      </x:c>
      <x:c r="H414" t="s">
        <x:v>2885</x:v>
      </x:c>
      <x:c r="I414" t="s">
        <x:v>2886</x:v>
      </x:c>
      <x:c r="J414" t="s">
        <x:v>21</x:v>
      </x:c>
      <x:c r="K414" t="s">
        <x:v>2887</x:v>
      </x:c>
      <x:c r="L414" t="s">
        <x:v>44</x:v>
      </x:c>
      <x:c r="M414" s="6"/>
      <x:c r="O414" t="s">
        <x:v>122</x:v>
      </x:c>
      <x:c r="P414" t="s">
        <x:v>123</x:v>
      </x:c>
      <x:c r="Q414" t="str">
        <x:v>否</x:v>
      </x:c>
    </x:row>
    <x:row r="415" ht="25.5" customHeight="1">
      <x:c r="A415" t="s">
        <x:v>2888</x:v>
      </x:c>
      <x:c r="B415" t="s">
        <x:v>57</x:v>
      </x:c>
      <x:c r="C415" t="s">
        <x:v>2889</x:v>
      </x:c>
      <x:c r="D415" t="s">
        <x:v>2890</x:v>
      </x:c>
      <x:c r="E415" t="s">
        <x:v>2891</x:v>
      </x:c>
      <x:c r="F415" t="s">
        <x:v>44</x:v>
      </x:c>
      <x:c r="G415" t="s">
        <x:v>2032</x:v>
      </x:c>
      <x:c r="H415" t="s">
        <x:v>2892</x:v>
      </x:c>
      <x:c r="I415" t="s">
        <x:v>2893</x:v>
      </x:c>
      <x:c r="J415" t="s">
        <x:v>44</x:v>
      </x:c>
      <x:c r="K415" t="s">
        <x:v>2894</x:v>
      </x:c>
      <x:c r="L415" t="s">
        <x:v>21</x:v>
      </x:c>
      <x:c r="M415" s="6" t="e">
        <x:f>HYPERLINK("https://github.com/HexHive/Crystallizer","https://github.com/HexHive/Crystallizer")</x:f>
        <x:v>HYPERLINK is not implemented. linkLocation=https://github.com/HexHive/Crystallizer, friendlyName=https://github.com/HexHive/Crystallizer</x:v>
      </x:c>
      <x:c r="N415" t="s">
        <x:v>256</x:v>
      </x:c>
      <x:c r="O415" t="s">
        <x:v>122</x:v>
      </x:c>
      <x:c r="P415" t="s">
        <x:v>1310</x:v>
      </x:c>
      <x:c r="Q415" t="str">
        <x:v>否</x:v>
      </x:c>
    </x:row>
    <x:row r="416" ht="25.5" customHeight="1">
      <x:c r="A416" t="s">
        <x:v>2895</x:v>
      </x:c>
      <x:c r="B416" t="s">
        <x:v>57</x:v>
      </x:c>
      <x:c r="C416" t="s">
        <x:v>2896</x:v>
      </x:c>
      <x:c r="D416" t="s">
        <x:v>2897</x:v>
      </x:c>
      <x:c r="E416" t="s">
        <x:v>2898</x:v>
      </x:c>
      <x:c r="F416" t="s">
        <x:v>44</x:v>
      </x:c>
      <x:c r="G416" t="s">
        <x:v>2032</x:v>
      </x:c>
      <x:c r="H416" s="5" t="s">
        <x:v>2899</x:v>
      </x:c>
      <x:c r="I416" t="s">
        <x:v>2900</x:v>
      </x:c>
      <x:c r="J416" t="s">
        <x:v>21</x:v>
      </x:c>
      <x:c r="K416" t="s">
        <x:v>2901</x:v>
      </x:c>
      <x:c r="L416" t="s">
        <x:v>44</x:v>
      </x:c>
      <x:c r="M416" s="6"/>
      <x:c r="O416" t="s">
        <x:v>64</x:v>
      </x:c>
      <x:c r="P416" t="s">
        <x:v>174</x:v>
      </x:c>
      <x:c r="Q416" t="str">
        <x:v>否</x:v>
      </x:c>
    </x:row>
    <x:row r="417" ht="25.5" customHeight="1">
      <x:c r="A417" t="s">
        <x:v>2902</x:v>
      </x:c>
      <x:c r="B417" t="s">
        <x:v>57</x:v>
      </x:c>
      <x:c r="C417" t="s">
        <x:v>2903</x:v>
      </x:c>
      <x:c r="D417" t="s">
        <x:v>2904</x:v>
      </x:c>
      <x:c r="E417" t="s">
        <x:v>2905</x:v>
      </x:c>
      <x:c r="F417" t="s">
        <x:v>21</x:v>
      </x:c>
      <x:c r="G417" t="s">
        <x:v>2032</x:v>
      </x:c>
      <x:c r="H417" t="s">
        <x:v>2906</x:v>
      </x:c>
      <x:c r="I417" t="s">
        <x:v>2907</x:v>
      </x:c>
      <x:c r="J417" t="s">
        <x:v>21</x:v>
      </x:c>
      <x:c r="K417" t="s">
        <x:v>2908</x:v>
      </x:c>
      <x:c r="L417" t="s">
        <x:v>21</x:v>
      </x:c>
      <x:c r="M417" s="6"/>
      <x:c r="O417" t="s">
        <x:v>131</x:v>
      </x:c>
      <x:c r="P417" t="s">
        <x:v>227</x:v>
      </x:c>
      <x:c r="Q417" t="str">
        <x:v>是</x:v>
      </x:c>
    </x:row>
    <x:row r="418" ht="25.5" customHeight="1">
      <x:c r="A418" t="s">
        <x:v>2909</x:v>
      </x:c>
      <x:c r="B418" t="s">
        <x:v>30</x:v>
      </x:c>
      <x:c r="C418" t="s">
        <x:v>2910</x:v>
      </x:c>
      <x:c r="D418" t="s">
        <x:v>2911</x:v>
      </x:c>
      <x:c r="E418" t="s">
        <x:v>2912</x:v>
      </x:c>
      <x:c r="F418" t="s">
        <x:v>21</x:v>
      </x:c>
      <x:c r="G418" t="s">
        <x:v>2913</x:v>
      </x:c>
      <x:c r="H418" t="s">
        <x:v>2914</x:v>
      </x:c>
      <x:c r="I418" t="s">
        <x:v>2915</x:v>
      </x:c>
      <x:c r="J418" t="s">
        <x:v>21</x:v>
      </x:c>
      <x:c r="K418" t="s">
        <x:v>2916</x:v>
      </x:c>
      <x:c r="L418" t="s">
        <x:v>44</x:v>
      </x:c>
      <x:c r="M418" s="6"/>
      <x:c r="O418" t="s">
        <x:v>122</x:v>
      </x:c>
      <x:c r="P418" t="s">
        <x:v>447</x:v>
      </x:c>
      <x:c r="Q418" t="str">
        <x:v>是</x:v>
      </x:c>
    </x:row>
    <x:row r="419" ht="25.5" customHeight="1">
      <x:c r="A419" t="s">
        <x:v>2917</x:v>
      </x:c>
      <x:c r="B419" t="s">
        <x:v>30</x:v>
      </x:c>
      <x:c r="C419" t="s">
        <x:v>2918</x:v>
      </x:c>
      <x:c r="D419" t="s">
        <x:v>2919</x:v>
      </x:c>
      <x:c r="E419" t="s">
        <x:v>2920</x:v>
      </x:c>
      <x:c r="F419" t="s">
        <x:v>21</x:v>
      </x:c>
      <x:c r="G419" t="s">
        <x:v>2913</x:v>
      </x:c>
      <x:c r="H419" t="s">
        <x:v>2921</x:v>
      </x:c>
      <x:c r="I419" t="s">
        <x:v>2922</x:v>
      </x:c>
      <x:c r="J419" t="s">
        <x:v>21</x:v>
      </x:c>
      <x:c r="K419" t="s">
        <x:v>2923</x:v>
      </x:c>
      <x:c r="L419" t="s">
        <x:v>44</x:v>
      </x:c>
      <x:c r="M419" s="6"/>
      <x:c r="O419" t="s">
        <x:v>257</x:v>
      </x:c>
      <x:c r="P419" t="s">
        <x:v>281</x:v>
      </x:c>
      <x:c r="Q419" t="str">
        <x:v>是</x:v>
      </x:c>
    </x:row>
    <x:row r="420" ht="25.5" customHeight="1">
      <x:c r="A420" t="s">
        <x:v>2924</x:v>
      </x:c>
      <x:c r="B420" t="s">
        <x:v>17</x:v>
      </x:c>
      <x:c r="C420" t="s">
        <x:v>2925</x:v>
      </x:c>
      <x:c r="D420" t="s">
        <x:v>2926</x:v>
      </x:c>
      <x:c r="E420" t="s">
        <x:v>2927</x:v>
      </x:c>
      <x:c r="F420" t="s">
        <x:v>21</x:v>
      </x:c>
      <x:c r="G420" t="s">
        <x:v>2913</x:v>
      </x:c>
      <x:c r="H420" t="s">
        <x:v>2928</x:v>
      </x:c>
      <x:c r="I420" t="s">
        <x:v>2929</x:v>
      </x:c>
      <x:c r="J420" t="s">
        <x:v>44</x:v>
      </x:c>
      <x:c r="K420" t="s">
        <x:v>72</x:v>
      </x:c>
      <x:c r="L420" t="s">
        <x:v>44</x:v>
      </x:c>
      <x:c r="M420" s="6"/>
      <x:c r="O420" t="s">
        <x:v>64</x:v>
      </x:c>
      <x:c r="P420" t="s">
        <x:v>174</x:v>
      </x:c>
      <x:c r="Q420" t="str">
        <x:v>否</x:v>
      </x:c>
    </x:row>
    <x:row r="421" ht="25.5" customHeight="1">
      <x:c r="A421" t="s">
        <x:v>2930</x:v>
      </x:c>
      <x:c r="B421" t="s">
        <x:v>30</x:v>
      </x:c>
      <x:c r="C421" t="s">
        <x:v>2931</x:v>
      </x:c>
      <x:c r="D421" t="s">
        <x:v>2932</x:v>
      </x:c>
      <x:c r="E421" t="s">
        <x:v>2933</x:v>
      </x:c>
      <x:c r="F421" t="s">
        <x:v>21</x:v>
      </x:c>
      <x:c r="G421" t="s">
        <x:v>2913</x:v>
      </x:c>
      <x:c r="H421" t="s">
        <x:v>2934</x:v>
      </x:c>
      <x:c r="I421" t="s">
        <x:v>2935</x:v>
      </x:c>
      <x:c r="J421" t="s">
        <x:v>21</x:v>
      </x:c>
      <x:c r="K421" t="s">
        <x:v>2936</x:v>
      </x:c>
      <x:c r="L421" t="s">
        <x:v>44</x:v>
      </x:c>
      <x:c r="M421" s="6"/>
      <x:c r="O421" t="s">
        <x:v>257</x:v>
      </x:c>
      <x:c r="P421" t="s">
        <x:v>349</x:v>
      </x:c>
      <x:c r="Q421" t="str">
        <x:v>是</x:v>
      </x:c>
    </x:row>
    <x:row r="422" ht="25.5" customHeight="1">
      <x:c r="A422" t="s">
        <x:v>2937</x:v>
      </x:c>
      <x:c r="B422" t="s">
        <x:v>151</x:v>
      </x:c>
      <x:c r="C422" t="s">
        <x:v>2938</x:v>
      </x:c>
      <x:c r="D422" t="s">
        <x:v>2939</x:v>
      </x:c>
      <x:c r="E422" t="s">
        <x:v>2940</x:v>
      </x:c>
      <x:c r="F422" t="s">
        <x:v>44</x:v>
      </x:c>
      <x:c r="G422" t="s">
        <x:v>2913</x:v>
      </x:c>
      <x:c r="H422" t="s">
        <x:v>2941</x:v>
      </x:c>
      <x:c r="I422" t="s">
        <x:v>2942</x:v>
      </x:c>
      <x:c r="J422" t="s">
        <x:v>44</x:v>
      </x:c>
      <x:c r="K422" t="s">
        <x:v>2943</x:v>
      </x:c>
      <x:c r="L422" t="s">
        <x:v>44</x:v>
      </x:c>
      <x:c r="M422" s="6" t="e">
        <x:f>HYPERLINK("https://github.com/nwintersgill/licensing_issues_study","0https://github.com/nwintersgill/licensing_issues_study")</x:f>
        <x:v>HYPERLINK is not implemented. linkLocation=https://github.com/nwintersgill/licensing_issues_study, friendlyName=0https://github.com/nwintersgill/licensing_issues_study</x:v>
      </x:c>
      <x:c r="N422" t="s">
        <x:v>840</x:v>
      </x:c>
      <x:c r="O422" t="s">
        <x:v>131</x:v>
      </x:c>
      <x:c r="P422" t="s">
        <x:v>242</x:v>
      </x:c>
      <x:c r="Q422" t="str">
        <x:v>否</x:v>
      </x:c>
    </x:row>
    <x:row r="423" ht="25.5" customHeight="1">
      <x:c r="A423" t="s">
        <x:v>2944</x:v>
      </x:c>
      <x:c r="B423" t="s">
        <x:v>17</x:v>
      </x:c>
      <x:c r="C423" t="s">
        <x:v>2945</x:v>
      </x:c>
      <x:c r="D423" t="s">
        <x:v>2946</x:v>
      </x:c>
      <x:c r="E423" t="s">
        <x:v>2947</x:v>
      </x:c>
      <x:c r="F423" t="s">
        <x:v>21</x:v>
      </x:c>
      <x:c r="G423" t="s">
        <x:v>2913</x:v>
      </x:c>
      <x:c r="H423" t="s">
        <x:v>2948</x:v>
      </x:c>
      <x:c r="I423" t="s">
        <x:v>2949</x:v>
      </x:c>
      <x:c r="J423" t="s">
        <x:v>21</x:v>
      </x:c>
      <x:c r="K423" t="s">
        <x:v>2950</x:v>
      </x:c>
      <x:c r="L423" t="s">
        <x:v>21</x:v>
      </x:c>
      <x:c r="M423" s="6"/>
      <x:c r="O423" t="s">
        <x:v>257</x:v>
      </x:c>
      <x:c r="P423" t="s">
        <x:v>258</x:v>
      </x:c>
      <x:c r="Q423" t="str">
        <x:v>是</x:v>
      </x:c>
    </x:row>
    <x:row r="424" ht="25.5" customHeight="1">
      <x:c r="A424" t="s">
        <x:v>2951</x:v>
      </x:c>
      <x:c r="B424" t="s">
        <x:v>17</x:v>
      </x:c>
      <x:c r="C424" t="s">
        <x:v>2952</x:v>
      </x:c>
      <x:c r="D424" t="s">
        <x:v>2953</x:v>
      </x:c>
      <x:c r="E424" t="s">
        <x:v>2954</x:v>
      </x:c>
      <x:c r="F424" t="s">
        <x:v>21</x:v>
      </x:c>
      <x:c r="G424" t="s">
        <x:v>2913</x:v>
      </x:c>
      <x:c r="H424" t="s">
        <x:v>2955</x:v>
      </x:c>
      <x:c r="I424" t="s">
        <x:v>2956</x:v>
      </x:c>
      <x:c r="J424" t="s">
        <x:v>44</x:v>
      </x:c>
      <x:c r="K424" t="s">
        <x:v>72</x:v>
      </x:c>
      <x:c r="L424" t="s">
        <x:v>44</x:v>
      </x:c>
      <x:c r="M424" s="6"/>
      <x:c r="O424" t="s">
        <x:v>1077</x:v>
      </x:c>
      <x:c r="P424" t="s">
        <x:v>2202</x:v>
      </x:c>
      <x:c r="Q424" t="str">
        <x:v>是</x:v>
      </x:c>
    </x:row>
    <x:row r="425" ht="25.5" customHeight="1">
      <x:c r="A425" t="s">
        <x:v>2957</x:v>
      </x:c>
      <x:c r="B425" t="s">
        <x:v>192</x:v>
      </x:c>
      <x:c r="C425" t="s">
        <x:v>2958</x:v>
      </x:c>
      <x:c r="D425" t="s">
        <x:v>2959</x:v>
      </x:c>
      <x:c r="E425" t="s">
        <x:v>2960</x:v>
      </x:c>
      <x:c r="F425" t="s">
        <x:v>21</x:v>
      </x:c>
      <x:c r="G425" t="s">
        <x:v>2913</x:v>
      </x:c>
      <x:c r="H425" t="s">
        <x:v>2961</x:v>
      </x:c>
      <x:c r="I425" t="s">
        <x:v>2962</x:v>
      </x:c>
      <x:c r="J425" t="s">
        <x:v>44</x:v>
      </x:c>
      <x:c r="K425" t="s">
        <x:v>72</x:v>
      </x:c>
      <x:c r="L425" t="s">
        <x:v>44</x:v>
      </x:c>
      <x:c r="M425" s="6"/>
      <x:c r="O425" t="s">
        <x:v>122</x:v>
      </x:c>
      <x:c r="P425" t="s">
        <x:v>739</x:v>
      </x:c>
      <x:c r="Q425" t="str">
        <x:v>否</x:v>
      </x:c>
    </x:row>
    <x:row r="426" ht="25.5" customHeight="1">
      <x:c r="A426" t="s">
        <x:v>2963</x:v>
      </x:c>
      <x:c r="B426" t="s">
        <x:v>57</x:v>
      </x:c>
      <x:c r="C426" t="s">
        <x:v>2964</x:v>
      </x:c>
      <x:c r="D426" t="s">
        <x:v>2965</x:v>
      </x:c>
      <x:c r="E426" t="s">
        <x:v>2966</x:v>
      </x:c>
      <x:c r="F426" t="s">
        <x:v>21</x:v>
      </x:c>
      <x:c r="G426" t="s">
        <x:v>2913</x:v>
      </x:c>
      <x:c r="H426" t="s">
        <x:v>2967</x:v>
      </x:c>
      <x:c r="I426" t="s">
        <x:v>2968</x:v>
      </x:c>
      <x:c r="J426" t="s">
        <x:v>44</x:v>
      </x:c>
      <x:c r="K426" t="s">
        <x:v>72</x:v>
      </x:c>
      <x:c r="L426" t="s">
        <x:v>44</x:v>
      </x:c>
      <x:c r="M426" s="6"/>
      <x:c r="O426" t="s">
        <x:v>462</x:v>
      </x:c>
      <x:c r="P426" t="s">
        <x:v>767</x:v>
      </x:c>
      <x:c r="Q426" t="str">
        <x:v>否</x:v>
      </x:c>
    </x:row>
    <x:row r="427" ht="25.5" customHeight="1">
      <x:c r="A427" t="s">
        <x:v>2969</x:v>
      </x:c>
      <x:c r="B427" t="s">
        <x:v>17</x:v>
      </x:c>
      <x:c r="C427" t="s">
        <x:v>2970</x:v>
      </x:c>
      <x:c r="D427" t="s">
        <x:v>2971</x:v>
      </x:c>
      <x:c r="E427" t="s">
        <x:v>2972</x:v>
      </x:c>
      <x:c r="F427" t="s">
        <x:v>21</x:v>
      </x:c>
      <x:c r="G427" t="s">
        <x:v>2913</x:v>
      </x:c>
      <x:c r="H427" t="s">
        <x:v>2973</x:v>
      </x:c>
      <x:c r="I427" t="s">
        <x:v>2974</x:v>
      </x:c>
      <x:c r="J427" t="s">
        <x:v>44</x:v>
      </x:c>
      <x:c r="K427" t="s">
        <x:v>2975</x:v>
      </x:c>
      <x:c r="L427" t="s">
        <x:v>21</x:v>
      </x:c>
      <x:c r="M427" s="6"/>
      <x:c r="O427" t="s">
        <x:v>257</x:v>
      </x:c>
      <x:c r="P427" t="s">
        <x:v>925</x:v>
      </x:c>
      <x:c r="Q427" t="str">
        <x:v>是</x:v>
      </x:c>
    </x:row>
    <x:row r="428" ht="25.5" customHeight="1">
      <x:c r="A428" t="s">
        <x:v>2976</x:v>
      </x:c>
      <x:c r="B428" t="s">
        <x:v>17</x:v>
      </x:c>
      <x:c r="C428" t="s">
        <x:v>2977</x:v>
      </x:c>
      <x:c r="D428" t="s">
        <x:v>2978</x:v>
      </x:c>
      <x:c r="E428" t="s">
        <x:v>2979</x:v>
      </x:c>
      <x:c r="F428" t="s">
        <x:v>21</x:v>
      </x:c>
      <x:c r="G428" t="s">
        <x:v>2913</x:v>
      </x:c>
      <x:c r="H428" t="s">
        <x:v>2980</x:v>
      </x:c>
      <x:c r="I428" t="s">
        <x:v>2981</x:v>
      </x:c>
      <x:c r="J428" t="s">
        <x:v>44</x:v>
      </x:c>
      <x:c r="K428" t="s">
        <x:v>2982</x:v>
      </x:c>
      <x:c r="L428" t="s">
        <x:v>44</x:v>
      </x:c>
      <x:c r="M428" s="6" t="e">
        <x:f>HYPERLINK("https://github.com/SeekingDream/DeciX","0https://github.com/SeekingDream/DeciX")</x:f>
        <x:v>HYPERLINK is not implemented. linkLocation=https://github.com/SeekingDream/DeciX, friendlyName=0https://github.com/SeekingDream/DeciX</x:v>
      </x:c>
      <x:c r="N428" t="s">
        <x:v>840</x:v>
      </x:c>
      <x:c r="O428" t="s">
        <x:v>257</x:v>
      </x:c>
      <x:c r="P428" t="s">
        <x:v>258</x:v>
      </x:c>
      <x:c r="Q428" t="str">
        <x:v>是</x:v>
      </x:c>
    </x:row>
    <x:row r="429" ht="25.5" customHeight="1">
      <x:c r="A429" t="s">
        <x:v>2983</x:v>
      </x:c>
      <x:c r="B429" t="s">
        <x:v>17</x:v>
      </x:c>
      <x:c r="C429" t="s">
        <x:v>2984</x:v>
      </x:c>
      <x:c r="D429" t="s">
        <x:v>2985</x:v>
      </x:c>
      <x:c r="E429" t="s">
        <x:v>2986</x:v>
      </x:c>
      <x:c r="F429" t="s">
        <x:v>21</x:v>
      </x:c>
      <x:c r="G429" t="s">
        <x:v>2913</x:v>
      </x:c>
      <x:c r="H429" t="s">
        <x:v>2987</x:v>
      </x:c>
      <x:c r="I429" t="s">
        <x:v>2988</x:v>
      </x:c>
      <x:c r="J429" t="s">
        <x:v>44</x:v>
      </x:c>
      <x:c r="K429" t="s">
        <x:v>72</x:v>
      </x:c>
      <x:c r="L429" t="s">
        <x:v>44</x:v>
      </x:c>
      <x:c r="M429" s="6" t="e">
        <x:f>HYPERLINK("https://github.com/libolun-star/ircoco","3https://github.com/libolun-star/ircoco")</x:f>
        <x:v>HYPERLINK is not implemented. linkLocation=https://github.com/libolun-star/ircoco, friendlyName=3https://github.com/libolun-star/ircoco</x:v>
      </x:c>
      <x:c r="N429" t="s">
        <x:v>325</x:v>
      </x:c>
      <x:c r="O429" t="s">
        <x:v>257</x:v>
      </x:c>
      <x:c r="P429" t="s">
        <x:v>258</x:v>
      </x:c>
      <x:c r="Q429" t="str">
        <x:v>是</x:v>
      </x:c>
    </x:row>
    <x:row r="430" ht="25.5" customHeight="1">
      <x:c r="A430" s="4" t="s">
        <x:v>2989</x:v>
      </x:c>
      <x:c r="B430" t="s">
        <x:v>2324</x:v>
      </x:c>
      <x:c r="C430" t="s">
        <x:v>2990</x:v>
      </x:c>
      <x:c r="D430" t="s">
        <x:v>2991</x:v>
      </x:c>
      <x:c r="E430" t="s">
        <x:v>2992</x:v>
      </x:c>
      <x:c r="F430" t="s">
        <x:v>44</x:v>
      </x:c>
      <x:c r="G430" t="s">
        <x:v>2913</x:v>
      </x:c>
      <x:c r="H430" t="s">
        <x:v>2993</x:v>
      </x:c>
      <x:c r="I430" t="s">
        <x:v>2994</x:v>
      </x:c>
      <x:c r="J430" t="s">
        <x:v>44</x:v>
      </x:c>
      <x:c r="K430" t="s">
        <x:v>72</x:v>
      </x:c>
      <x:c r="L430" t="s">
        <x:v>44</x:v>
      </x:c>
      <x:c r="M430" s="6" t="e">
        <x:f>HYPERLINK("https://github.com/devs-discussions-perceptions/devs_discussions_perceptions_paper","0https://github.com/devs-discussions-perceptions/devs_discussions_perceptions_paper")</x:f>
        <x:v>HYPERLINK is not implemented. linkLocation=https://github.com/devs-discussions-perceptions/devs_discussions_perceptions_paper, friendlyName=0https://github.com/devs-discussions-perceptions/devs_discussions_perceptions_paper</x:v>
      </x:c>
      <x:c r="N430" t="s">
        <x:v>840</x:v>
      </x:c>
      <x:c r="O430" t="s">
        <x:v>148</x:v>
      </x:c>
      <x:c r="P430" t="s">
        <x:v>1018</x:v>
      </x:c>
      <x:c r="Q430" t="str">
        <x:v>否</x:v>
      </x:c>
    </x:row>
    <x:row r="431" ht="25.5" customHeight="1">
      <x:c r="A431" t="s">
        <x:v>2995</x:v>
      </x:c>
      <x:c r="B431" t="s">
        <x:v>57</x:v>
      </x:c>
      <x:c r="C431" t="s">
        <x:v>2996</x:v>
      </x:c>
      <x:c r="D431" t="s">
        <x:v>2997</x:v>
      </x:c>
      <x:c r="E431" t="s">
        <x:v>2998</x:v>
      </x:c>
      <x:c r="F431" t="s">
        <x:v>21</x:v>
      </x:c>
      <x:c r="G431" t="s">
        <x:v>2913</x:v>
      </x:c>
      <x:c r="H431" t="s">
        <x:v>2999</x:v>
      </x:c>
      <x:c r="I431" t="s">
        <x:v>3000</x:v>
      </x:c>
      <x:c r="J431" t="s">
        <x:v>44</x:v>
      </x:c>
      <x:c r="K431" t="s">
        <x:v>72</x:v>
      </x:c>
      <x:c r="L431" t="s">
        <x:v>44</x:v>
      </x:c>
      <x:c r="M431" s="6" t="e">
        <x:f>HYPERLINK("https://github.com/jw-zhang-zju/Artifact-FocalMethodStudy","https://github.com/jw-zhang-zju/Artifact-FocalMethodStudy")</x:f>
        <x:v>HYPERLINK is not implemented. linkLocation=https://github.com/jw-zhang-zju/Artifact-FocalMethodStudy, friendlyName=https://github.com/jw-zhang-zju/Artifact-FocalMethodStudy</x:v>
      </x:c>
      <x:c r="N431" t="s">
        <x:v>840</x:v>
      </x:c>
      <x:c r="O431" t="s">
        <x:v>64</x:v>
      </x:c>
      <x:c r="P431" t="s">
        <x:v>65</x:v>
      </x:c>
      <x:c r="Q431" t="str">
        <x:v>是</x:v>
      </x:c>
    </x:row>
    <x:row r="432" ht="25.5" customHeight="1">
      <x:c r="A432" t="s">
        <x:v>3001</x:v>
      </x:c>
      <x:c r="B432" t="s">
        <x:v>57</x:v>
      </x:c>
      <x:c r="C432" t="s">
        <x:v>3002</x:v>
      </x:c>
      <x:c r="D432" t="s">
        <x:v>3003</x:v>
      </x:c>
      <x:c r="E432" t="s">
        <x:v>3004</x:v>
      </x:c>
      <x:c r="F432" t="s">
        <x:v>21</x:v>
      </x:c>
      <x:c r="G432" t="s">
        <x:v>2913</x:v>
      </x:c>
      <x:c r="H432" t="s">
        <x:v>3005</x:v>
      </x:c>
      <x:c r="I432" t="s">
        <x:v>3006</x:v>
      </x:c>
      <x:c r="J432" t="s">
        <x:v>44</x:v>
      </x:c>
      <x:c r="K432" t="s">
        <x:v>72</x:v>
      </x:c>
      <x:c r="L432" t="s">
        <x:v>44</x:v>
      </x:c>
      <x:c r="M432" s="6"/>
      <x:c r="O432" t="s">
        <x:v>64</x:v>
      </x:c>
      <x:c r="P432" t="s">
        <x:v>65</x:v>
      </x:c>
      <x:c r="Q432" t="str">
        <x:v>否</x:v>
      </x:c>
    </x:row>
    <x:row r="433" ht="25.5" customHeight="1">
      <x:c r="A433" t="s">
        <x:v>3007</x:v>
      </x:c>
      <x:c r="B433" t="s">
        <x:v>57</x:v>
      </x:c>
      <x:c r="C433" t="s">
        <x:v>3008</x:v>
      </x:c>
      <x:c r="D433" t="s">
        <x:v>3009</x:v>
      </x:c>
      <x:c r="E433" t="s">
        <x:v>3010</x:v>
      </x:c>
      <x:c r="F433" t="s">
        <x:v>21</x:v>
      </x:c>
      <x:c r="G433" t="s">
        <x:v>2913</x:v>
      </x:c>
      <x:c r="H433" t="s">
        <x:v>3011</x:v>
      </x:c>
      <x:c r="I433" t="s">
        <x:v>3012</x:v>
      </x:c>
      <x:c r="J433" t="s">
        <x:v>44</x:v>
      </x:c>
      <x:c r="K433" t="s">
        <x:v>72</x:v>
      </x:c>
      <x:c r="L433" t="s">
        <x:v>44</x:v>
      </x:c>
      <x:c r="M433" s="6" t="e">
        <x:f>HYPERLINK("https://github.com/jstzwj/ChatTester","19https://github.com/jstzwj/ChatTester")</x:f>
        <x:v>HYPERLINK is not implemented. linkLocation=https://github.com/jstzwj/ChatTester, friendlyName=19https://github.com/jstzwj/ChatTester</x:v>
      </x:c>
      <x:c r="N433" t="s">
        <x:v>754</x:v>
      </x:c>
      <x:c r="O433" t="s">
        <x:v>64</x:v>
      </x:c>
      <x:c r="P433" t="s">
        <x:v>65</x:v>
      </x:c>
      <x:c r="Q433" t="str">
        <x:v>是</x:v>
      </x:c>
    </x:row>
    <x:row r="434" ht="25.5" customHeight="1">
      <x:c r="A434" t="s">
        <x:v>3013</x:v>
      </x:c>
      <x:c r="B434" t="s">
        <x:v>57</x:v>
      </x:c>
      <x:c r="C434" t="s">
        <x:v>3014</x:v>
      </x:c>
      <x:c r="D434" t="s">
        <x:v>3015</x:v>
      </x:c>
      <x:c r="E434" t="s">
        <x:v>3016</x:v>
      </x:c>
      <x:c r="F434" t="s">
        <x:v>21</x:v>
      </x:c>
      <x:c r="G434" t="s">
        <x:v>2913</x:v>
      </x:c>
      <x:c r="H434" t="s">
        <x:v>3017</x:v>
      </x:c>
      <x:c r="I434" t="s">
        <x:v>3018</x:v>
      </x:c>
      <x:c r="J434" t="s">
        <x:v>44</x:v>
      </x:c>
      <x:c r="K434" t="s">
        <x:v>72</x:v>
      </x:c>
      <x:c r="L434" t="s">
        <x:v>44</x:v>
      </x:c>
      <x:c r="M434" s="6"/>
      <x:c r="O434" t="s">
        <x:v>64</x:v>
      </x:c>
      <x:c r="P434" t="s">
        <x:v>787</x:v>
      </x:c>
      <x:c r="Q434" t="str">
        <x:v>否</x:v>
      </x:c>
    </x:row>
    <x:row r="435" ht="25.5" customHeight="1">
      <x:c r="A435" t="s">
        <x:v>3019</x:v>
      </x:c>
      <x:c r="B435" t="s">
        <x:v>57</x:v>
      </x:c>
      <x:c r="C435" t="s">
        <x:v>3020</x:v>
      </x:c>
      <x:c r="D435" t="s">
        <x:v>3021</x:v>
      </x:c>
      <x:c r="E435" t="s">
        <x:v>3022</x:v>
      </x:c>
      <x:c r="F435" t="s">
        <x:v>21</x:v>
      </x:c>
      <x:c r="G435" t="s">
        <x:v>2913</x:v>
      </x:c>
      <x:c r="H435" t="s">
        <x:v>3023</x:v>
      </x:c>
      <x:c r="I435" t="s">
        <x:v>3024</x:v>
      </x:c>
      <x:c r="J435" t="s">
        <x:v>44</x:v>
      </x:c>
      <x:c r="K435" t="s">
        <x:v>3025</x:v>
      </x:c>
      <x:c r="L435" t="s">
        <x:v>44</x:v>
      </x:c>
      <x:c r="M435" s="6" t="e">
        <x:f>HYPERLINK("https://github.com/lenijwp/COSTELLO","https://github.com/lenijwp/COSTELLO")</x:f>
        <x:v>HYPERLINK is not implemented. linkLocation=https://github.com/lenijwp/COSTELLO, friendlyName=https://github.com/lenijwp/COSTELLO</x:v>
      </x:c>
      <x:c r="N435" t="s">
        <x:v>675</x:v>
      </x:c>
      <x:c r="O435" t="s">
        <x:v>64</x:v>
      </x:c>
      <x:c r="P435" t="s">
        <x:v>97</x:v>
      </x:c>
      <x:c r="Q435" t="str">
        <x:v>是</x:v>
      </x:c>
    </x:row>
    <x:row r="436" ht="25.5" customHeight="1">
      <x:c r="A436" t="s">
        <x:v>3026</x:v>
      </x:c>
      <x:c r="B436" t="s">
        <x:v>57</x:v>
      </x:c>
      <x:c r="C436" t="s">
        <x:v>3027</x:v>
      </x:c>
      <x:c r="D436" t="s">
        <x:v>3028</x:v>
      </x:c>
      <x:c r="E436" t="s">
        <x:v>3029</x:v>
      </x:c>
      <x:c r="F436" t="s">
        <x:v>21</x:v>
      </x:c>
      <x:c r="G436" t="s">
        <x:v>2913</x:v>
      </x:c>
      <x:c r="H436" t="s">
        <x:v>3030</x:v>
      </x:c>
      <x:c r="I436" t="s">
        <x:v>3031</x:v>
      </x:c>
      <x:c r="J436" t="s">
        <x:v>44</x:v>
      </x:c>
      <x:c r="K436" t="s">
        <x:v>72</x:v>
      </x:c>
      <x:c r="L436" t="s">
        <x:v>44</x:v>
      </x:c>
      <x:c r="M436" s="6"/>
      <x:c r="O436" t="s">
        <x:v>64</x:v>
      </x:c>
      <x:c r="P436" t="s">
        <x:v>174</x:v>
      </x:c>
      <x:c r="Q436" t="str">
        <x:v>否</x:v>
      </x:c>
    </x:row>
    <x:row r="437" ht="25.5" customHeight="1">
      <x:c r="A437" t="s">
        <x:v>3032</x:v>
      </x:c>
      <x:c r="B437" t="s">
        <x:v>17</x:v>
      </x:c>
      <x:c r="C437" t="s">
        <x:v>3033</x:v>
      </x:c>
      <x:c r="D437" t="s">
        <x:v>3034</x:v>
      </x:c>
      <x:c r="E437" t="s">
        <x:v>3035</x:v>
      </x:c>
      <x:c r="F437" t="s">
        <x:v>21</x:v>
      </x:c>
      <x:c r="G437" t="s">
        <x:v>2913</x:v>
      </x:c>
      <x:c r="H437" t="s">
        <x:v>3036</x:v>
      </x:c>
      <x:c r="I437" t="s">
        <x:v>3037</x:v>
      </x:c>
      <x:c r="J437" t="s">
        <x:v>44</x:v>
      </x:c>
      <x:c r="K437" t="s">
        <x:v>3038</x:v>
      </x:c>
      <x:c r="L437" t="s">
        <x:v>44</x:v>
      </x:c>
      <x:c r="M437" s="6"/>
      <x:c r="O437" t="s">
        <x:v>257</x:v>
      </x:c>
      <x:c r="P437" t="s">
        <x:v>258</x:v>
      </x:c>
      <x:c r="Q437" t="str">
        <x:v>是</x:v>
      </x:c>
    </x:row>
    <x:row r="438" ht="25.5" customHeight="1">
      <x:c r="A438" t="s">
        <x:v>3039</x:v>
      </x:c>
      <x:c r="B438" t="s">
        <x:v>17</x:v>
      </x:c>
      <x:c r="C438" t="s">
        <x:v>3040</x:v>
      </x:c>
      <x:c r="D438" t="s">
        <x:v>3041</x:v>
      </x:c>
      <x:c r="E438" t="s">
        <x:v>3042</x:v>
      </x:c>
      <x:c r="F438" t="s">
        <x:v>21</x:v>
      </x:c>
      <x:c r="G438" t="s">
        <x:v>2913</x:v>
      </x:c>
      <x:c r="H438" t="s">
        <x:v>3043</x:v>
      </x:c>
      <x:c r="I438" t="s">
        <x:v>3044</x:v>
      </x:c>
      <x:c r="J438" t="s">
        <x:v>44</x:v>
      </x:c>
      <x:c r="K438" t="s">
        <x:v>72</x:v>
      </x:c>
      <x:c r="L438" t="s">
        <x:v>44</x:v>
      </x:c>
      <x:c r="M438" s="6" t="e">
        <x:f>HYPERLINK("https://github.com/ziansu/codeart","https://github.com/ziansu/codeart")</x:f>
        <x:v>HYPERLINK is not implemented. linkLocation=https://github.com/ziansu/codeart, friendlyName=https://github.com/ziansu/codeart</x:v>
      </x:c>
      <x:c r="N438" t="s">
        <x:v>1594</x:v>
      </x:c>
      <x:c r="O438" t="s">
        <x:v>122</x:v>
      </x:c>
      <x:c r="P438" t="s">
        <x:v>447</x:v>
      </x:c>
      <x:c r="Q438" t="str">
        <x:v>是</x:v>
      </x:c>
    </x:row>
    <x:row r="439" ht="25.5" customHeight="1">
      <x:c r="A439" t="s">
        <x:v>3045</x:v>
      </x:c>
      <x:c r="B439" t="s">
        <x:v>30</x:v>
      </x:c>
      <x:c r="C439" t="s">
        <x:v>3046</x:v>
      </x:c>
      <x:c r="D439" t="s">
        <x:v>3047</x:v>
      </x:c>
      <x:c r="E439" t="s">
        <x:v>3048</x:v>
      </x:c>
      <x:c r="F439" t="s">
        <x:v>21</x:v>
      </x:c>
      <x:c r="G439" t="s">
        <x:v>2913</x:v>
      </x:c>
      <x:c r="H439" t="s">
        <x:v>3049</x:v>
      </x:c>
      <x:c r="I439" t="s">
        <x:v>3050</x:v>
      </x:c>
      <x:c r="J439" t="s">
        <x:v>44</x:v>
      </x:c>
      <x:c r="K439" t="s">
        <x:v>72</x:v>
      </x:c>
      <x:c r="L439" t="s">
        <x:v>44</x:v>
      </x:c>
      <x:c r="M439" s="6"/>
      <x:c r="O439" t="s">
        <x:v>131</x:v>
      </x:c>
      <x:c r="P439" t="s">
        <x:v>132</x:v>
      </x:c>
      <x:c r="Q439" t="str">
        <x:v>是</x:v>
      </x:c>
    </x:row>
    <x:row r="440" ht="25.5" customHeight="1">
      <x:c r="A440" t="s">
        <x:v>3051</x:v>
      </x:c>
      <x:c r="B440" t="s">
        <x:v>17</x:v>
      </x:c>
      <x:c r="C440" t="s">
        <x:v>3052</x:v>
      </x:c>
      <x:c r="D440" t="s">
        <x:v>3053</x:v>
      </x:c>
      <x:c r="E440" t="s">
        <x:v>3054</x:v>
      </x:c>
      <x:c r="F440" t="s">
        <x:v>21</x:v>
      </x:c>
      <x:c r="G440" t="s">
        <x:v>2913</x:v>
      </x:c>
      <x:c r="H440" t="s">
        <x:v>3055</x:v>
      </x:c>
      <x:c r="I440" t="s">
        <x:v>3056</x:v>
      </x:c>
      <x:c r="J440" t="s">
        <x:v>44</x:v>
      </x:c>
      <x:c r="K440" t="s">
        <x:v>72</x:v>
      </x:c>
      <x:c r="L440" t="s">
        <x:v>44</x:v>
      </x:c>
      <x:c r="M440" s="6" t="e">
        <x:f>HYPERLINK("https://github.com/yz1019117968/fse-24-unitrans","https://github.com/yz1019117968/fse-24-unitrans")</x:f>
        <x:v>HYPERLINK is not implemented. linkLocation=https://github.com/yz1019117968/fse-24-unitrans, friendlyName=https://github.com/yz1019117968/fse-24-unitrans</x:v>
      </x:c>
      <x:c r="N440" t="s">
        <x:v>3057</x:v>
      </x:c>
      <x:c r="O440" t="s">
        <x:v>257</x:v>
      </x:c>
      <x:c r="P440" t="s">
        <x:v>925</x:v>
      </x:c>
      <x:c r="Q440" t="str">
        <x:v>是</x:v>
      </x:c>
    </x:row>
    <x:row r="441" ht="25.5" customHeight="1">
      <x:c r="A441" t="s">
        <x:v>3058</x:v>
      </x:c>
      <x:c r="B441" t="s">
        <x:v>57</x:v>
      </x:c>
      <x:c r="C441" t="s">
        <x:v>3059</x:v>
      </x:c>
      <x:c r="D441" t="s">
        <x:v>3060</x:v>
      </x:c>
      <x:c r="E441" t="s">
        <x:v>3061</x:v>
      </x:c>
      <x:c r="F441" t="s">
        <x:v>21</x:v>
      </x:c>
      <x:c r="G441" t="s">
        <x:v>2913</x:v>
      </x:c>
      <x:c r="H441" t="s">
        <x:v>3062</x:v>
      </x:c>
      <x:c r="I441" t="s">
        <x:v>3063</x:v>
      </x:c>
      <x:c r="J441" t="s">
        <x:v>44</x:v>
      </x:c>
      <x:c r="K441" t="s">
        <x:v>72</x:v>
      </x:c>
      <x:c r="L441" t="s">
        <x:v>44</x:v>
      </x:c>
      <x:c r="M441" s="6" t="e">
        <x:f>HYPERLINK("https://github.com/MSchreber/GlitchTokens-in-Large-Language-Models","https://github.com/MSchreber/GlitchTokens-in-Large-Language-Models")</x:f>
        <x:v>HYPERLINK is not implemented. linkLocation=https://github.com/MSchreber/GlitchTokens-in-Large-Language-Models, friendlyName=https://github.com/MSchreber/GlitchTokens-in-Large-Language-Models</x:v>
      </x:c>
      <x:c r="N441" t="s">
        <x:v>840</x:v>
      </x:c>
      <x:c r="O441" t="s">
        <x:v>64</x:v>
      </x:c>
      <x:c r="P441" t="s">
        <x:v>97</x:v>
      </x:c>
      <x:c r="Q441" t="str">
        <x:v>是</x:v>
      </x:c>
    </x:row>
    <x:row r="442" ht="25.5" customHeight="1">
      <x:c r="A442" t="s">
        <x:v>3064</x:v>
      </x:c>
      <x:c r="B442" t="s">
        <x:v>57</x:v>
      </x:c>
      <x:c r="C442" t="s">
        <x:v>3065</x:v>
      </x:c>
      <x:c r="D442" t="s">
        <x:v>3066</x:v>
      </x:c>
      <x:c r="E442" t="s">
        <x:v>3067</x:v>
      </x:c>
      <x:c r="F442" t="s">
        <x:v>21</x:v>
      </x:c>
      <x:c r="G442" t="s">
        <x:v>2913</x:v>
      </x:c>
      <x:c r="H442" t="s">
        <x:v>3067</x:v>
      </x:c>
      <x:c r="I442" t="s">
        <x:v>3068</x:v>
      </x:c>
      <x:c r="J442" t="s">
        <x:v>44</x:v>
      </x:c>
      <x:c r="K442" t="s">
        <x:v>72</x:v>
      </x:c>
      <x:c r="L442" t="s">
        <x:v>44</x:v>
      </x:c>
      <x:c r="M442" s="6" t="e">
        <x:f>HYPERLINK("https://github.com/sola-st/DyPyBench/blob/main/README.md","https://github.com/sola-st/DyPyBench/blob/main/README.md")</x:f>
        <x:v>HYPERLINK is not implemented. linkLocation=https://github.com/sola-st/DyPyBench/blob/main/README.md, friendlyName=https://github.com/sola-st/DyPyBench/blob/main/README.md</x:v>
      </x:c>
      <x:c r="N442" t="s">
        <x:v>1249</x:v>
      </x:c>
      <x:c r="O442" t="s">
        <x:v>64</x:v>
      </x:c>
      <x:c r="P442" t="s">
        <x:v>174</x:v>
      </x:c>
      <x:c r="Q442" t="str">
        <x:v>否</x:v>
      </x:c>
    </x:row>
    <x:row r="443" ht="25.5" customHeight="1">
      <x:c r="A443" t="s">
        <x:v>3069</x:v>
      </x:c>
      <x:c r="B443" t="s">
        <x:v>57</x:v>
      </x:c>
      <x:c r="C443" t="s">
        <x:v>3070</x:v>
      </x:c>
      <x:c r="D443" t="s">
        <x:v>3071</x:v>
      </x:c>
      <x:c r="E443" t="s">
        <x:v>3072</x:v>
      </x:c>
      <x:c r="F443" t="s">
        <x:v>44</x:v>
      </x:c>
      <x:c r="G443" t="s">
        <x:v>2913</x:v>
      </x:c>
      <x:c r="H443" t="s">
        <x:v>3073</x:v>
      </x:c>
      <x:c r="I443" t="s">
        <x:v>3074</x:v>
      </x:c>
      <x:c r="J443" t="s">
        <x:v>44</x:v>
      </x:c>
      <x:c r="K443" t="s">
        <x:v>72</x:v>
      </x:c>
      <x:c r="L443" t="s">
        <x:v>44</x:v>
      </x:c>
      <x:c r="M443" s="6"/>
      <x:c r="O443" t="s">
        <x:v>64</x:v>
      </x:c>
      <x:c r="P443" t="s">
        <x:v>174</x:v>
      </x:c>
      <x:c r="Q443" t="str">
        <x:v>否</x:v>
      </x:c>
    </x:row>
    <x:row r="444" ht="25.5" customHeight="1">
      <x:c r="A444" t="s">
        <x:v>3075</x:v>
      </x:c>
      <x:c r="B444" t="s">
        <x:v>57</x:v>
      </x:c>
      <x:c r="C444" t="s">
        <x:v>3076</x:v>
      </x:c>
      <x:c r="D444" t="s">
        <x:v>3077</x:v>
      </x:c>
      <x:c r="E444" t="s">
        <x:v>3078</x:v>
      </x:c>
      <x:c r="F444" t="s">
        <x:v>21</x:v>
      </x:c>
      <x:c r="G444" t="s">
        <x:v>2913</x:v>
      </x:c>
      <x:c r="H444" t="s">
        <x:v>3079</x:v>
      </x:c>
      <x:c r="I444" t="s">
        <x:v>3080</x:v>
      </x:c>
      <x:c r="J444" t="s">
        <x:v>44</x:v>
      </x:c>
      <x:c r="K444" t="s">
        <x:v>72</x:v>
      </x:c>
      <x:c r="L444" t="s">
        <x:v>44</x:v>
      </x:c>
      <x:c r="M444" s="6"/>
      <x:c r="O444" t="s">
        <x:v>64</x:v>
      </x:c>
      <x:c r="P444" t="s">
        <x:v>174</x:v>
      </x:c>
      <x:c r="Q444" t="str">
        <x:v>否</x:v>
      </x:c>
    </x:row>
    <x:row r="445" ht="25.5" customHeight="1">
      <x:c r="A445" t="s">
        <x:v>3081</x:v>
      </x:c>
      <x:c r="B445" t="s">
        <x:v>57</x:v>
      </x:c>
      <x:c r="C445" t="s">
        <x:v>3082</x:v>
      </x:c>
      <x:c r="D445" t="s">
        <x:v>3083</x:v>
      </x:c>
      <x:c r="E445" t="s">
        <x:v>3084</x:v>
      </x:c>
      <x:c r="F445" t="s">
        <x:v>21</x:v>
      </x:c>
      <x:c r="G445" t="s">
        <x:v>2913</x:v>
      </x:c>
      <x:c r="H445" t="s">
        <x:v>3085</x:v>
      </x:c>
      <x:c r="I445" t="s">
        <x:v>3086</x:v>
      </x:c>
      <x:c r="J445" t="s">
        <x:v>44</x:v>
      </x:c>
      <x:c r="K445" t="s">
        <x:v>72</x:v>
      </x:c>
      <x:c r="L445" t="s">
        <x:v>44</x:v>
      </x:c>
      <x:c r="M445" s="6" t="e">
        <x:f>HYPERLINK("https://github.com/aashishyadavally/nd-slicer","https://github.com/aashishyadavally/nd-slicer")</x:f>
        <x:v>HYPERLINK is not implemented. linkLocation=https://github.com/aashishyadavally/nd-slicer, friendlyName=https://github.com/aashishyadavally/nd-slicer</x:v>
      </x:c>
      <x:c r="N445" t="s">
        <x:v>147</x:v>
      </x:c>
      <x:c r="O445" t="s">
        <x:v>462</x:v>
      </x:c>
      <x:c r="P445" t="s">
        <x:v>767</x:v>
      </x:c>
      <x:c r="Q445" t="str">
        <x:v>是</x:v>
      </x:c>
    </x:row>
    <x:row r="446" ht="25.5" customHeight="1">
      <x:c r="A446" t="s">
        <x:v>3087</x:v>
      </x:c>
      <x:c r="B446" t="s">
        <x:v>57</x:v>
      </x:c>
      <x:c r="C446" t="s">
        <x:v>3088</x:v>
      </x:c>
      <x:c r="D446" t="s">
        <x:v>3089</x:v>
      </x:c>
      <x:c r="E446" t="s">
        <x:v>3090</x:v>
      </x:c>
      <x:c r="F446" t="s">
        <x:v>21</x:v>
      </x:c>
      <x:c r="G446" t="s">
        <x:v>2913</x:v>
      </x:c>
      <x:c r="H446" t="s">
        <x:v>3091</x:v>
      </x:c>
      <x:c r="I446" t="s">
        <x:v>3092</x:v>
      </x:c>
      <x:c r="J446" t="s">
        <x:v>44</x:v>
      </x:c>
      <x:c r="K446" t="s">
        <x:v>72</x:v>
      </x:c>
      <x:c r="L446" t="s">
        <x:v>21</x:v>
      </x:c>
      <x:c r="M446" s="6"/>
      <x:c r="O446" t="s">
        <x:v>131</x:v>
      </x:c>
      <x:c r="P446" t="s">
        <x:v>227</x:v>
      </x:c>
      <x:c r="Q446" t="str">
        <x:v>是</x:v>
      </x:c>
    </x:row>
    <x:row r="447" ht="25.5" customHeight="1">
      <x:c r="A447" t="s">
        <x:v>3093</x:v>
      </x:c>
      <x:c r="B447" t="s">
        <x:v>17</x:v>
      </x:c>
      <x:c r="C447" t="s">
        <x:v>3094</x:v>
      </x:c>
      <x:c r="D447" t="s">
        <x:v>3095</x:v>
      </x:c>
      <x:c r="E447" t="s">
        <x:v>3096</x:v>
      </x:c>
      <x:c r="F447" t="s">
        <x:v>21</x:v>
      </x:c>
      <x:c r="G447" t="s">
        <x:v>2913</x:v>
      </x:c>
      <x:c r="H447" t="s">
        <x:v>3097</x:v>
      </x:c>
      <x:c r="I447" t="s">
        <x:v>3098</x:v>
      </x:c>
      <x:c r="J447" t="s">
        <x:v>44</x:v>
      </x:c>
      <x:c r="K447" t="s">
        <x:v>72</x:v>
      </x:c>
      <x:c r="L447" t="s">
        <x:v>21</x:v>
      </x:c>
      <x:c r="M447" s="6"/>
      <x:c r="O447" t="s">
        <x:v>131</x:v>
      </x:c>
      <x:c r="P447" t="s">
        <x:v>227</x:v>
      </x:c>
      <x:c r="Q447" t="str">
        <x:v>是</x:v>
      </x:c>
    </x:row>
    <x:row r="448" ht="25.5" customHeight="1">
      <x:c r="A448" t="s">
        <x:v>3099</x:v>
      </x:c>
      <x:c r="B448" t="s">
        <x:v>57</x:v>
      </x:c>
      <x:c r="C448" s="5" t="s">
        <x:v>3100</x:v>
      </x:c>
      <x:c r="D448" t="s">
        <x:v>3101</x:v>
      </x:c>
      <x:c r="E448" t="s">
        <x:v>3102</x:v>
      </x:c>
      <x:c r="F448" t="s">
        <x:v>21</x:v>
      </x:c>
      <x:c r="G448" t="s">
        <x:v>2913</x:v>
      </x:c>
      <x:c r="H448" t="s">
        <x:v>3103</x:v>
      </x:c>
      <x:c r="I448" t="s">
        <x:v>3104</x:v>
      </x:c>
      <x:c r="J448" t="s">
        <x:v>44</x:v>
      </x:c>
      <x:c r="K448" t="s">
        <x:v>72</x:v>
      </x:c>
      <x:c r="L448" t="s">
        <x:v>44</x:v>
      </x:c>
      <x:c r="M448" s="6" t="e">
        <x:f>HYPERLINK("https://github.com/qixin5/indivisible_multihunk_bug_repair","https://github.com/qixin5/indivisible_multihunk_bug_repair")</x:f>
        <x:v>HYPERLINK is not implemented. linkLocation=https://github.com/qixin5/indivisible_multihunk_bug_repair, friendlyName=https://github.com/qixin5/indivisible_multihunk_bug_repair</x:v>
      </x:c>
      <x:c r="N448" t="s">
        <x:v>675</x:v>
      </x:c>
      <x:c r="O448" t="s">
        <x:v>131</x:v>
      </x:c>
      <x:c r="P448" t="s">
        <x:v>227</x:v>
      </x:c>
      <x:c r="Q448" t="str">
        <x:v>否</x:v>
      </x:c>
    </x:row>
    <x:row r="449" ht="25.5" customHeight="1">
      <x:c r="A449" t="s">
        <x:v>3105</x:v>
      </x:c>
      <x:c r="B449" t="s">
        <x:v>57</x:v>
      </x:c>
      <x:c r="C449" t="s">
        <x:v>3106</x:v>
      </x:c>
      <x:c r="D449" t="s">
        <x:v>3107</x:v>
      </x:c>
      <x:c r="E449" t="s">
        <x:v>3108</x:v>
      </x:c>
      <x:c r="F449" t="s">
        <x:v>21</x:v>
      </x:c>
      <x:c r="G449" t="s">
        <x:v>2913</x:v>
      </x:c>
      <x:c r="H449" t="s">
        <x:v>3109</x:v>
      </x:c>
      <x:c r="I449" t="s">
        <x:v>3110</x:v>
      </x:c>
      <x:c r="J449" t="s">
        <x:v>21</x:v>
      </x:c>
      <x:c r="K449" t="s">
        <x:v>3111</x:v>
      </x:c>
      <x:c r="L449" t="s">
        <x:v>44</x:v>
      </x:c>
      <x:c r="M449" s="6"/>
      <x:c r="O449" t="s">
        <x:v>131</x:v>
      </x:c>
      <x:c r="P449" t="s">
        <x:v>227</x:v>
      </x:c>
      <x:c r="Q449" t="str">
        <x:v>否</x:v>
      </x:c>
    </x:row>
    <x:row r="450" ht="25.5" customHeight="1">
      <x:c r="A450" t="s">
        <x:v>3112</x:v>
      </x:c>
      <x:c r="B450" t="s">
        <x:v>17</x:v>
      </x:c>
      <x:c r="C450" t="s">
        <x:v>3113</x:v>
      </x:c>
      <x:c r="D450" t="s">
        <x:v>3114</x:v>
      </x:c>
      <x:c r="E450" t="s">
        <x:v>3115</x:v>
      </x:c>
      <x:c r="F450" t="s">
        <x:v>21</x:v>
      </x:c>
      <x:c r="G450" t="s">
        <x:v>2913</x:v>
      </x:c>
      <x:c r="H450" t="s">
        <x:v>3116</x:v>
      </x:c>
      <x:c r="I450" t="s">
        <x:v>3117</x:v>
      </x:c>
      <x:c r="J450" t="s">
        <x:v>44</x:v>
      </x:c>
      <x:c r="K450" t="s">
        <x:v>72</x:v>
      </x:c>
      <x:c r="L450" t="s">
        <x:v>44</x:v>
      </x:c>
      <x:c r="M450" s="6" t="e">
        <x:f>HYPERLINK("https://github.com/Mondego/dafny-synthesis","https://github.com/Mondego/dafny-synthesis")</x:f>
        <x:v>HYPERLINK is not implemented. linkLocation=https://github.com/Mondego/dafny-synthesis, friendlyName=https://github.com/Mondego/dafny-synthesis</x:v>
      </x:c>
      <x:c r="N450" t="s">
        <x:v>3118</x:v>
      </x:c>
      <x:c r="O450" t="s">
        <x:v>462</x:v>
      </x:c>
      <x:c r="P450" t="s">
        <x:v>1444</x:v>
      </x:c>
      <x:c r="Q450" t="str">
        <x:v>是</x:v>
      </x:c>
    </x:row>
    <x:row r="451" ht="25.5" customHeight="1">
      <x:c r="A451" t="s">
        <x:v>3119</x:v>
      </x:c>
      <x:c r="B451" t="s">
        <x:v>57</x:v>
      </x:c>
      <x:c r="C451" t="s">
        <x:v>3120</x:v>
      </x:c>
      <x:c r="D451" t="s">
        <x:v>3121</x:v>
      </x:c>
      <x:c r="E451" t="s">
        <x:v>3122</x:v>
      </x:c>
      <x:c r="F451" t="s">
        <x:v>21</x:v>
      </x:c>
      <x:c r="G451" t="s">
        <x:v>2913</x:v>
      </x:c>
      <x:c r="H451" t="s">
        <x:v>3123</x:v>
      </x:c>
      <x:c r="I451" t="s">
        <x:v>3124</x:v>
      </x:c>
      <x:c r="J451" t="s">
        <x:v>44</x:v>
      </x:c>
      <x:c r="K451" t="s">
        <x:v>72</x:v>
      </x:c>
      <x:c r="L451" t="s">
        <x:v>44</x:v>
      </x:c>
      <x:c r="M451" s="6" t="e">
        <x:f>HYPERLINK("http://chat.deepseek.com/a/chat/s/ff64dc23-1d0c-402d-98d5-c952af17414e","chat.deepseek.com/a/chat/s/ff64dc23-1d0c-402d-98d5-c952af17414e")</x:f>
        <x:v>HYPERLINK is not implemented. linkLocation=http://chat.deepseek.com/a/chat/s/ff64dc23-1d0c-402d-98d5-c952af17414e, friendlyName=chat.deepseek.com/a/chat/s/ff64dc23-1d0c-402d-98d5-c952af17414e</x:v>
      </x:c>
      <x:c r="N451" t="s">
        <x:v>675</x:v>
      </x:c>
      <x:c r="O451" t="s">
        <x:v>64</x:v>
      </x:c>
      <x:c r="P451" t="s">
        <x:v>65</x:v>
      </x:c>
      <x:c r="Q451" t="str">
        <x:v>否</x:v>
      </x:c>
    </x:row>
    <x:row r="452" ht="25.5" customHeight="1">
      <x:c r="A452" t="s">
        <x:v>3125</x:v>
      </x:c>
      <x:c r="B452" t="s">
        <x:v>30</x:v>
      </x:c>
      <x:c r="C452" t="s">
        <x:v>3126</x:v>
      </x:c>
      <x:c r="D452" t="s">
        <x:v>3127</x:v>
      </x:c>
      <x:c r="E452" t="s">
        <x:v>3128</x:v>
      </x:c>
      <x:c r="F452" t="s">
        <x:v>21</x:v>
      </x:c>
      <x:c r="G452" t="s">
        <x:v>2913</x:v>
      </x:c>
      <x:c r="H452" t="s">
        <x:v>3129</x:v>
      </x:c>
      <x:c r="I452" t="s">
        <x:v>3130</x:v>
      </x:c>
      <x:c r="J452" t="s">
        <x:v>44</x:v>
      </x:c>
      <x:c r="K452" t="s">
        <x:v>72</x:v>
      </x:c>
      <x:c r="L452" t="s">
        <x:v>44</x:v>
      </x:c>
      <x:c r="M452" s="6"/>
      <x:c r="O452" t="s">
        <x:v>64</x:v>
      </x:c>
      <x:c r="P452" t="s">
        <x:v>65</x:v>
      </x:c>
      <x:c r="Q452" t="str">
        <x:v>是</x:v>
      </x:c>
    </x:row>
    <x:row r="453" ht="25.5" customHeight="1">
      <x:c r="A453" t="s">
        <x:v>3131</x:v>
      </x:c>
      <x:c r="B453" t="s">
        <x:v>57</x:v>
      </x:c>
      <x:c r="C453" t="s">
        <x:v>3132</x:v>
      </x:c>
      <x:c r="D453" t="s">
        <x:v>3133</x:v>
      </x:c>
      <x:c r="E453" t="s">
        <x:v>3134</x:v>
      </x:c>
      <x:c r="F453" t="s">
        <x:v>21</x:v>
      </x:c>
      <x:c r="G453" t="s">
        <x:v>2913</x:v>
      </x:c>
      <x:c r="H453" t="s">
        <x:v>3135</x:v>
      </x:c>
      <x:c r="I453" t="s">
        <x:v>3136</x:v>
      </x:c>
      <x:c r="J453" t="s">
        <x:v>44</x:v>
      </x:c>
      <x:c r="K453" t="s">
        <x:v>72</x:v>
      </x:c>
      <x:c r="L453" t="s">
        <x:v>44</x:v>
      </x:c>
      <x:c r="M453" s="6"/>
      <x:c r="O453" t="s">
        <x:v>64</x:v>
      </x:c>
      <x:c r="P453" t="s">
        <x:v>65</x:v>
      </x:c>
      <x:c r="Q453" t="str">
        <x:v>是</x:v>
      </x:c>
    </x:row>
    <x:row r="454" ht="25.5" customHeight="1">
      <x:c r="A454" t="s">
        <x:v>3137</x:v>
      </x:c>
      <x:c r="B454" t="s">
        <x:v>30</x:v>
      </x:c>
      <x:c r="C454" s="5" t="s">
        <x:v>3138</x:v>
      </x:c>
      <x:c r="D454" t="s">
        <x:v>3139</x:v>
      </x:c>
      <x:c r="E454" t="s">
        <x:v>3140</x:v>
      </x:c>
      <x:c r="F454" t="s">
        <x:v>21</x:v>
      </x:c>
      <x:c r="G454" t="s">
        <x:v>2913</x:v>
      </x:c>
      <x:c r="H454" t="s">
        <x:v>3141</x:v>
      </x:c>
      <x:c r="I454" t="s">
        <x:v>3142</x:v>
      </x:c>
      <x:c r="J454" t="s">
        <x:v>44</x:v>
      </x:c>
      <x:c r="K454" t="s">
        <x:v>72</x:v>
      </x:c>
      <x:c r="L454" t="s">
        <x:v>44</x:v>
      </x:c>
      <x:c r="M454" s="6" t="e">
        <x:f>HYPERLINK("https://github.com/coinse/autofl","https://github.com/coinse/autofl")</x:f>
        <x:v>HYPERLINK is not implemented. linkLocation=https://github.com/coinse/autofl, friendlyName=https://github.com/coinse/autofl</x:v>
      </x:c>
      <x:c r="N454" t="s">
        <x:v>3143</x:v>
      </x:c>
      <x:c r="O454" t="s">
        <x:v>131</x:v>
      </x:c>
      <x:c r="P454" t="s">
        <x:v>227</x:v>
      </x:c>
      <x:c r="Q454" t="str">
        <x:v>是</x:v>
      </x:c>
    </x:row>
    <x:row r="455" ht="25.5" customHeight="1">
      <x:c r="A455" t="s">
        <x:v>3144</x:v>
      </x:c>
      <x:c r="B455" t="s">
        <x:v>30</x:v>
      </x:c>
      <x:c r="C455" t="s">
        <x:v>3145</x:v>
      </x:c>
      <x:c r="D455" t="s">
        <x:v>3146</x:v>
      </x:c>
      <x:c r="E455" t="s">
        <x:v>3147</x:v>
      </x:c>
      <x:c r="F455" t="s">
        <x:v>21</x:v>
      </x:c>
      <x:c r="G455" t="s">
        <x:v>2913</x:v>
      </x:c>
      <x:c r="H455" t="s">
        <x:v>3148</x:v>
      </x:c>
      <x:c r="I455" t="s">
        <x:v>3149</x:v>
      </x:c>
      <x:c r="J455" t="s">
        <x:v>44</x:v>
      </x:c>
      <x:c r="K455" t="s">
        <x:v>72</x:v>
      </x:c>
      <x:c r="L455" t="s">
        <x:v>44</x:v>
      </x:c>
      <x:c r="M455" s="6" t="e">
        <x:f>HYPERLINK("https://github.com/phamquiluan/baro/blob/main/README.md","https://github.com/phamquiluan/baro/blob/main/README.md")</x:f>
        <x:v>HYPERLINK is not implemented. linkLocation=https://github.com/phamquiluan/baro/blob/main/README.md, friendlyName=https://github.com/phamquiluan/baro/blob/main/README.md</x:v>
      </x:c>
      <x:c r="N455" t="s">
        <x:v>3150</x:v>
      </x:c>
      <x:c r="O455" t="s">
        <x:v>27</x:v>
      </x:c>
      <x:c r="P455" t="s">
        <x:v>37</x:v>
      </x:c>
      <x:c r="Q455" t="str">
        <x:v>否</x:v>
      </x:c>
    </x:row>
    <x:row r="456" ht="25.5" customHeight="1">
      <x:c r="A456" t="s">
        <x:v>3151</x:v>
      </x:c>
      <x:c r="B456" t="s">
        <x:v>30</x:v>
      </x:c>
      <x:c r="C456" t="s">
        <x:v>3152</x:v>
      </x:c>
      <x:c r="D456" t="s">
        <x:v>3153</x:v>
      </x:c>
      <x:c r="E456" t="s">
        <x:v>3154</x:v>
      </x:c>
      <x:c r="F456" t="s">
        <x:v>21</x:v>
      </x:c>
      <x:c r="G456" t="s">
        <x:v>2913</x:v>
      </x:c>
      <x:c r="H456" t="s">
        <x:v>3155</x:v>
      </x:c>
      <x:c r="I456" t="s">
        <x:v>3156</x:v>
      </x:c>
      <x:c r="J456" t="s">
        <x:v>21</x:v>
      </x:c>
      <x:c r="K456" t="s">
        <x:v>3157</x:v>
      </x:c>
      <x:c r="L456" t="s">
        <x:v>21</x:v>
      </x:c>
      <x:c r="M456" s="6" t="e">
        <x:f>HYPERLINK("https://github.com/IntelligentDDS/ChangeRCA","https://github.com/IntelligentDDS/ChangeRCA")</x:f>
        <x:v>HYPERLINK is not implemented. linkLocation=https://github.com/IntelligentDDS/ChangeRCA, friendlyName=https://github.com/IntelligentDDS/ChangeRCA</x:v>
      </x:c>
      <x:c r="N456" t="s">
        <x:v>113</x:v>
      </x:c>
      <x:c r="O456" t="s">
        <x:v>27</x:v>
      </x:c>
      <x:c r="P456" t="s">
        <x:v>37</x:v>
      </x:c>
      <x:c r="Q456" t="str">
        <x:v>否</x:v>
      </x:c>
    </x:row>
    <x:row r="457" ht="25.5" customHeight="1">
      <x:c r="A457" t="s">
        <x:v>3158</x:v>
      </x:c>
      <x:c r="B457" t="s">
        <x:v>30</x:v>
      </x:c>
      <x:c r="C457" t="s">
        <x:v>3159</x:v>
      </x:c>
      <x:c r="D457" t="s">
        <x:v>3160</x:v>
      </x:c>
      <x:c r="E457" t="s">
        <x:v>3161</x:v>
      </x:c>
      <x:c r="F457" t="s">
        <x:v>21</x:v>
      </x:c>
      <x:c r="G457" t="s">
        <x:v>2913</x:v>
      </x:c>
      <x:c r="H457" t="s">
        <x:v>3162</x:v>
      </x:c>
      <x:c r="I457" t="s">
        <x:v>3163</x:v>
      </x:c>
      <x:c r="J457" t="s">
        <x:v>44</x:v>
      </x:c>
      <x:c r="K457" t="s">
        <x:v>72</x:v>
      </x:c>
      <x:c r="L457" t="s">
        <x:v>44</x:v>
      </x:c>
      <x:c r="M457" s="6"/>
      <x:c r="O457" t="s">
        <x:v>131</x:v>
      </x:c>
      <x:c r="P457" t="s">
        <x:v>227</x:v>
      </x:c>
      <x:c r="Q457" t="str">
        <x:v>是</x:v>
      </x:c>
    </x:row>
    <x:row r="458" ht="25.5" customHeight="1">
      <x:c r="A458" t="s">
        <x:v>3164</x:v>
      </x:c>
      <x:c r="B458" t="s">
        <x:v>57</x:v>
      </x:c>
      <x:c r="C458" t="s">
        <x:v>3165</x:v>
      </x:c>
      <x:c r="D458" t="s">
        <x:v>3166</x:v>
      </x:c>
      <x:c r="E458" t="s">
        <x:v>3167</x:v>
      </x:c>
      <x:c r="F458" t="s">
        <x:v>44</x:v>
      </x:c>
      <x:c r="G458" t="s">
        <x:v>2913</x:v>
      </x:c>
      <x:c r="H458" t="s">
        <x:v>3168</x:v>
      </x:c>
      <x:c r="I458" t="s">
        <x:v>3169</x:v>
      </x:c>
      <x:c r="J458" t="s">
        <x:v>44</x:v>
      </x:c>
      <x:c r="K458" t="s">
        <x:v>3170</x:v>
      </x:c>
      <x:c r="L458" t="s">
        <x:v>44</x:v>
      </x:c>
      <x:c r="M458" s="6" t="e">
        <x:f>HYPERLINK("https://github.com/cshezhang/AnnaTester","https://github.com/cshezhang/AnnaTester")</x:f>
        <x:v>HYPERLINK is not implemented. linkLocation=https://github.com/cshezhang/AnnaTester, friendlyName=https://github.com/cshezhang/AnnaTester</x:v>
      </x:c>
      <x:c r="N458" t="s">
        <x:v>840</x:v>
      </x:c>
      <x:c r="O458" t="s">
        <x:v>64</x:v>
      </x:c>
      <x:c r="P458" t="s">
        <x:v>174</x:v>
      </x:c>
      <x:c r="Q458" t="str">
        <x:v>否</x:v>
      </x:c>
    </x:row>
    <x:row r="459" ht="25.5" customHeight="1">
      <x:c r="A459" t="s">
        <x:v>3171</x:v>
      </x:c>
      <x:c r="B459" t="s">
        <x:v>57</x:v>
      </x:c>
      <x:c r="C459" t="s">
        <x:v>3172</x:v>
      </x:c>
      <x:c r="D459" t="s">
        <x:v>3173</x:v>
      </x:c>
      <x:c r="E459" t="s">
        <x:v>3174</x:v>
      </x:c>
      <x:c r="F459" t="s">
        <x:v>21</x:v>
      </x:c>
      <x:c r="G459" t="s">
        <x:v>2913</x:v>
      </x:c>
      <x:c r="H459" t="s">
        <x:v>3175</x:v>
      </x:c>
      <x:c r="I459" t="s">
        <x:v>3176</x:v>
      </x:c>
      <x:c r="J459" t="s">
        <x:v>44</x:v>
      </x:c>
      <x:c r="K459" t="s">
        <x:v>72</x:v>
      </x:c>
      <x:c r="L459" t="s">
        <x:v>44</x:v>
      </x:c>
      <x:c r="M459" s="6"/>
      <x:c r="O459" t="s">
        <x:v>257</x:v>
      </x:c>
      <x:c r="P459" t="s">
        <x:v>258</x:v>
      </x:c>
      <x:c r="Q459" t="str">
        <x:v>是</x:v>
      </x:c>
    </x:row>
    <x:row r="460" ht="25.5" customHeight="1">
      <x:c r="A460" t="s">
        <x:v>3177</x:v>
      </x:c>
      <x:c r="B460" t="s">
        <x:v>17</x:v>
      </x:c>
      <x:c r="C460" t="s">
        <x:v>3178</x:v>
      </x:c>
      <x:c r="D460" t="s">
        <x:v>3179</x:v>
      </x:c>
      <x:c r="E460" t="s">
        <x:v>3180</x:v>
      </x:c>
      <x:c r="F460" t="s">
        <x:v>21</x:v>
      </x:c>
      <x:c r="G460" t="s">
        <x:v>2913</x:v>
      </x:c>
      <x:c r="H460" t="s">
        <x:v>3181</x:v>
      </x:c>
      <x:c r="I460" t="s">
        <x:v>3182</x:v>
      </x:c>
      <x:c r="J460" t="s">
        <x:v>44</x:v>
      </x:c>
      <x:c r="K460" t="s">
        <x:v>72</x:v>
      </x:c>
      <x:c r="L460" t="s">
        <x:v>44</x:v>
      </x:c>
      <x:c r="M460" s="6" t="e">
        <x:f>HYPERLINK("https://github.com/BonanKou/Attention-Alignment-Empirical-Study","https://github.com/BonanKou/Attention-Alignment-Empirical-Study")</x:f>
        <x:v>HYPERLINK is not implemented. linkLocation=https://github.com/BonanKou/Attention-Alignment-Empirical-Study, friendlyName=https://github.com/BonanKou/Attention-Alignment-Empirical-Study</x:v>
      </x:c>
      <x:c r="N460" t="s">
        <x:v>147</x:v>
      </x:c>
      <x:c r="O460" t="s">
        <x:v>257</x:v>
      </x:c>
      <x:c r="P460" t="s">
        <x:v>258</x:v>
      </x:c>
      <x:c r="Q460" t="str">
        <x:v>是</x:v>
      </x:c>
    </x:row>
    <x:row r="461" ht="25.5" customHeight="1">
      <x:c r="A461" t="s">
        <x:v>3183</x:v>
      </x:c>
      <x:c r="B461" t="s">
        <x:v>151</x:v>
      </x:c>
      <x:c r="C461" t="s">
        <x:v>3184</x:v>
      </x:c>
      <x:c r="D461" t="s">
        <x:v>3185</x:v>
      </x:c>
      <x:c r="E461" t="s">
        <x:v>3186</x:v>
      </x:c>
      <x:c r="F461" t="s">
        <x:v>21</x:v>
      </x:c>
      <x:c r="G461" t="s">
        <x:v>2913</x:v>
      </x:c>
      <x:c r="H461" t="s">
        <x:v>3187</x:v>
      </x:c>
      <x:c r="I461" t="s">
        <x:v>3188</x:v>
      </x:c>
      <x:c r="J461" t="s">
        <x:v>44</x:v>
      </x:c>
      <x:c r="K461" t="s">
        <x:v>72</x:v>
      </x:c>
      <x:c r="L461" t="s">
        <x:v>44</x:v>
      </x:c>
      <x:c r="M461" s="6"/>
      <x:c r="O461" t="s">
        <x:v>131</x:v>
      </x:c>
      <x:c r="P461" t="s">
        <x:v>918</x:v>
      </x:c>
      <x:c r="Q461" t="str">
        <x:v>是</x:v>
      </x:c>
    </x:row>
    <x:row r="462" ht="25.5" customHeight="1">
      <x:c r="A462" t="s">
        <x:v>3189</x:v>
      </x:c>
      <x:c r="B462" t="s">
        <x:v>151</x:v>
      </x:c>
      <x:c r="C462" t="s">
        <x:v>3190</x:v>
      </x:c>
      <x:c r="D462" t="s">
        <x:v>3191</x:v>
      </x:c>
      <x:c r="E462" t="s">
        <x:v>3192</x:v>
      </x:c>
      <x:c r="F462" t="s">
        <x:v>44</x:v>
      </x:c>
      <x:c r="G462" t="s">
        <x:v>2913</x:v>
      </x:c>
      <x:c r="H462" t="s">
        <x:v>3193</x:v>
      </x:c>
      <x:c r="I462" t="s">
        <x:v>3194</x:v>
      </x:c>
      <x:c r="J462" t="s">
        <x:v>44</x:v>
      </x:c>
      <x:c r="K462" t="s">
        <x:v>3195</x:v>
      </x:c>
      <x:c r="L462" t="s">
        <x:v>21</x:v>
      </x:c>
      <x:c r="M462" s="6"/>
      <x:c r="O462" t="s">
        <x:v>131</x:v>
      </x:c>
      <x:c r="P462" t="s">
        <x:v>918</x:v>
      </x:c>
      <x:c r="Q462" t="str">
        <x:v>否</x:v>
      </x:c>
    </x:row>
    <x:row r="463" ht="25.5" customHeight="1">
      <x:c r="A463" t="s">
        <x:v>3196</x:v>
      </x:c>
      <x:c r="B463" t="s">
        <x:v>17</x:v>
      </x:c>
      <x:c r="C463" t="s">
        <x:v>3197</x:v>
      </x:c>
      <x:c r="D463" t="s">
        <x:v>3198</x:v>
      </x:c>
      <x:c r="E463" t="s">
        <x:v>3199</x:v>
      </x:c>
      <x:c r="F463" t="s">
        <x:v>21</x:v>
      </x:c>
      <x:c r="G463" t="s">
        <x:v>2913</x:v>
      </x:c>
      <x:c r="H463" t="s">
        <x:v>3200</x:v>
      </x:c>
      <x:c r="I463" t="s">
        <x:v>3201</x:v>
      </x:c>
      <x:c r="J463" t="s">
        <x:v>21</x:v>
      </x:c>
      <x:c r="K463" t="s">
        <x:v>3202</x:v>
      </x:c>
      <x:c r="L463" t="s">
        <x:v>21</x:v>
      </x:c>
      <x:c r="M463" s="6"/>
      <x:c r="O463" t="s">
        <x:v>131</x:v>
      </x:c>
      <x:c r="P463" t="s">
        <x:v>918</x:v>
      </x:c>
      <x:c r="Q463" t="str">
        <x:v>是</x:v>
      </x:c>
    </x:row>
    <x:row r="464" ht="25.5" customHeight="1">
      <x:c r="A464" t="s">
        <x:v>3203</x:v>
      </x:c>
      <x:c r="B464" t="s">
        <x:v>17</x:v>
      </x:c>
      <x:c r="C464" t="s">
        <x:v>3204</x:v>
      </x:c>
      <x:c r="D464" t="s">
        <x:v>3205</x:v>
      </x:c>
      <x:c r="E464" t="s">
        <x:v>3206</x:v>
      </x:c>
      <x:c r="F464" t="s">
        <x:v>21</x:v>
      </x:c>
      <x:c r="G464" t="s">
        <x:v>2913</x:v>
      </x:c>
      <x:c r="H464" t="s">
        <x:v>3207</x:v>
      </x:c>
      <x:c r="I464" t="s">
        <x:v>3208</x:v>
      </x:c>
      <x:c r="J464" t="s">
        <x:v>21</x:v>
      </x:c>
      <x:c r="K464" t="s">
        <x:v>3209</x:v>
      </x:c>
      <x:c r="L464" t="s">
        <x:v>44</x:v>
      </x:c>
      <x:c r="M464" s="6" t="e">
        <x:f>HYPERLINK("https://github.com/ideas-labo/admmo","https://github.com/ideas-labo/admmo")</x:f>
        <x:v>HYPERLINK is not implemented. linkLocation=https://github.com/ideas-labo/admmo, friendlyName=https://github.com/ideas-labo/admmo</x:v>
      </x:c>
      <x:c r="N464" t="s">
        <x:v>840</x:v>
      </x:c>
      <x:c r="O464" t="s">
        <x:v>54</x:v>
      </x:c>
      <x:c r="P464" t="s">
        <x:v>166</x:v>
      </x:c>
      <x:c r="Q464" t="str">
        <x:v>否</x:v>
      </x:c>
    </x:row>
    <x:row r="465" ht="25.5" customHeight="1">
      <x:c r="A465" t="s">
        <x:v>3210</x:v>
      </x:c>
      <x:c r="B465" t="s">
        <x:v>57</x:v>
      </x:c>
      <x:c r="C465" t="s">
        <x:v>3211</x:v>
      </x:c>
      <x:c r="D465" t="s">
        <x:v>3212</x:v>
      </x:c>
      <x:c r="E465" t="s">
        <x:v>3213</x:v>
      </x:c>
      <x:c r="F465" t="s">
        <x:v>21</x:v>
      </x:c>
      <x:c r="G465" t="s">
        <x:v>2913</x:v>
      </x:c>
      <x:c r="H465" t="s">
        <x:v>3214</x:v>
      </x:c>
      <x:c r="I465" t="s">
        <x:v>3215</x:v>
      </x:c>
      <x:c r="J465" t="s">
        <x:v>44</x:v>
      </x:c>
      <x:c r="K465" t="s">
        <x:v>72</x:v>
      </x:c>
      <x:c r="L465" t="s">
        <x:v>21</x:v>
      </x:c>
      <x:c r="M465" s="6"/>
      <x:c r="O465" t="s">
        <x:v>462</x:v>
      </x:c>
      <x:c r="P465" t="s">
        <x:v>3216</x:v>
      </x:c>
      <x:c r="Q465" t="str">
        <x:v>是</x:v>
      </x:c>
    </x:row>
    <x:row r="466" ht="25.5" customHeight="1">
      <x:c r="A466" t="s">
        <x:v>3217</x:v>
      </x:c>
      <x:c r="B466" t="s">
        <x:v>57</x:v>
      </x:c>
      <x:c r="C466" t="s">
        <x:v>3218</x:v>
      </x:c>
      <x:c r="D466" t="s">
        <x:v>3219</x:v>
      </x:c>
      <x:c r="E466" t="s">
        <x:v>3220</x:v>
      </x:c>
      <x:c r="F466" t="s">
        <x:v>21</x:v>
      </x:c>
      <x:c r="G466" t="s">
        <x:v>2913</x:v>
      </x:c>
      <x:c r="H466" t="s">
        <x:v>3221</x:v>
      </x:c>
      <x:c r="I466" t="s">
        <x:v>3222</x:v>
      </x:c>
      <x:c r="J466" t="s">
        <x:v>44</x:v>
      </x:c>
      <x:c r="K466" t="s">
        <x:v>3223</x:v>
      </x:c>
      <x:c r="L466" t="s">
        <x:v>44</x:v>
      </x:c>
      <x:c r="M466" s="6" t="e">
        <x:f>HYPERLINK("https://github.com/SamarShabanCS/LintQ--Quantum-Framework","https://github.com/SamarShabanCS/LintQ--Quantum-Framework")</x:f>
        <x:v>HYPERLINK is not implemented. linkLocation=https://github.com/SamarShabanCS/LintQ--Quantum-Framework, friendlyName=https://github.com/SamarShabanCS/LintQ--Quantum-Framework</x:v>
      </x:c>
      <x:c r="N466" t="s">
        <x:v>840</x:v>
      </x:c>
      <x:c r="O466" t="s">
        <x:v>64</x:v>
      </x:c>
      <x:c r="P466" t="s">
        <x:v>97</x:v>
      </x:c>
      <x:c r="Q466" t="str">
        <x:v>否</x:v>
      </x:c>
    </x:row>
    <x:row r="467" ht="25.5" customHeight="1">
      <x:c r="A467" t="s">
        <x:v>3224</x:v>
      </x:c>
      <x:c r="B467" t="s">
        <x:v>57</x:v>
      </x:c>
      <x:c r="C467" t="s">
        <x:v>3225</x:v>
      </x:c>
      <x:c r="D467" t="s">
        <x:v>3226</x:v>
      </x:c>
      <x:c r="E467" t="s">
        <x:v>3227</x:v>
      </x:c>
      <x:c r="F467" t="s">
        <x:v>21</x:v>
      </x:c>
      <x:c r="G467" t="s">
        <x:v>2913</x:v>
      </x:c>
      <x:c r="H467" t="s">
        <x:v>3228</x:v>
      </x:c>
      <x:c r="I467" t="s">
        <x:v>3229</x:v>
      </x:c>
      <x:c r="J467" t="s">
        <x:v>44</x:v>
      </x:c>
      <x:c r="K467" t="s">
        <x:v>72</x:v>
      </x:c>
      <x:c r="L467" t="s">
        <x:v>44</x:v>
      </x:c>
      <x:c r="M467" s="6"/>
      <x:c r="O467" t="s">
        <x:v>64</x:v>
      </x:c>
      <x:c r="P467" t="s">
        <x:v>65</x:v>
      </x:c>
      <x:c r="Q467" t="str">
        <x:v>否</x:v>
      </x:c>
    </x:row>
    <x:row r="468" ht="25.5" customHeight="1">
      <x:c r="A468" t="s">
        <x:v>3230</x:v>
      </x:c>
      <x:c r="B468" t="s">
        <x:v>17</x:v>
      </x:c>
      <x:c r="C468" t="s">
        <x:v>3231</x:v>
      </x:c>
      <x:c r="D468" t="s">
        <x:v>3232</x:v>
      </x:c>
      <x:c r="E468" t="s">
        <x:v>3233</x:v>
      </x:c>
      <x:c r="F468" t="s">
        <x:v>21</x:v>
      </x:c>
      <x:c r="G468" t="s">
        <x:v>2913</x:v>
      </x:c>
      <x:c r="H468" t="s">
        <x:v>3234</x:v>
      </x:c>
      <x:c r="I468" t="s">
        <x:v>3235</x:v>
      </x:c>
      <x:c r="J468" t="s">
        <x:v>44</x:v>
      </x:c>
      <x:c r="K468" t="s">
        <x:v>72</x:v>
      </x:c>
      <x:c r="L468" t="s">
        <x:v>44</x:v>
      </x:c>
      <x:c r="M468" s="6"/>
      <x:c r="O468" t="s">
        <x:v>54</x:v>
      </x:c>
      <x:c r="P468" t="s">
        <x:v>166</x:v>
      </x:c>
      <x:c r="Q468" t="str">
        <x:v>否</x:v>
      </x:c>
    </x:row>
    <x:row r="469" ht="25.5" customHeight="1">
      <x:c r="A469" s="8" t="s">
        <x:v>3236</x:v>
      </x:c>
      <x:c r="B469" t="s">
        <x:v>30</x:v>
      </x:c>
      <x:c r="C469" t="s">
        <x:v>3237</x:v>
      </x:c>
      <x:c r="D469" t="s">
        <x:v>3238</x:v>
      </x:c>
      <x:c r="E469" t="s">
        <x:v>3239</x:v>
      </x:c>
      <x:c r="F469" t="s">
        <x:v>44</x:v>
      </x:c>
      <x:c r="G469" t="s">
        <x:v>2913</x:v>
      </x:c>
      <x:c r="H469" t="s">
        <x:v>3240</x:v>
      </x:c>
      <x:c r="I469" t="s">
        <x:v>3241</x:v>
      </x:c>
      <x:c r="J469" t="s">
        <x:v>21</x:v>
      </x:c>
      <x:c r="K469" t="s">
        <x:v>3242</x:v>
      </x:c>
      <x:c r="L469" t="s">
        <x:v>44</x:v>
      </x:c>
      <x:c r="M469" s="6" t="e">
        <x:f>HYPERLINK("https://github.com/gdrosos/bloat-study-artifact","https://github.com/gdrosos/bloat-study-artifact")</x:f>
        <x:v>HYPERLINK is not implemented. linkLocation=https://github.com/gdrosos/bloat-study-artifact, friendlyName=https://github.com/gdrosos/bloat-study-artifact</x:v>
      </x:c>
      <x:c r="N469" t="s">
        <x:v>79</x:v>
      </x:c>
      <x:c r="O469" t="s">
        <x:v>131</x:v>
      </x:c>
      <x:c r="P469" t="s">
        <x:v>132</x:v>
      </x:c>
      <x:c r="Q469" t="str">
        <x:v>否</x:v>
      </x:c>
    </x:row>
    <x:row r="470" ht="25.5" customHeight="1">
      <x:c r="A470" t="s">
        <x:v>3243</x:v>
      </x:c>
      <x:c r="B470" t="s">
        <x:v>17</x:v>
      </x:c>
      <x:c r="C470" t="s">
        <x:v>3244</x:v>
      </x:c>
      <x:c r="D470" t="s">
        <x:v>3245</x:v>
      </x:c>
      <x:c r="E470" t="s">
        <x:v>3246</x:v>
      </x:c>
      <x:c r="F470" t="s">
        <x:v>44</x:v>
      </x:c>
      <x:c r="G470" t="s">
        <x:v>2913</x:v>
      </x:c>
      <x:c r="H470" t="s">
        <x:v>3247</x:v>
      </x:c>
      <x:c r="I470" t="s">
        <x:v>3248</x:v>
      </x:c>
      <x:c r="J470" t="s">
        <x:v>44</x:v>
      </x:c>
      <x:c r="K470" t="s">
        <x:v>3249</x:v>
      </x:c>
      <x:c r="L470" t="s">
        <x:v>44</x:v>
      </x:c>
      <x:c r="M470" s="6" t="e">
        <x:f>HYPERLINK("https://github.com/ualberta-smr/PyMigBench","https://github.com/ualberta-smr/PyMigBench")</x:f>
        <x:v>HYPERLINK is not implemented. linkLocation=https://github.com/ualberta-smr/PyMigBench, friendlyName=https://github.com/ualberta-smr/PyMigBench</x:v>
      </x:c>
      <x:c r="N470" t="s">
        <x:v>808</x:v>
      </x:c>
      <x:c r="O470" t="s">
        <x:v>257</x:v>
      </x:c>
      <x:c r="P470" t="s">
        <x:v>925</x:v>
      </x:c>
      <x:c r="Q470" t="str">
        <x:v>否</x:v>
      </x:c>
    </x:row>
    <x:row r="471" ht="25.5" customHeight="1">
      <x:c r="A471" s="2" t="s">
        <x:v>3250</x:v>
      </x:c>
      <x:c r="B471" t="s">
        <x:v>151</x:v>
      </x:c>
      <x:c r="C471" t="s">
        <x:v>3251</x:v>
      </x:c>
      <x:c r="D471" t="s">
        <x:v>3252</x:v>
      </x:c>
      <x:c r="E471" t="s">
        <x:v>3253</x:v>
      </x:c>
      <x:c r="F471" t="s">
        <x:v>21</x:v>
      </x:c>
      <x:c r="G471" t="s">
        <x:v>2913</x:v>
      </x:c>
      <x:c r="H471" t="s">
        <x:v>3254</x:v>
      </x:c>
      <x:c r="I471" t="s">
        <x:v>3255</x:v>
      </x:c>
      <x:c r="J471" t="s">
        <x:v>44</x:v>
      </x:c>
      <x:c r="K471" t="s">
        <x:v>72</x:v>
      </x:c>
      <x:c r="L471" t="s">
        <x:v>44</x:v>
      </x:c>
      <x:c r="M471" s="6" t="e">
        <x:f>HYPERLINK("https://github.com/gaokai320/PyRadar","https://github.com/gaokai320/PyRadar")</x:f>
        <x:v>HYPERLINK is not implemented. linkLocation=https://github.com/gaokai320/PyRadar, friendlyName=https://github.com/gaokai320/PyRadar</x:v>
      </x:c>
      <x:c r="N471" t="s">
        <x:v>840</x:v>
      </x:c>
      <x:c r="O471" t="s">
        <x:v>131</x:v>
      </x:c>
      <x:c r="P471" t="s">
        <x:v>132</x:v>
      </x:c>
      <x:c r="Q471" t="str">
        <x:v>是</x:v>
      </x:c>
    </x:row>
    <x:row r="472" ht="25.5" customHeight="1">
      <x:c r="A472" t="s">
        <x:v>3256</x:v>
      </x:c>
      <x:c r="B472" t="s">
        <x:v>17</x:v>
      </x:c>
      <x:c r="C472" t="s">
        <x:v>3257</x:v>
      </x:c>
      <x:c r="D472" t="s">
        <x:v>3258</x:v>
      </x:c>
      <x:c r="E472" t="s">
        <x:v>3259</x:v>
      </x:c>
      <x:c r="F472" t="s">
        <x:v>21</x:v>
      </x:c>
      <x:c r="G472" t="s">
        <x:v>2913</x:v>
      </x:c>
      <x:c r="H472" t="s">
        <x:v>3260</x:v>
      </x:c>
      <x:c r="I472" t="s">
        <x:v>3261</x:v>
      </x:c>
      <x:c r="J472" t="s">
        <x:v>44</x:v>
      </x:c>
      <x:c r="K472" t="s">
        <x:v>72</x:v>
      </x:c>
      <x:c r="L472" t="s">
        <x:v>44</x:v>
      </x:c>
      <x:c r="M472" s="6"/>
      <x:c r="O472" t="s">
        <x:v>257</x:v>
      </x:c>
      <x:c r="P472" t="s">
        <x:v>349</x:v>
      </x:c>
      <x:c r="Q472" t="str">
        <x:v>是</x:v>
      </x:c>
    </x:row>
    <x:row r="473" ht="25.5" customHeight="1">
      <x:c r="A473" t="s">
        <x:v>3262</x:v>
      </x:c>
      <x:c r="B473" t="s">
        <x:v>30</x:v>
      </x:c>
      <x:c r="C473" t="s">
        <x:v>3263</x:v>
      </x:c>
      <x:c r="D473" t="s">
        <x:v>3264</x:v>
      </x:c>
      <x:c r="E473" t="s">
        <x:v>3265</x:v>
      </x:c>
      <x:c r="F473" t="s">
        <x:v>21</x:v>
      </x:c>
      <x:c r="G473" t="s">
        <x:v>2913</x:v>
      </x:c>
      <x:c r="H473" t="s">
        <x:v>3266</x:v>
      </x:c>
      <x:c r="I473" t="s">
        <x:v>3267</x:v>
      </x:c>
      <x:c r="J473" t="s">
        <x:v>44</x:v>
      </x:c>
      <x:c r="K473" t="s">
        <x:v>72</x:v>
      </x:c>
      <x:c r="L473" t="s">
        <x:v>44</x:v>
      </x:c>
      <x:c r="M473" s="6"/>
      <x:c r="O473" t="s">
        <x:v>131</x:v>
      </x:c>
      <x:c r="P473" t="s">
        <x:v>132</x:v>
      </x:c>
      <x:c r="Q473" t="str">
        <x:v>否</x:v>
      </x:c>
    </x:row>
    <x:row r="474" ht="25.5" customHeight="1">
      <x:c r="A474" s="8" t="s">
        <x:v>3268</x:v>
      </x:c>
      <x:c r="B474" t="s">
        <x:v>30</x:v>
      </x:c>
      <x:c r="C474" t="s">
        <x:v>3269</x:v>
      </x:c>
      <x:c r="D474" t="s">
        <x:v>3270</x:v>
      </x:c>
      <x:c r="E474" t="s">
        <x:v>3271</x:v>
      </x:c>
      <x:c r="F474" t="s">
        <x:v>44</x:v>
      </x:c>
      <x:c r="G474" t="s">
        <x:v>2913</x:v>
      </x:c>
      <x:c r="H474" t="s">
        <x:v>3272</x:v>
      </x:c>
      <x:c r="I474" t="s">
        <x:v>3273</x:v>
      </x:c>
      <x:c r="J474" t="s">
        <x:v>44</x:v>
      </x:c>
      <x:c r="K474" t="s">
        <x:v>72</x:v>
      </x:c>
      <x:c r="L474" t="s">
        <x:v>44</x:v>
      </x:c>
      <x:c r="M474" s="6"/>
      <x:c r="O474" t="s">
        <x:v>131</x:v>
      </x:c>
      <x:c r="P474" t="s">
        <x:v>132</x:v>
      </x:c>
      <x:c r="Q474" t="str">
        <x:v>否</x:v>
      </x:c>
    </x:row>
    <x:row r="475" ht="25.5" customHeight="1">
      <x:c r="A475" s="3" t="s">
        <x:v>3274</x:v>
      </x:c>
      <x:c r="B475" t="s">
        <x:v>30</x:v>
      </x:c>
      <x:c r="C475" t="s">
        <x:v>3275</x:v>
      </x:c>
      <x:c r="D475" t="s">
        <x:v>3276</x:v>
      </x:c>
      <x:c r="E475" t="s">
        <x:v>3277</x:v>
      </x:c>
      <x:c r="F475" t="s">
        <x:v>44</x:v>
      </x:c>
      <x:c r="G475" t="s">
        <x:v>2913</x:v>
      </x:c>
      <x:c r="H475" t="s">
        <x:v>3278</x:v>
      </x:c>
      <x:c r="I475" t="s">
        <x:v>3279</x:v>
      </x:c>
      <x:c r="J475" t="s">
        <x:v>44</x:v>
      </x:c>
      <x:c r="K475" t="s">
        <x:v>72</x:v>
      </x:c>
      <x:c r="L475" t="s">
        <x:v>44</x:v>
      </x:c>
      <x:c r="M475" s="6" t="e">
        <x:f>HYPERLINK("https://github.com/alireza-nasirian/AROMA","https://github.com/alireza-nasirian/AROMA")</x:f>
        <x:v>HYPERLINK is not implemented. linkLocation=https://github.com/alireza-nasirian/AROMA, friendlyName=https://github.com/alireza-nasirian/AROMA</x:v>
      </x:c>
      <x:c r="N475" t="s">
        <x:v>840</x:v>
      </x:c>
      <x:c r="O475" t="s">
        <x:v>131</x:v>
      </x:c>
      <x:c r="P475" t="s">
        <x:v>132</x:v>
      </x:c>
      <x:c r="Q475" t="str">
        <x:v>否</x:v>
      </x:c>
    </x:row>
    <x:row r="476" ht="25.5" customHeight="1">
      <x:c r="A476" t="s">
        <x:v>3280</x:v>
      </x:c>
      <x:c r="B476" t="s">
        <x:v>57</x:v>
      </x:c>
      <x:c r="C476" t="s">
        <x:v>3281</x:v>
      </x:c>
      <x:c r="D476" t="s">
        <x:v>3282</x:v>
      </x:c>
      <x:c r="E476" t="s">
        <x:v>3283</x:v>
      </x:c>
      <x:c r="F476" t="s">
        <x:v>21</x:v>
      </x:c>
      <x:c r="G476" t="s">
        <x:v>2913</x:v>
      </x:c>
      <x:c r="H476" t="s">
        <x:v>3284</x:v>
      </x:c>
      <x:c r="I476" t="s">
        <x:v>3285</x:v>
      </x:c>
      <x:c r="J476" t="s">
        <x:v>44</x:v>
      </x:c>
      <x:c r="K476" t="s">
        <x:v>72</x:v>
      </x:c>
      <x:c r="L476" t="s">
        <x:v>44</x:v>
      </x:c>
      <x:c r="M476" s="6" t="e">
        <x:f>HYPERLINK("https://github.com/veristable/veristable","https://github.com/veristable/veristable")</x:f>
        <x:v>HYPERLINK is not implemented. linkLocation=https://github.com/veristable/veristable, friendlyName=https://github.com/veristable/veristable</x:v>
      </x:c>
      <x:c r="N476" t="s">
        <x:v>675</x:v>
      </x:c>
      <x:c r="O476" t="s">
        <x:v>462</x:v>
      </x:c>
      <x:c r="P476" t="s">
        <x:v>1444</x:v>
      </x:c>
      <x:c r="Q476" t="str">
        <x:v>否</x:v>
      </x:c>
    </x:row>
    <x:row r="477" ht="25.5" customHeight="1">
      <x:c r="A477" t="s">
        <x:v>3286</x:v>
      </x:c>
      <x:c r="B477" t="s">
        <x:v>57</x:v>
      </x:c>
      <x:c r="C477" t="s">
        <x:v>3287</x:v>
      </x:c>
      <x:c r="D477" t="s">
        <x:v>3288</x:v>
      </x:c>
      <x:c r="E477" t="s">
        <x:v>3289</x:v>
      </x:c>
      <x:c r="F477" t="s">
        <x:v>21</x:v>
      </x:c>
      <x:c r="G477" t="s">
        <x:v>2913</x:v>
      </x:c>
      <x:c r="H477" t="s">
        <x:v>3290</x:v>
      </x:c>
      <x:c r="I477" t="s">
        <x:v>3291</x:v>
      </x:c>
      <x:c r="J477" t="s">
        <x:v>44</x:v>
      </x:c>
      <x:c r="K477" t="s">
        <x:v>72</x:v>
      </x:c>
      <x:c r="L477" t="s">
        <x:v>44</x:v>
      </x:c>
      <x:c r="M477" s="6" t="e">
        <x:f>HYPERLINK("https://github.com/XY-Showing/FSE2024-MirrorFair","https://github.com/XY-Showing/FSE2024-MirrorFair")</x:f>
        <x:v>HYPERLINK is not implemented. linkLocation=https://github.com/XY-Showing/FSE2024-MirrorFair, friendlyName=https://github.com/XY-Showing/FSE2024-MirrorFair</x:v>
      </x:c>
      <x:c r="N477" t="s">
        <x:v>675</x:v>
      </x:c>
      <x:c r="O477" t="s">
        <x:v>189</x:v>
      </x:c>
      <x:c r="P477" t="s">
        <x:v>273</x:v>
      </x:c>
      <x:c r="Q477" t="str">
        <x:v>否</x:v>
      </x:c>
    </x:row>
    <x:row r="478" ht="25.5" customHeight="1">
      <x:c r="A478" t="s">
        <x:v>3292</x:v>
      </x:c>
      <x:c r="B478" t="s">
        <x:v>57</x:v>
      </x:c>
      <x:c r="C478" t="s">
        <x:v>3293</x:v>
      </x:c>
      <x:c r="D478" t="s">
        <x:v>3294</x:v>
      </x:c>
      <x:c r="E478" t="s">
        <x:v>3295</x:v>
      </x:c>
      <x:c r="F478" t="s">
        <x:v>21</x:v>
      </x:c>
      <x:c r="G478" t="s">
        <x:v>2913</x:v>
      </x:c>
      <x:c r="H478" t="s">
        <x:v>3296</x:v>
      </x:c>
      <x:c r="I478" t="s">
        <x:v>3297</x:v>
      </x:c>
      <x:c r="J478" t="s">
        <x:v>44</x:v>
      </x:c>
      <x:c r="K478" t="s">
        <x:v>72</x:v>
      </x:c>
      <x:c r="L478" t="s">
        <x:v>44</x:v>
      </x:c>
      <x:c r="M478" s="6"/>
      <x:c r="O478" t="s">
        <x:v>122</x:v>
      </x:c>
      <x:c r="P478" t="s">
        <x:v>739</x:v>
      </x:c>
      <x:c r="Q478" t="str">
        <x:v>是</x:v>
      </x:c>
    </x:row>
    <x:row r="479" ht="25.5" customHeight="1">
      <x:c r="A479" t="s">
        <x:v>3298</x:v>
      </x:c>
      <x:c r="B479" t="s">
        <x:v>17</x:v>
      </x:c>
      <x:c r="C479" t="s">
        <x:v>3299</x:v>
      </x:c>
      <x:c r="D479" t="s">
        <x:v>3300</x:v>
      </x:c>
      <x:c r="E479" t="s">
        <x:v>3301</x:v>
      </x:c>
      <x:c r="F479" t="s">
        <x:v>21</x:v>
      </x:c>
      <x:c r="G479" t="s">
        <x:v>2913</x:v>
      </x:c>
      <x:c r="H479" t="s">
        <x:v>3302</x:v>
      </x:c>
      <x:c r="I479" t="s">
        <x:v>3303</x:v>
      </x:c>
      <x:c r="J479" t="s">
        <x:v>44</x:v>
      </x:c>
      <x:c r="K479" t="s">
        <x:v>72</x:v>
      </x:c>
      <x:c r="L479" t="s">
        <x:v>44</x:v>
      </x:c>
      <x:c r="M479" s="6"/>
      <x:c r="O479" t="s">
        <x:v>122</x:v>
      </x:c>
      <x:c r="P479" t="s">
        <x:v>1302</x:v>
      </x:c>
      <x:c r="Q479" t="str">
        <x:v>是</x:v>
      </x:c>
    </x:row>
    <x:row r="480" ht="25.5" customHeight="1">
      <x:c r="A480" t="s">
        <x:v>3304</x:v>
      </x:c>
      <x:c r="B480" t="s">
        <x:v>151</x:v>
      </x:c>
      <x:c r="C480" t="s">
        <x:v>3305</x:v>
      </x:c>
      <x:c r="D480" t="s">
        <x:v>3306</x:v>
      </x:c>
      <x:c r="E480" t="s">
        <x:v>3307</x:v>
      </x:c>
      <x:c r="F480" t="s">
        <x:v>44</x:v>
      </x:c>
      <x:c r="G480" t="s">
        <x:v>2913</x:v>
      </x:c>
      <x:c r="H480" t="s">
        <x:v>3308</x:v>
      </x:c>
      <x:c r="I480" t="s">
        <x:v>3309</x:v>
      </x:c>
      <x:c r="J480" t="s">
        <x:v>44</x:v>
      </x:c>
      <x:c r="K480" t="s">
        <x:v>72</x:v>
      </x:c>
      <x:c r="L480" t="s">
        <x:v>44</x:v>
      </x:c>
      <x:c r="M480" s="6" t="e">
        <x:f>HYPERLINK("https://github.com/ubcdlab/pr-issue-topology-project","https://github.com/ubcdlab/pr-issue-topology-project")</x:f>
        <x:v>HYPERLINK is not implemented. linkLocation=https://github.com/ubcdlab/pr-issue-topology-project, friendlyName=https://github.com/ubcdlab/pr-issue-topology-project</x:v>
      </x:c>
      <x:c r="N480" t="s">
        <x:v>147</x:v>
      </x:c>
      <x:c r="O480" t="s">
        <x:v>131</x:v>
      </x:c>
      <x:c r="P480" t="s">
        <x:v>242</x:v>
      </x:c>
      <x:c r="Q480" t="str">
        <x:v>否</x:v>
      </x:c>
    </x:row>
    <x:row r="481" ht="25.5" customHeight="1">
      <x:c r="A481" t="s">
        <x:v>3310</x:v>
      </x:c>
      <x:c r="B481" t="s">
        <x:v>17</x:v>
      </x:c>
      <x:c r="C481" t="s">
        <x:v>3311</x:v>
      </x:c>
      <x:c r="D481" t="s">
        <x:v>3312</x:v>
      </x:c>
      <x:c r="E481" t="s">
        <x:v>3313</x:v>
      </x:c>
      <x:c r="F481" t="s">
        <x:v>21</x:v>
      </x:c>
      <x:c r="G481" t="s">
        <x:v>2913</x:v>
      </x:c>
      <x:c r="H481" t="s">
        <x:v>3314</x:v>
      </x:c>
      <x:c r="I481" t="s">
        <x:v>3315</x:v>
      </x:c>
      <x:c r="J481" t="s">
        <x:v>44</x:v>
      </x:c>
      <x:c r="K481" t="s">
        <x:v>3316</x:v>
      </x:c>
      <x:c r="L481" t="s">
        <x:v>44</x:v>
      </x:c>
      <x:c r="M481" s="6" t="e">
        <x:f>HYPERLINK("https://github.com/NAIST-SE/CopilotForPRsEarlyAdoption","https://github.com/NAIST-SE/CopilotForPRsEarlyAdoption")</x:f>
        <x:v>HYPERLINK is not implemented. linkLocation=https://github.com/NAIST-SE/CopilotForPRsEarlyAdoption, friendlyName=https://github.com/NAIST-SE/CopilotForPRsEarlyAdoption</x:v>
      </x:c>
      <x:c r="N481" t="s">
        <x:v>53</x:v>
      </x:c>
      <x:c r="O481" t="s">
        <x:v>131</x:v>
      </x:c>
      <x:c r="P481" t="s">
        <x:v>242</x:v>
      </x:c>
      <x:c r="Q481" t="str">
        <x:v>是</x:v>
      </x:c>
    </x:row>
    <x:row r="482" ht="25.5" customHeight="1">
      <x:c r="A482" t="s">
        <x:v>3317</x:v>
      </x:c>
      <x:c r="B482" t="s">
        <x:v>17</x:v>
      </x:c>
      <x:c r="C482" t="s">
        <x:v>3318</x:v>
      </x:c>
      <x:c r="D482" t="s">
        <x:v>3319</x:v>
      </x:c>
      <x:c r="E482" t="s">
        <x:v>3320</x:v>
      </x:c>
      <x:c r="F482" t="s">
        <x:v>21</x:v>
      </x:c>
      <x:c r="G482" t="s">
        <x:v>2913</x:v>
      </x:c>
      <x:c r="H482" t="s">
        <x:v>3321</x:v>
      </x:c>
      <x:c r="I482" t="s">
        <x:v>3322</x:v>
      </x:c>
      <x:c r="J482" t="s">
        <x:v>44</x:v>
      </x:c>
      <x:c r="K482" t="s">
        <x:v>72</x:v>
      </x:c>
      <x:c r="L482" t="s">
        <x:v>44</x:v>
      </x:c>
      <x:c r="M482" s="6"/>
      <x:c r="O482" t="s">
        <x:v>257</x:v>
      </x:c>
      <x:c r="P482" t="s">
        <x:v>281</x:v>
      </x:c>
      <x:c r="Q482" t="str">
        <x:v>是</x:v>
      </x:c>
    </x:row>
    <x:row r="483" ht="25.5" customHeight="1">
      <x:c r="A483" t="s">
        <x:v>3323</x:v>
      </x:c>
      <x:c r="B483" t="s">
        <x:v>30</x:v>
      </x:c>
      <x:c r="C483" t="s">
        <x:v>3324</x:v>
      </x:c>
      <x:c r="D483" t="s">
        <x:v>3325</x:v>
      </x:c>
      <x:c r="E483" t="s">
        <x:v>3326</x:v>
      </x:c>
      <x:c r="F483" t="s">
        <x:v>44</x:v>
      </x:c>
      <x:c r="G483" t="s">
        <x:v>2913</x:v>
      </x:c>
      <x:c r="H483" t="s">
        <x:v>3327</x:v>
      </x:c>
      <x:c r="I483" t="s">
        <x:v>3328</x:v>
      </x:c>
      <x:c r="J483" t="s">
        <x:v>44</x:v>
      </x:c>
      <x:c r="K483" t="s">
        <x:v>72</x:v>
      </x:c>
      <x:c r="L483" t="s">
        <x:v>44</x:v>
      </x:c>
      <x:c r="M483" s="6"/>
      <x:c r="O483" t="s">
        <x:v>131</x:v>
      </x:c>
      <x:c r="P483" t="s">
        <x:v>158</x:v>
      </x:c>
      <x:c r="Q483" t="str">
        <x:v>否</x:v>
      </x:c>
    </x:row>
    <x:row r="484" ht="25.5" customHeight="1">
      <x:c r="A484" t="s">
        <x:v>3329</x:v>
      </x:c>
      <x:c r="B484" t="s">
        <x:v>30</x:v>
      </x:c>
      <x:c r="C484" t="s">
        <x:v>3330</x:v>
      </x:c>
      <x:c r="D484" t="s">
        <x:v>3331</x:v>
      </x:c>
      <x:c r="E484" t="s">
        <x:v>3332</x:v>
      </x:c>
      <x:c r="F484" t="s">
        <x:v>21</x:v>
      </x:c>
      <x:c r="G484" t="s">
        <x:v>2913</x:v>
      </x:c>
      <x:c r="H484" t="s">
        <x:v>3333</x:v>
      </x:c>
      <x:c r="I484" t="s">
        <x:v>3334</x:v>
      </x:c>
      <x:c r="J484" t="s">
        <x:v>44</x:v>
      </x:c>
      <x:c r="K484" t="s">
        <x:v>72</x:v>
      </x:c>
      <x:c r="L484" t="s">
        <x:v>44</x:v>
      </x:c>
      <x:c r="M484" s="6" t="e">
        <x:f>HYPERLINK("https://github.com/YichenLi00/SCLogger","https://github.com/YichenLi00/SCLogger")</x:f>
        <x:v>HYPERLINK is not implemented. linkLocation=https://github.com/YichenLi00/SCLogger, friendlyName=https://github.com/YichenLi00/SCLogger</x:v>
      </x:c>
      <x:c r="N484" t="s">
        <x:v>113</x:v>
      </x:c>
      <x:c r="O484" t="s">
        <x:v>257</x:v>
      </x:c>
      <x:c r="P484" t="s">
        <x:v>281</x:v>
      </x:c>
      <x:c r="Q484" t="str">
        <x:v>是</x:v>
      </x:c>
    </x:row>
    <x:row r="485" ht="25.5" customHeight="1">
      <x:c r="A485" t="s">
        <x:v>3335</x:v>
      </x:c>
      <x:c r="B485" t="s">
        <x:v>57</x:v>
      </x:c>
      <x:c r="C485" t="s">
        <x:v>3336</x:v>
      </x:c>
      <x:c r="D485" t="s">
        <x:v>3337</x:v>
      </x:c>
      <x:c r="E485" t="s">
        <x:v>3338</x:v>
      </x:c>
      <x:c r="F485" t="s">
        <x:v>44</x:v>
      </x:c>
      <x:c r="G485" t="s">
        <x:v>2913</x:v>
      </x:c>
      <x:c r="H485" t="s">
        <x:v>3339</x:v>
      </x:c>
      <x:c r="I485" t="s">
        <x:v>3340</x:v>
      </x:c>
      <x:c r="J485" t="s">
        <x:v>44</x:v>
      </x:c>
      <x:c r="K485" t="s">
        <x:v>72</x:v>
      </x:c>
      <x:c r="L485" t="s">
        <x:v>44</x:v>
      </x:c>
      <x:c r="M485" s="6" t="e">
        <x:f>HYPERLINK("https://github.com/SEED-VT/DeSQL","https://github.com/SEED-VT/DeSQL")</x:f>
        <x:v>HYPERLINK is not implemented. linkLocation=https://github.com/SEED-VT/DeSQL, friendlyName=https://github.com/SEED-VT/DeSQL</x:v>
      </x:c>
      <x:c r="N485" t="s">
        <x:v>675</x:v>
      </x:c>
      <x:c r="O485" t="s">
        <x:v>1077</x:v>
      </x:c>
      <x:c r="P485" t="s">
        <x:v>3341</x:v>
      </x:c>
      <x:c r="Q485" t="str">
        <x:v>否</x:v>
      </x:c>
    </x:row>
    <x:row r="486" ht="25.5" customHeight="1">
      <x:c r="A486" t="s">
        <x:v>3342</x:v>
      </x:c>
      <x:c r="B486" t="s">
        <x:v>57</x:v>
      </x:c>
      <x:c r="C486" t="s">
        <x:v>3343</x:v>
      </x:c>
      <x:c r="D486" t="s">
        <x:v>3344</x:v>
      </x:c>
      <x:c r="E486" t="s">
        <x:v>3345</x:v>
      </x:c>
      <x:c r="F486" t="s">
        <x:v>44</x:v>
      </x:c>
      <x:c r="G486" t="s">
        <x:v>2913</x:v>
      </x:c>
      <x:c r="H486" t="s">
        <x:v>3346</x:v>
      </x:c>
      <x:c r="I486" t="s">
        <x:v>3347</x:v>
      </x:c>
      <x:c r="J486" t="s">
        <x:v>44</x:v>
      </x:c>
      <x:c r="K486" t="s">
        <x:v>72</x:v>
      </x:c>
      <x:c r="L486" t="s">
        <x:v>44</x:v>
      </x:c>
      <x:c r="M486" s="6" t="e">
        <x:f>HYPERLINK("https://github.com/jwnhy/DTD","https://github.com/jwnhy/DTD")</x:f>
        <x:v>HYPERLINK is not implemented. linkLocation=https://github.com/jwnhy/DTD, friendlyName=https://github.com/jwnhy/DTD</x:v>
      </x:c>
      <x:c r="N486" t="s">
        <x:v>79</x:v>
      </x:c>
      <x:c r="O486" t="s">
        <x:v>64</x:v>
      </x:c>
      <x:c r="P486" t="s">
        <x:v>65</x:v>
      </x:c>
      <x:c r="Q486" t="str">
        <x:v>否</x:v>
      </x:c>
    </x:row>
    <x:row r="487" ht="25.5" customHeight="1">
      <x:c r="A487" t="s">
        <x:v>3348</x:v>
      </x:c>
      <x:c r="B487" t="s">
        <x:v>57</x:v>
      </x:c>
      <x:c r="C487" t="s">
        <x:v>3349</x:v>
      </x:c>
      <x:c r="D487" t="s">
        <x:v>3350</x:v>
      </x:c>
      <x:c r="E487" t="s">
        <x:v>3351</x:v>
      </x:c>
      <x:c r="F487" t="s">
        <x:v>21</x:v>
      </x:c>
      <x:c r="G487" t="s">
        <x:v>2913</x:v>
      </x:c>
      <x:c r="H487" t="s">
        <x:v>3352</x:v>
      </x:c>
      <x:c r="I487" t="s">
        <x:v>3353</x:v>
      </x:c>
      <x:c r="J487" t="s">
        <x:v>44</x:v>
      </x:c>
      <x:c r="K487" t="s">
        <x:v>72</x:v>
      </x:c>
      <x:c r="L487" t="s">
        <x:v>44</x:v>
      </x:c>
      <x:c r="M487" s="6"/>
      <x:c r="O487" t="s">
        <x:v>27</x:v>
      </x:c>
      <x:c r="P487" t="s">
        <x:v>109</x:v>
      </x:c>
      <x:c r="Q487" t="str">
        <x:v>是</x:v>
      </x:c>
    </x:row>
    <x:row r="488" ht="25.5" customHeight="1">
      <x:c r="A488" t="s">
        <x:v>3354</x:v>
      </x:c>
      <x:c r="B488" t="s">
        <x:v>30</x:v>
      </x:c>
      <x:c r="C488" t="s">
        <x:v>3355</x:v>
      </x:c>
      <x:c r="D488" t="s">
        <x:v>3356</x:v>
      </x:c>
      <x:c r="E488" t="s">
        <x:v>3357</x:v>
      </x:c>
      <x:c r="F488" t="s">
        <x:v>21</x:v>
      </x:c>
      <x:c r="G488" t="s">
        <x:v>2913</x:v>
      </x:c>
      <x:c r="H488" t="s">
        <x:v>3358</x:v>
      </x:c>
      <x:c r="I488" t="s">
        <x:v>3359</x:v>
      </x:c>
      <x:c r="J488" t="s">
        <x:v>44</x:v>
      </x:c>
      <x:c r="K488" t="s">
        <x:v>72</x:v>
      </x:c>
      <x:c r="L488" t="s">
        <x:v>44</x:v>
      </x:c>
      <x:c r="M488" s="6" t="e">
        <x:f>HYPERLINK("https://github.com/logpai/LILAC/blob/main/README.md","https://github.com/logpai/LILAC/blob/main/README.md")</x:f>
        <x:v>HYPERLINK is not implemented. linkLocation=https://github.com/logpai/LILAC/blob/main/README.md, friendlyName=https://github.com/logpai/LILAC/blob/main/README.md</x:v>
      </x:c>
      <x:c r="N488" t="s">
        <x:v>3360</x:v>
      </x:c>
      <x:c r="O488" t="s">
        <x:v>27</x:v>
      </x:c>
      <x:c r="P488" t="s">
        <x:v>105</x:v>
      </x:c>
      <x:c r="Q488" t="str">
        <x:v>是</x:v>
      </x:c>
    </x:row>
    <x:row r="489" ht="25.5" customHeight="1">
      <x:c r="A489" t="s">
        <x:v>3361</x:v>
      </x:c>
      <x:c r="B489" t="s">
        <x:v>30</x:v>
      </x:c>
      <x:c r="C489" t="s">
        <x:v>3362</x:v>
      </x:c>
      <x:c r="D489" t="s">
        <x:v>3363</x:v>
      </x:c>
      <x:c r="E489" t="s">
        <x:v>3364</x:v>
      </x:c>
      <x:c r="F489" t="s">
        <x:v>21</x:v>
      </x:c>
      <x:c r="G489" t="s">
        <x:v>2913</x:v>
      </x:c>
      <x:c r="H489" t="s">
        <x:v>3365</x:v>
      </x:c>
      <x:c r="I489" t="s">
        <x:v>3366</x:v>
      </x:c>
      <x:c r="J489" t="s">
        <x:v>21</x:v>
      </x:c>
      <x:c r="K489" t="s">
        <x:v>3367</x:v>
      </x:c>
      <x:c r="L489" t="s">
        <x:v>21</x:v>
      </x:c>
      <x:c r="M489" s="6"/>
      <x:c r="O489" t="s">
        <x:v>27</x:v>
      </x:c>
      <x:c r="P489" t="s">
        <x:v>28</x:v>
      </x:c>
      <x:c r="Q489" t="str">
        <x:v>否</x:v>
      </x:c>
    </x:row>
    <x:row r="490" ht="25.5" customHeight="1">
      <x:c r="A490" s="13" t="s">
        <x:v>3368</x:v>
      </x:c>
      <x:c r="B490" t="s">
        <x:v>17</x:v>
      </x:c>
      <x:c r="C490" t="s">
        <x:v>3369</x:v>
      </x:c>
      <x:c r="D490" t="s">
        <x:v>3370</x:v>
      </x:c>
      <x:c r="E490" t="s">
        <x:v>3371</x:v>
      </x:c>
      <x:c r="F490" t="s">
        <x:v>21</x:v>
      </x:c>
      <x:c r="G490" t="s">
        <x:v>2913</x:v>
      </x:c>
      <x:c r="H490" t="s">
        <x:v>3372</x:v>
      </x:c>
      <x:c r="I490" t="s">
        <x:v>3373</x:v>
      </x:c>
      <x:c r="J490" t="s">
        <x:v>44</x:v>
      </x:c>
      <x:c r="K490" t="s">
        <x:v>3374</x:v>
      </x:c>
      <x:c r="L490" t="s">
        <x:v>44</x:v>
      </x:c>
      <x:c r="M490" s="6"/>
      <x:c r="O490" t="s">
        <x:v>80</x:v>
      </x:c>
      <x:c r="P490" t="s">
        <x:v>89</x:v>
      </x:c>
      <x:c r="Q490" t="str">
        <x:v>是</x:v>
      </x:c>
    </x:row>
    <x:row r="491" ht="25.5" customHeight="1">
      <x:c r="A491" t="s">
        <x:v>3375</x:v>
      </x:c>
      <x:c r="B491" t="s">
        <x:v>57</x:v>
      </x:c>
      <x:c r="C491" t="s">
        <x:v>3376</x:v>
      </x:c>
      <x:c r="D491" t="s">
        <x:v>3377</x:v>
      </x:c>
      <x:c r="E491" t="s">
        <x:v>3378</x:v>
      </x:c>
      <x:c r="F491" t="s">
        <x:v>21</x:v>
      </x:c>
      <x:c r="G491" t="s">
        <x:v>2913</x:v>
      </x:c>
      <x:c r="H491" t="s">
        <x:v>3379</x:v>
      </x:c>
      <x:c r="I491" t="s">
        <x:v>3380</x:v>
      </x:c>
      <x:c r="J491" t="s">
        <x:v>44</x:v>
      </x:c>
      <x:c r="K491" t="s">
        <x:v>3381</x:v>
      </x:c>
      <x:c r="L491" t="s">
        <x:v>44</x:v>
      </x:c>
      <x:c r="M491" s="6" t="e">
        <x:f>HYPERLINK("https://github.com/ophircarmel/Reducing-Undesirable-Behaviour","https://github.com/ophircarmel/Reducing-Undesirable-Behaviour")</x:f>
        <x:v>HYPERLINK is not implemented. linkLocation=https://github.com/ophircarmel/Reducing-Undesirable-Behaviour, friendlyName=https://github.com/ophircarmel/Reducing-Undesirable-Behaviour</x:v>
      </x:c>
      <x:c r="N491" t="s">
        <x:v>840</x:v>
      </x:c>
      <x:c r="O491" t="s">
        <x:v>54</x:v>
      </x:c>
      <x:c r="P491" t="s">
        <x:v>166</x:v>
      </x:c>
      <x:c r="Q491" t="str">
        <x:v>否</x:v>
      </x:c>
    </x:row>
    <x:row r="492" ht="25.5" customHeight="1">
      <x:c r="A492" t="s">
        <x:v>3382</x:v>
      </x:c>
      <x:c r="B492" t="s">
        <x:v>57</x:v>
      </x:c>
      <x:c r="C492" t="s">
        <x:v>3383</x:v>
      </x:c>
      <x:c r="D492" t="s">
        <x:v>3384</x:v>
      </x:c>
      <x:c r="E492" t="s">
        <x:v>3385</x:v>
      </x:c>
      <x:c r="F492" t="s">
        <x:v>21</x:v>
      </x:c>
      <x:c r="G492" t="s">
        <x:v>2913</x:v>
      </x:c>
      <x:c r="H492" t="s">
        <x:v>3386</x:v>
      </x:c>
      <x:c r="I492" t="s">
        <x:v>3387</x:v>
      </x:c>
      <x:c r="J492" t="s">
        <x:v>21</x:v>
      </x:c>
      <x:c r="K492" t="s">
        <x:v>3388</x:v>
      </x:c>
      <x:c r="L492" t="s">
        <x:v>21</x:v>
      </x:c>
      <x:c r="M492" s="6"/>
      <x:c r="O492" t="s">
        <x:v>64</x:v>
      </x:c>
      <x:c r="P492" t="s">
        <x:v>174</x:v>
      </x:c>
      <x:c r="Q492" t="str">
        <x:v>否</x:v>
      </x:c>
    </x:row>
    <x:row r="493" ht="25.5" customHeight="1">
      <x:c r="A493" t="s">
        <x:v>3389</x:v>
      </x:c>
      <x:c r="B493" t="s">
        <x:v>57</x:v>
      </x:c>
      <x:c r="C493" t="s">
        <x:v>3390</x:v>
      </x:c>
      <x:c r="D493" t="s">
        <x:v>3391</x:v>
      </x:c>
      <x:c r="E493" t="s">
        <x:v>3392</x:v>
      </x:c>
      <x:c r="F493" t="s">
        <x:v>21</x:v>
      </x:c>
      <x:c r="G493" t="s">
        <x:v>2913</x:v>
      </x:c>
      <x:c r="H493" t="s">
        <x:v>3393</x:v>
      </x:c>
      <x:c r="I493" t="s">
        <x:v>3394</x:v>
      </x:c>
      <x:c r="J493" t="s">
        <x:v>21</x:v>
      </x:c>
      <x:c r="K493" t="s">
        <x:v>3395</x:v>
      </x:c>
      <x:c r="L493" t="s">
        <x:v>44</x:v>
      </x:c>
      <x:c r="M493" s="6"/>
      <x:c r="O493" t="s">
        <x:v>189</x:v>
      </x:c>
      <x:c r="P493" t="s">
        <x:v>273</x:v>
      </x:c>
      <x:c r="Q493" t="str">
        <x:v>否</x:v>
      </x:c>
    </x:row>
    <x:row r="494" ht="25.5" customHeight="1">
      <x:c r="A494" t="s">
        <x:v>3396</x:v>
      </x:c>
      <x:c r="B494" t="s">
        <x:v>57</x:v>
      </x:c>
      <x:c r="C494" t="s">
        <x:v>3397</x:v>
      </x:c>
      <x:c r="D494" t="s">
        <x:v>3398</x:v>
      </x:c>
      <x:c r="E494" t="s">
        <x:v>3399</x:v>
      </x:c>
      <x:c r="F494" t="s">
        <x:v>21</x:v>
      </x:c>
      <x:c r="G494" t="s">
        <x:v>2913</x:v>
      </x:c>
      <x:c r="H494" t="s">
        <x:v>3400</x:v>
      </x:c>
      <x:c r="I494" t="s">
        <x:v>3401</x:v>
      </x:c>
      <x:c r="J494" t="s">
        <x:v>44</x:v>
      </x:c>
      <x:c r="K494" t="s">
        <x:v>72</x:v>
      </x:c>
      <x:c r="L494" t="s">
        <x:v>44</x:v>
      </x:c>
      <x:c r="M494" s="6"/>
      <x:c r="O494" t="s">
        <x:v>64</x:v>
      </x:c>
      <x:c r="P494" t="s">
        <x:v>65</x:v>
      </x:c>
      <x:c r="Q494" t="str">
        <x:v>否</x:v>
      </x:c>
    </x:row>
    <x:row r="495" ht="25.5" customHeight="1">
      <x:c r="A495" t="s">
        <x:v>3402</x:v>
      </x:c>
      <x:c r="B495" t="s">
        <x:v>57</x:v>
      </x:c>
      <x:c r="C495" t="s">
        <x:v>3403</x:v>
      </x:c>
      <x:c r="D495" t="s">
        <x:v>3404</x:v>
      </x:c>
      <x:c r="E495" t="s">
        <x:v>3405</x:v>
      </x:c>
      <x:c r="F495" t="s">
        <x:v>44</x:v>
      </x:c>
      <x:c r="G495" t="s">
        <x:v>2913</x:v>
      </x:c>
      <x:c r="H495" t="s">
        <x:v>3406</x:v>
      </x:c>
      <x:c r="I495" t="s">
        <x:v>3407</x:v>
      </x:c>
      <x:c r="J495" t="s">
        <x:v>44</x:v>
      </x:c>
      <x:c r="K495" t="s">
        <x:v>72</x:v>
      </x:c>
      <x:c r="L495" t="s">
        <x:v>44</x:v>
      </x:c>
      <x:c r="M495" s="6" t="e">
        <x:f>HYPERLINK("https://github.com/prosyslab/evaluating-directed-fuzzing-artifact","https://github.com/prosyslab/evaluating-directed-fuzzing-artifact")</x:f>
        <x:v>HYPERLINK is not implemented. linkLocation=https://github.com/prosyslab/evaluating-directed-fuzzing-artifact, friendlyName=https://github.com/prosyslab/evaluating-directed-fuzzing-artifact</x:v>
      </x:c>
      <x:c r="N495" t="s">
        <x:v>113</x:v>
      </x:c>
      <x:c r="O495" t="s">
        <x:v>64</x:v>
      </x:c>
      <x:c r="P495" t="s">
        <x:v>65</x:v>
      </x:c>
      <x:c r="Q495" t="str">
        <x:v>否</x:v>
      </x:c>
    </x:row>
    <x:row r="496" ht="25.5" customHeight="1">
      <x:c r="A496" t="s">
        <x:v>3408</x:v>
      </x:c>
      <x:c r="B496" t="s">
        <x:v>17</x:v>
      </x:c>
      <x:c r="C496" t="s">
        <x:v>3409</x:v>
      </x:c>
      <x:c r="D496" t="s">
        <x:v>3410</x:v>
      </x:c>
      <x:c r="E496" t="s">
        <x:v>3411</x:v>
      </x:c>
      <x:c r="F496" t="s">
        <x:v>21</x:v>
      </x:c>
      <x:c r="G496" t="s">
        <x:v>2913</x:v>
      </x:c>
      <x:c r="H496" t="s">
        <x:v>3412</x:v>
      </x:c>
      <x:c r="I496" t="s">
        <x:v>3413</x:v>
      </x:c>
      <x:c r="J496" t="s">
        <x:v>44</x:v>
      </x:c>
      <x:c r="K496" t="s">
        <x:v>72</x:v>
      </x:c>
      <x:c r="L496" t="s">
        <x:v>44</x:v>
      </x:c>
      <x:c r="M496" s="6"/>
      <x:c r="O496" t="s">
        <x:v>1077</x:v>
      </x:c>
      <x:c r="P496" t="s">
        <x:v>2382</x:v>
      </x:c>
      <x:c r="Q496" t="str">
        <x:v>是</x:v>
      </x:c>
    </x:row>
    <x:row r="497" ht="25.5" customHeight="1">
      <x:c r="A497" t="s">
        <x:v>3414</x:v>
      </x:c>
      <x:c r="B497" t="s">
        <x:v>17</x:v>
      </x:c>
      <x:c r="C497" t="s">
        <x:v>3415</x:v>
      </x:c>
      <x:c r="D497" t="s">
        <x:v>3416</x:v>
      </x:c>
      <x:c r="E497" t="s">
        <x:v>3417</x:v>
      </x:c>
      <x:c r="F497" t="s">
        <x:v>21</x:v>
      </x:c>
      <x:c r="G497" t="s">
        <x:v>2913</x:v>
      </x:c>
      <x:c r="H497" t="s">
        <x:v>3418</x:v>
      </x:c>
      <x:c r="I497" t="s">
        <x:v>3419</x:v>
      </x:c>
      <x:c r="J497" t="s">
        <x:v>44</x:v>
      </x:c>
      <x:c r="K497" t="s">
        <x:v>72</x:v>
      </x:c>
      <x:c r="L497" t="s">
        <x:v>44</x:v>
      </x:c>
      <x:c r="M497" s="6"/>
      <x:c r="O497" t="s">
        <x:v>1077</x:v>
      </x:c>
      <x:c r="P497" t="s">
        <x:v>2382</x:v>
      </x:c>
      <x:c r="Q497" t="str">
        <x:v>是</x:v>
      </x:c>
    </x:row>
    <x:row r="498" ht="25.5" customHeight="1">
      <x:c r="A498" t="s">
        <x:v>3420</x:v>
      </x:c>
      <x:c r="B498" t="s">
        <x:v>151</x:v>
      </x:c>
      <x:c r="C498" t="s">
        <x:v>3421</x:v>
      </x:c>
      <x:c r="D498" t="s">
        <x:v>3422</x:v>
      </x:c>
      <x:c r="E498" t="s">
        <x:v>3423</x:v>
      </x:c>
      <x:c r="F498" t="s">
        <x:v>44</x:v>
      </x:c>
      <x:c r="G498" t="s">
        <x:v>2913</x:v>
      </x:c>
      <x:c r="H498" t="s">
        <x:v>3424</x:v>
      </x:c>
      <x:c r="I498" t="s">
        <x:v>3425</x:v>
      </x:c>
      <x:c r="J498" t="s">
        <x:v>44</x:v>
      </x:c>
      <x:c r="K498" t="s">
        <x:v>72</x:v>
      </x:c>
      <x:c r="L498" t="s">
        <x:v>44</x:v>
      </x:c>
      <x:c r="M498" s="6"/>
      <x:c r="O498" t="s">
        <x:v>131</x:v>
      </x:c>
      <x:c r="P498" t="s">
        <x:v>242</x:v>
      </x:c>
      <x:c r="Q498" t="str">
        <x:v>否</x:v>
      </x:c>
    </x:row>
    <x:row r="499" ht="25.5" customHeight="1">
      <x:c r="A499" t="s">
        <x:v>3426</x:v>
      </x:c>
      <x:c r="B499" t="s">
        <x:v>57</x:v>
      </x:c>
      <x:c r="C499" t="s">
        <x:v>3427</x:v>
      </x:c>
      <x:c r="D499" t="s">
        <x:v>3428</x:v>
      </x:c>
      <x:c r="E499" t="s">
        <x:v>3429</x:v>
      </x:c>
      <x:c r="F499" t="s">
        <x:v>21</x:v>
      </x:c>
      <x:c r="G499" t="s">
        <x:v>2913</x:v>
      </x:c>
      <x:c r="H499" t="s">
        <x:v>3430</x:v>
      </x:c>
      <x:c r="I499" t="s">
        <x:v>3431</x:v>
      </x:c>
      <x:c r="J499" t="s">
        <x:v>44</x:v>
      </x:c>
      <x:c r="K499" t="s">
        <x:v>72</x:v>
      </x:c>
      <x:c r="L499" t="s">
        <x:v>44</x:v>
      </x:c>
      <x:c r="M499" s="6" t="e">
        <x:f>HYPERLINK("https://github.com/itsnoor24/A-Requirements-Driven-Platform-for-Validating-Field-Operations-of-Small-Uncrewed-Aerial-Vehicles","https://github.com/itsnoor24/A-Requirements-Driven-Platform-for-Validating-Field-Operations-of-Small-Uncrewed-Aerial-Vehicles")</x:f>
        <x:v>HYPERLINK is not implemented. linkLocation=https://github.com/itsnoor24/A-Requirements-Driven-Platform-for-Validating-Field-Operations-of-Small-Uncrewed-Aerial-Vehicles, friendlyName=https://github.com/itsnoor24/A-Requirements-Driven-Platform-for-Validating-Field-Operations-of-Small-Uncrewed-Aerial-Vehicles</x:v>
      </x:c>
      <x:c r="N499" t="s">
        <x:v>840</x:v>
      </x:c>
      <x:c r="O499" t="s">
        <x:v>189</x:v>
      </x:c>
      <x:c r="P499" t="s">
        <x:v>190</x:v>
      </x:c>
      <x:c r="Q499" t="str">
        <x:v>否</x:v>
      </x:c>
    </x:row>
    <x:row r="500" ht="25.5" customHeight="1">
      <x:c r="A500" t="s">
        <x:v>3432</x:v>
      </x:c>
      <x:c r="B500" t="s">
        <x:v>57</x:v>
      </x:c>
      <x:c r="C500" t="s">
        <x:v>3433</x:v>
      </x:c>
      <x:c r="D500" t="s">
        <x:v>3434</x:v>
      </x:c>
      <x:c r="E500" t="s">
        <x:v>3435</x:v>
      </x:c>
      <x:c r="F500" t="s">
        <x:v>44</x:v>
      </x:c>
      <x:c r="G500" t="s">
        <x:v>2913</x:v>
      </x:c>
      <x:c r="H500" t="s">
        <x:v>3436</x:v>
      </x:c>
      <x:c r="I500" t="s">
        <x:v>3437</x:v>
      </x:c>
      <x:c r="J500" t="s">
        <x:v>44</x:v>
      </x:c>
      <x:c r="K500" t="s">
        <x:v>72</x:v>
      </x:c>
      <x:c r="L500" t="s">
        <x:v>44</x:v>
      </x:c>
      <x:c r="M500" s="6"/>
      <x:c r="O500" t="s">
        <x:v>64</x:v>
      </x:c>
      <x:c r="P500" t="s">
        <x:v>174</x:v>
      </x:c>
      <x:c r="Q500" t="str">
        <x:v>否</x:v>
      </x:c>
    </x:row>
    <x:row r="501" ht="25.5" customHeight="1">
      <x:c r="A501" t="s">
        <x:v>3438</x:v>
      </x:c>
      <x:c r="B501" t="s">
        <x:v>57</x:v>
      </x:c>
      <x:c r="C501" t="s">
        <x:v>3439</x:v>
      </x:c>
      <x:c r="D501" t="s">
        <x:v>3440</x:v>
      </x:c>
      <x:c r="E501" t="s">
        <x:v>3441</x:v>
      </x:c>
      <x:c r="F501" t="s">
        <x:v>21</x:v>
      </x:c>
      <x:c r="G501" t="s">
        <x:v>2913</x:v>
      </x:c>
      <x:c r="H501" t="s">
        <x:v>3442</x:v>
      </x:c>
      <x:c r="I501" t="s">
        <x:v>3443</x:v>
      </x:c>
      <x:c r="J501" t="s">
        <x:v>44</x:v>
      </x:c>
      <x:c r="K501" t="s">
        <x:v>72</x:v>
      </x:c>
      <x:c r="L501" t="s">
        <x:v>44</x:v>
      </x:c>
      <x:c r="M501" s="6" t="e">
        <x:f>HYPERLINK("https://github.com/UCLA-SEAL/NaturalSym","https://github.com/UCLA-SEAL/NaturalSym")</x:f>
        <x:v>HYPERLINK is not implemented. linkLocation=https://github.com/UCLA-SEAL/NaturalSym, friendlyName=https://github.com/UCLA-SEAL/NaturalSym</x:v>
      </x:c>
      <x:c r="N501" t="s">
        <x:v>147</x:v>
      </x:c>
      <x:c r="O501" t="s">
        <x:v>64</x:v>
      </x:c>
      <x:c r="P501" t="s">
        <x:v>65</x:v>
      </x:c>
      <x:c r="Q501" t="str">
        <x:v>是</x:v>
      </x:c>
    </x:row>
    <x:row r="502" ht="25.5" customHeight="1">
      <x:c r="A502" t="s">
        <x:v>3444</x:v>
      </x:c>
      <x:c r="B502" t="s">
        <x:v>57</x:v>
      </x:c>
      <x:c r="C502" t="s">
        <x:v>3445</x:v>
      </x:c>
      <x:c r="D502" t="s">
        <x:v>3446</x:v>
      </x:c>
      <x:c r="E502" t="s">
        <x:v>3447</x:v>
      </x:c>
      <x:c r="F502" t="s">
        <x:v>21</x:v>
      </x:c>
      <x:c r="G502" t="s">
        <x:v>2913</x:v>
      </x:c>
      <x:c r="H502" t="s">
        <x:v>3448</x:v>
      </x:c>
      <x:c r="I502" t="s">
        <x:v>3449</x:v>
      </x:c>
      <x:c r="J502" t="s">
        <x:v>44</x:v>
      </x:c>
      <x:c r="K502" t="s">
        <x:v>72</x:v>
      </x:c>
      <x:c r="L502" t="s">
        <x:v>44</x:v>
      </x:c>
      <x:c r="M502" s="6" t="e">
        <x:f>HYPERLINK("https://github.com/fay-1024/MTAS","https://github.com/fay-1024/MTAS")</x:f>
        <x:v>HYPERLINK is not implemented. linkLocation=https://github.com/fay-1024/MTAS, friendlyName=https://github.com/fay-1024/MTAS</x:v>
      </x:c>
      <x:c r="N502" t="s">
        <x:v>53</x:v>
      </x:c>
      <x:c r="O502" t="s">
        <x:v>64</x:v>
      </x:c>
      <x:c r="P502" t="s">
        <x:v>65</x:v>
      </x:c>
      <x:c r="Q502" t="str">
        <x:v>是</x:v>
      </x:c>
    </x:row>
    <x:row r="503" ht="25.5" customHeight="1">
      <x:c r="A503" t="s">
        <x:v>3450</x:v>
      </x:c>
      <x:c r="B503" t="s">
        <x:v>30</x:v>
      </x:c>
      <x:c r="C503" t="s">
        <x:v>3451</x:v>
      </x:c>
      <x:c r="D503" t="s">
        <x:v>3452</x:v>
      </x:c>
      <x:c r="E503" t="s">
        <x:v>3453</x:v>
      </x:c>
      <x:c r="F503" t="s">
        <x:v>21</x:v>
      </x:c>
      <x:c r="G503" t="s">
        <x:v>2913</x:v>
      </x:c>
      <x:c r="H503" t="s">
        <x:v>3454</x:v>
      </x:c>
      <x:c r="I503" t="s">
        <x:v>3455</x:v>
      </x:c>
      <x:c r="J503" t="s">
        <x:v>44</x:v>
      </x:c>
      <x:c r="K503" t="s">
        <x:v>72</x:v>
      </x:c>
      <x:c r="L503" t="s">
        <x:v>44</x:v>
      </x:c>
      <x:c r="M503" s="6"/>
      <x:c r="O503" t="s">
        <x:v>131</x:v>
      </x:c>
      <x:c r="P503" t="s">
        <x:v>918</x:v>
      </x:c>
      <x:c r="Q503" t="str">
        <x:v>是</x:v>
      </x:c>
    </x:row>
    <x:row r="504" ht="25.5" customHeight="1">
      <x:c r="A504" t="s">
        <x:v>3456</x:v>
      </x:c>
      <x:c r="B504" t="s">
        <x:v>57</x:v>
      </x:c>
      <x:c r="C504" t="s">
        <x:v>3457</x:v>
      </x:c>
      <x:c r="D504" t="s">
        <x:v>3458</x:v>
      </x:c>
      <x:c r="E504" t="s">
        <x:v>3459</x:v>
      </x:c>
      <x:c r="F504" t="s">
        <x:v>21</x:v>
      </x:c>
      <x:c r="G504" t="s">
        <x:v>2913</x:v>
      </x:c>
      <x:c r="H504" t="s">
        <x:v>3460</x:v>
      </x:c>
      <x:c r="I504" t="s">
        <x:v>3461</x:v>
      </x:c>
      <x:c r="J504" t="s">
        <x:v>44</x:v>
      </x:c>
      <x:c r="K504" t="s">
        <x:v>72</x:v>
      </x:c>
      <x:c r="L504" t="s">
        <x:v>44</x:v>
      </x:c>
      <x:c r="M504" s="6"/>
      <x:c r="O504" t="s">
        <x:v>131</x:v>
      </x:c>
      <x:c r="P504" t="s">
        <x:v>918</x:v>
      </x:c>
      <x:c r="Q504" t="str">
        <x:v>是</x:v>
      </x:c>
    </x:row>
    <x:row r="505" ht="25.5" customHeight="1">
      <x:c r="A505" t="s">
        <x:v>3462</x:v>
      </x:c>
      <x:c r="B505" t="s">
        <x:v>30</x:v>
      </x:c>
      <x:c r="C505" t="s">
        <x:v>3463</x:v>
      </x:c>
      <x:c r="D505" t="s">
        <x:v>3464</x:v>
      </x:c>
      <x:c r="E505" t="s">
        <x:v>3465</x:v>
      </x:c>
      <x:c r="F505" t="s">
        <x:v>21</x:v>
      </x:c>
      <x:c r="G505" t="s">
        <x:v>2913</x:v>
      </x:c>
      <x:c r="H505" t="s">
        <x:v>3466</x:v>
      </x:c>
      <x:c r="I505" t="s">
        <x:v>3467</x:v>
      </x:c>
      <x:c r="J505" t="s">
        <x:v>44</x:v>
      </x:c>
      <x:c r="K505" t="s">
        <x:v>72</x:v>
      </x:c>
      <x:c r="L505" t="s">
        <x:v>44</x:v>
      </x:c>
      <x:c r="M505" s="6"/>
      <x:c r="O505" t="s">
        <x:v>131</x:v>
      </x:c>
      <x:c r="P505" t="s">
        <x:v>227</x:v>
      </x:c>
      <x:c r="Q505" t="str">
        <x:v>是</x:v>
      </x:c>
    </x:row>
    <x:row r="506" ht="25.5" customHeight="1">
      <x:c r="A506" t="s">
        <x:v>3468</x:v>
      </x:c>
      <x:c r="B506" t="s">
        <x:v>30</x:v>
      </x:c>
      <x:c r="C506" t="s">
        <x:v>3469</x:v>
      </x:c>
      <x:c r="D506" t="s">
        <x:v>3470</x:v>
      </x:c>
      <x:c r="E506" t="s">
        <x:v>3471</x:v>
      </x:c>
      <x:c r="F506" t="s">
        <x:v>21</x:v>
      </x:c>
      <x:c r="G506" t="s">
        <x:v>2913</x:v>
      </x:c>
      <x:c r="H506" t="s">
        <x:v>3472</x:v>
      </x:c>
      <x:c r="I506" t="s">
        <x:v>3473</x:v>
      </x:c>
      <x:c r="J506" t="s">
        <x:v>21</x:v>
      </x:c>
      <x:c r="L506" t="s">
        <x:v>44</x:v>
      </x:c>
      <x:c r="M506" s="6"/>
      <x:c r="O506" t="s">
        <x:v>27</x:v>
      </x:c>
      <x:c r="P506" t="s">
        <x:v>37</x:v>
      </x:c>
      <x:c r="Q506" t="str">
        <x:v>否</x:v>
      </x:c>
    </x:row>
    <x:row r="507" ht="25.5" customHeight="1">
      <x:c r="A507" t="s">
        <x:v>3474</x:v>
      </x:c>
      <x:c r="B507" t="s">
        <x:v>30</x:v>
      </x:c>
      <x:c r="C507" t="s">
        <x:v>3475</x:v>
      </x:c>
      <x:c r="D507" t="s">
        <x:v>3476</x:v>
      </x:c>
      <x:c r="E507" t="s">
        <x:v>3477</x:v>
      </x:c>
      <x:c r="F507" t="s">
        <x:v>21</x:v>
      </x:c>
      <x:c r="G507" t="s">
        <x:v>2913</x:v>
      </x:c>
      <x:c r="H507" t="s">
        <x:v>3478</x:v>
      </x:c>
      <x:c r="I507" t="s">
        <x:v>3479</x:v>
      </x:c>
      <x:c r="J507" t="s">
        <x:v>21</x:v>
      </x:c>
      <x:c r="K507" t="s">
        <x:v>3480</x:v>
      </x:c>
      <x:c r="L507" t="s">
        <x:v>44</x:v>
      </x:c>
      <x:c r="M507" s="6"/>
      <x:c r="O507" t="s">
        <x:v>1077</x:v>
      </x:c>
      <x:c r="P507" t="s">
        <x:v>3341</x:v>
      </x:c>
      <x:c r="Q507" t="str">
        <x:v>否</x:v>
      </x:c>
    </x:row>
    <x:row r="508" ht="25.5" customHeight="1">
      <x:c r="A508" t="s">
        <x:v>3481</x:v>
      </x:c>
      <x:c r="B508" t="s">
        <x:v>17</x:v>
      </x:c>
      <x:c r="C508" t="s">
        <x:v>3482</x:v>
      </x:c>
      <x:c r="D508" t="s">
        <x:v>3483</x:v>
      </x:c>
      <x:c r="E508" t="s">
        <x:v>3484</x:v>
      </x:c>
      <x:c r="F508" t="s">
        <x:v>21</x:v>
      </x:c>
      <x:c r="G508" t="s">
        <x:v>2913</x:v>
      </x:c>
      <x:c r="H508" t="s">
        <x:v>3485</x:v>
      </x:c>
      <x:c r="I508" t="s">
        <x:v>3486</x:v>
      </x:c>
      <x:c r="J508" t="s">
        <x:v>44</x:v>
      </x:c>
      <x:c r="K508" t="s">
        <x:v>72</x:v>
      </x:c>
      <x:c r="L508" t="s">
        <x:v>44</x:v>
      </x:c>
      <x:c r="M508" s="6" t="e">
        <x:f>HYPERLINK("https://github.com/Cap-Ning/PPM","https://github.com/Cap-Ning/PPM")</x:f>
        <x:v>HYPERLINK is not implemented. linkLocation=https://github.com/Cap-Ning/PPM, friendlyName=https://github.com/Cap-Ning/PPM</x:v>
      </x:c>
      <x:c r="N508" t="s">
        <x:v>675</x:v>
      </x:c>
      <x:c r="O508" t="s">
        <x:v>257</x:v>
      </x:c>
      <x:c r="P508" t="s">
        <x:v>281</x:v>
      </x:c>
      <x:c r="Q508" t="str">
        <x:v>是</x:v>
      </x:c>
    </x:row>
    <x:row r="509" ht="25.5" customHeight="1">
      <x:c r="A509" t="s">
        <x:v>3487</x:v>
      </x:c>
      <x:c r="B509" t="s">
        <x:v>57</x:v>
      </x:c>
      <x:c r="C509" t="s">
        <x:v>3488</x:v>
      </x:c>
      <x:c r="D509" t="s">
        <x:v>3489</x:v>
      </x:c>
      <x:c r="E509" t="s">
        <x:v>3490</x:v>
      </x:c>
      <x:c r="F509" t="s">
        <x:v>21</x:v>
      </x:c>
      <x:c r="G509" t="s">
        <x:v>2913</x:v>
      </x:c>
      <x:c r="H509" t="s">
        <x:v>3491</x:v>
      </x:c>
      <x:c r="I509" t="s">
        <x:v>3492</x:v>
      </x:c>
      <x:c r="J509" t="s">
        <x:v>21</x:v>
      </x:c>
      <x:c r="K509" t="s">
        <x:v>3493</x:v>
      </x:c>
      <x:c r="L509" t="s">
        <x:v>44</x:v>
      </x:c>
      <x:c r="M509" s="6" t="e">
        <x:f>HYPERLINK("https://github.com/jeffchen006/Trace2Inv-Invariant-Study-FSE24","https://github.com/jeffchen006/Trace2Inv-Invariant-Study-FSE24")</x:f>
        <x:v>HYPERLINK is not implemented. linkLocation=https://github.com/jeffchen006/Trace2Inv-Invariant-Study-FSE24, friendlyName=https://github.com/jeffchen006/Trace2Inv-Invariant-Study-FSE24</x:v>
      </x:c>
      <x:c r="N509" t="s">
        <x:v>675</x:v>
      </x:c>
      <x:c r="O509" t="s">
        <x:v>122</x:v>
      </x:c>
      <x:c r="P509" t="s">
        <x:v>206</x:v>
      </x:c>
      <x:c r="Q509" t="str">
        <x:v>否</x:v>
      </x:c>
    </x:row>
    <x:row r="510" ht="25.5" customHeight="1">
      <x:c r="A510" t="s">
        <x:v>3494</x:v>
      </x:c>
      <x:c r="B510" t="s">
        <x:v>57</x:v>
      </x:c>
      <x:c r="C510" t="s">
        <x:v>3495</x:v>
      </x:c>
      <x:c r="D510" t="s">
        <x:v>3496</x:v>
      </x:c>
      <x:c r="E510" t="s">
        <x:v>3497</x:v>
      </x:c>
      <x:c r="F510" t="s">
        <x:v>21</x:v>
      </x:c>
      <x:c r="G510" t="s">
        <x:v>2913</x:v>
      </x:c>
      <x:c r="H510" t="s">
        <x:v>3498</x:v>
      </x:c>
      <x:c r="I510" t="s">
        <x:v>3499</x:v>
      </x:c>
      <x:c r="J510" t="s">
        <x:v>21</x:v>
      </x:c>
      <x:c r="K510" t="s">
        <x:v>3500</x:v>
      </x:c>
      <x:c r="L510" t="s">
        <x:v>44</x:v>
      </x:c>
      <x:c r="M510" s="6"/>
      <x:c r="O510" t="s">
        <x:v>122</x:v>
      </x:c>
      <x:c r="P510" t="s">
        <x:v>206</x:v>
      </x:c>
      <x:c r="Q510" t="str">
        <x:v>否</x:v>
      </x:c>
    </x:row>
    <x:row r="511" ht="25.5" customHeight="1">
      <x:c r="A511" t="s">
        <x:v>3501</x:v>
      </x:c>
      <x:c r="B511" t="s">
        <x:v>151</x:v>
      </x:c>
      <x:c r="C511" t="s">
        <x:v>3502</x:v>
      </x:c>
      <x:c r="D511" t="s">
        <x:v>3503</x:v>
      </x:c>
      <x:c r="E511" t="s">
        <x:v>3504</x:v>
      </x:c>
      <x:c r="F511" t="s">
        <x:v>21</x:v>
      </x:c>
      <x:c r="G511" t="s">
        <x:v>2913</x:v>
      </x:c>
      <x:c r="H511" t="s">
        <x:v>3505</x:v>
      </x:c>
      <x:c r="I511" t="s">
        <x:v>3506</x:v>
      </x:c>
      <x:c r="J511" t="s">
        <x:v>21</x:v>
      </x:c>
      <x:c r="K511" t="s">
        <x:v>3507</x:v>
      </x:c>
      <x:c r="L511" t="s">
        <x:v>44</x:v>
      </x:c>
      <x:c r="M511" s="6" t="e">
        <x:f>HYPERLINK("https://github.com/jessechen09/fse2024-66-on-the-contents-and-utility-of-IoT-cybersecurity-guidelines","https://github.com/jessechen09/fse2024-66-on-the-contents-and-utility-of-IoT-cybersecurity-guidelines")</x:f>
        <x:v>HYPERLINK is not implemented. linkLocation=https://github.com/jessechen09/fse2024-66-on-the-contents-and-utility-of-IoT-cybersecurity-guidelines, friendlyName=https://github.com/jessechen09/fse2024-66-on-the-contents-and-utility-of-IoT-cybersecurity-guidelines</x:v>
      </x:c>
      <x:c r="N511" t="s">
        <x:v>840</x:v>
      </x:c>
      <x:c r="O511" t="s">
        <x:v>131</x:v>
      </x:c>
      <x:c r="P511" t="s">
        <x:v>227</x:v>
      </x:c>
      <x:c r="Q511" t="str">
        <x:v>否</x:v>
      </x:c>
    </x:row>
    <x:row r="512" ht="25.5" customHeight="1">
      <x:c r="A512" t="s">
        <x:v>3508</x:v>
      </x:c>
      <x:c r="B512" t="s">
        <x:v>30</x:v>
      </x:c>
      <x:c r="C512" t="s">
        <x:v>3509</x:v>
      </x:c>
      <x:c r="D512" t="s">
        <x:v>3510</x:v>
      </x:c>
      <x:c r="E512" t="s">
        <x:v>3511</x:v>
      </x:c>
      <x:c r="F512" t="s">
        <x:v>21</x:v>
      </x:c>
      <x:c r="G512" t="s">
        <x:v>2913</x:v>
      </x:c>
      <x:c r="H512" t="s">
        <x:v>3512</x:v>
      </x:c>
      <x:c r="I512" t="s">
        <x:v>3513</x:v>
      </x:c>
      <x:c r="J512" t="s">
        <x:v>44</x:v>
      </x:c>
      <x:c r="K512" t="s">
        <x:v>3514</x:v>
      </x:c>
      <x:c r="L512" t="s">
        <x:v>44</x:v>
      </x:c>
      <x:c r="M512" s="6" t="e">
        <x:f>HYPERLINK("https://github.com/CupCupRay/Bin2Summary","https://github.com/CupCupRay/Bin2Summary")</x:f>
        <x:v>HYPERLINK is not implemented. linkLocation=https://github.com/CupCupRay/Bin2Summary, friendlyName=https://github.com/CupCupRay/Bin2Summary</x:v>
      </x:c>
      <x:c r="N512" t="s">
        <x:v>79</x:v>
      </x:c>
      <x:c r="O512" t="s">
        <x:v>257</x:v>
      </x:c>
      <x:c r="P512" t="s">
        <x:v>281</x:v>
      </x:c>
      <x:c r="Q512" t="str">
        <x:v>是</x:v>
      </x:c>
    </x:row>
    <x:row r="513" ht="25.5" customHeight="1">
      <x:c r="A513" t="s">
        <x:v>3515</x:v>
      </x:c>
      <x:c r="B513" t="s">
        <x:v>30</x:v>
      </x:c>
      <x:c r="C513" t="s">
        <x:v>3516</x:v>
      </x:c>
      <x:c r="D513" t="s">
        <x:v>3517</x:v>
      </x:c>
      <x:c r="E513" t="s">
        <x:v>3518</x:v>
      </x:c>
      <x:c r="F513" t="s">
        <x:v>21</x:v>
      </x:c>
      <x:c r="G513" t="s">
        <x:v>2913</x:v>
      </x:c>
      <x:c r="H513" t="s">
        <x:v>3519</x:v>
      </x:c>
      <x:c r="I513" t="s">
        <x:v>3520</x:v>
      </x:c>
      <x:c r="J513" t="s">
        <x:v>44</x:v>
      </x:c>
      <x:c r="K513" t="s">
        <x:v>72</x:v>
      </x:c>
      <x:c r="L513" t="s">
        <x:v>44</x:v>
      </x:c>
      <x:c r="M513" s="6"/>
      <x:c r="O513" t="s">
        <x:v>27</x:v>
      </x:c>
      <x:c r="P513" t="s">
        <x:v>28</x:v>
      </x:c>
      <x:c r="Q513" t="str">
        <x:v>否</x:v>
      </x:c>
    </x:row>
    <x:row r="514" ht="25.5" customHeight="1">
      <x:c r="A514" t="s">
        <x:v>3521</x:v>
      </x:c>
      <x:c r="B514" t="s">
        <x:v>57</x:v>
      </x:c>
      <x:c r="C514" t="s">
        <x:v>3522</x:v>
      </x:c>
      <x:c r="D514" t="s">
        <x:v>3523</x:v>
      </x:c>
      <x:c r="E514" t="s">
        <x:v>3524</x:v>
      </x:c>
      <x:c r="F514" t="s">
        <x:v>21</x:v>
      </x:c>
      <x:c r="G514" t="s">
        <x:v>2913</x:v>
      </x:c>
      <x:c r="H514" t="s">
        <x:v>3525</x:v>
      </x:c>
      <x:c r="I514" t="s">
        <x:v>3526</x:v>
      </x:c>
      <x:c r="J514" t="s">
        <x:v>21</x:v>
      </x:c>
      <x:c r="K514" t="s">
        <x:v>3527</x:v>
      </x:c>
      <x:c r="L514" t="s">
        <x:v>44</x:v>
      </x:c>
      <x:c r="M514" s="6"/>
      <x:c r="O514" t="s">
        <x:v>64</x:v>
      </x:c>
      <x:c r="P514" t="s">
        <x:v>174</x:v>
      </x:c>
      <x:c r="Q514" t="str">
        <x:v>否</x:v>
      </x:c>
    </x:row>
    <x:row r="515" ht="25.5" customHeight="1">
      <x:c r="A515" t="s">
        <x:v>3528</x:v>
      </x:c>
      <x:c r="B515" t="s">
        <x:v>17</x:v>
      </x:c>
      <x:c r="C515" t="s">
        <x:v>3529</x:v>
      </x:c>
      <x:c r="D515" t="s">
        <x:v>3530</x:v>
      </x:c>
      <x:c r="E515" t="s">
        <x:v>3531</x:v>
      </x:c>
      <x:c r="F515" t="s">
        <x:v>21</x:v>
      </x:c>
      <x:c r="G515" t="s">
        <x:v>2913</x:v>
      </x:c>
      <x:c r="H515" t="s">
        <x:v>3532</x:v>
      </x:c>
      <x:c r="I515" t="s">
        <x:v>3533</x:v>
      </x:c>
      <x:c r="J515" t="s">
        <x:v>21</x:v>
      </x:c>
      <x:c r="K515" t="s">
        <x:v>3534</x:v>
      </x:c>
      <x:c r="L515" t="s">
        <x:v>44</x:v>
      </x:c>
      <x:c r="M515" s="6"/>
      <x:c r="O515" t="s">
        <x:v>462</x:v>
      </x:c>
      <x:c r="P515" t="s">
        <x:v>1444</x:v>
      </x:c>
      <x:c r="Q515" t="str">
        <x:v>是</x:v>
      </x:c>
    </x:row>
    <x:row r="516" ht="25.5" customHeight="1">
      <x:c r="A516" t="s">
        <x:v>3535</x:v>
      </x:c>
      <x:c r="B516" t="s">
        <x:v>17</x:v>
      </x:c>
      <x:c r="C516" t="s">
        <x:v>3536</x:v>
      </x:c>
      <x:c r="D516" t="s">
        <x:v>3537</x:v>
      </x:c>
      <x:c r="E516" t="s">
        <x:v>3538</x:v>
      </x:c>
      <x:c r="F516" t="s">
        <x:v>44</x:v>
      </x:c>
      <x:c r="G516" t="s">
        <x:v>2913</x:v>
      </x:c>
      <x:c r="H516" t="s">
        <x:v>3539</x:v>
      </x:c>
      <x:c r="I516" t="s">
        <x:v>3540</x:v>
      </x:c>
      <x:c r="J516" t="s">
        <x:v>44</x:v>
      </x:c>
      <x:c r="K516" t="s">
        <x:v>72</x:v>
      </x:c>
      <x:c r="L516" t="s">
        <x:v>44</x:v>
      </x:c>
      <x:c r="M516" s="6"/>
      <x:c r="O516" t="s">
        <x:v>462</x:v>
      </x:c>
      <x:c r="P516" t="s">
        <x:v>1444</x:v>
      </x:c>
      <x:c r="Q516" t="str">
        <x:v>否</x:v>
      </x:c>
    </x:row>
    <x:row r="517" ht="25.5" customHeight="1">
      <x:c r="A517" t="s">
        <x:v>3541</x:v>
      </x:c>
      <x:c r="B517" t="s">
        <x:v>17</x:v>
      </x:c>
      <x:c r="C517" t="s">
        <x:v>3536</x:v>
      </x:c>
      <x:c r="D517" t="s">
        <x:v>3537</x:v>
      </x:c>
      <x:c r="E517" t="s">
        <x:v>3538</x:v>
      </x:c>
      <x:c r="F517" t="s">
        <x:v>44</x:v>
      </x:c>
      <x:c r="G517" t="s">
        <x:v>2913</x:v>
      </x:c>
      <x:c r="H517" t="s">
        <x:v>3539</x:v>
      </x:c>
      <x:c r="I517" t="s">
        <x:v>3540</x:v>
      </x:c>
      <x:c r="J517" t="s">
        <x:v>44</x:v>
      </x:c>
      <x:c r="K517" t="s">
        <x:v>72</x:v>
      </x:c>
      <x:c r="L517" t="s">
        <x:v>44</x:v>
      </x:c>
      <x:c r="M517" s="6" t="e">
        <x:f>HYPERLINK("https://github.com/nakhlarafi/DepGraph","https://github.com/nakhlarafi/DepGraph")</x:f>
        <x:v>HYPERLINK is not implemented. linkLocation=https://github.com/nakhlarafi/DepGraph, friendlyName=https://github.com/nakhlarafi/DepGraph</x:v>
      </x:c>
      <x:c r="N517" t="s">
        <x:v>53</x:v>
      </x:c>
      <x:c r="O517" t="s">
        <x:v>462</x:v>
      </x:c>
      <x:c r="P517" t="s">
        <x:v>767</x:v>
      </x:c>
      <x:c r="Q517" t="str">
        <x:v>否</x:v>
      </x:c>
    </x:row>
    <x:row r="518" ht="25.5" customHeight="1">
      <x:c r="A518" t="s">
        <x:v>3542</x:v>
      </x:c>
      <x:c r="B518" t="s">
        <x:v>57</x:v>
      </x:c>
      <x:c r="C518" t="s">
        <x:v>3543</x:v>
      </x:c>
      <x:c r="D518" t="s">
        <x:v>3544</x:v>
      </x:c>
      <x:c r="E518" t="s">
        <x:v>3545</x:v>
      </x:c>
      <x:c r="F518" t="s">
        <x:v>21</x:v>
      </x:c>
      <x:c r="G518" t="s">
        <x:v>2913</x:v>
      </x:c>
      <x:c r="H518" t="s">
        <x:v>3546</x:v>
      </x:c>
      <x:c r="I518" t="s">
        <x:v>3547</x:v>
      </x:c>
      <x:c r="J518" t="s">
        <x:v>44</x:v>
      </x:c>
      <x:c r="K518" t="s">
        <x:v>72</x:v>
      </x:c>
      <x:c r="L518" t="s">
        <x:v>44</x:v>
      </x:c>
      <x:c r="M518" s="6"/>
      <x:c r="O518" t="s">
        <x:v>131</x:v>
      </x:c>
      <x:c r="P518" t="s">
        <x:v>227</x:v>
      </x:c>
      <x:c r="Q518" t="str">
        <x:v>是</x:v>
      </x:c>
    </x:row>
    <x:row r="519" ht="25.5" customHeight="1">
      <x:c r="A519" t="s">
        <x:v>3548</x:v>
      </x:c>
      <x:c r="B519" t="s">
        <x:v>17</x:v>
      </x:c>
      <x:c r="C519" t="s">
        <x:v>3549</x:v>
      </x:c>
      <x:c r="D519" t="s">
        <x:v>3550</x:v>
      </x:c>
      <x:c r="E519" t="s">
        <x:v>3551</x:v>
      </x:c>
      <x:c r="F519" t="s">
        <x:v>21</x:v>
      </x:c>
      <x:c r="G519" t="s">
        <x:v>2913</x:v>
      </x:c>
      <x:c r="H519" t="s">
        <x:v>3552</x:v>
      </x:c>
      <x:c r="I519" t="s">
        <x:v>3553</x:v>
      </x:c>
      <x:c r="J519" t="s">
        <x:v>44</x:v>
      </x:c>
      <x:c r="K519" t="s">
        <x:v>72</x:v>
      </x:c>
      <x:c r="L519" t="s">
        <x:v>44</x:v>
      </x:c>
      <x:c r="M519" s="6"/>
      <x:c r="O519" t="s">
        <x:v>1077</x:v>
      </x:c>
      <x:c r="P519" t="s">
        <x:v>2382</x:v>
      </x:c>
      <x:c r="Q519" t="str">
        <x:v>是</x:v>
      </x:c>
    </x:row>
    <x:row r="520" ht="25.5" customHeight="1">
      <x:c r="A520" t="s">
        <x:v>3554</x:v>
      </x:c>
      <x:c r="B520" t="s">
        <x:v>30</x:v>
      </x:c>
      <x:c r="C520" t="s">
        <x:v>3555</x:v>
      </x:c>
      <x:c r="D520" t="s">
        <x:v>3556</x:v>
      </x:c>
      <x:c r="E520" t="s">
        <x:v>3557</x:v>
      </x:c>
      <x:c r="F520" t="s">
        <x:v>44</x:v>
      </x:c>
      <x:c r="G520" t="s">
        <x:v>2913</x:v>
      </x:c>
      <x:c r="H520" t="s">
        <x:v>3558</x:v>
      </x:c>
      <x:c r="I520" t="s">
        <x:v>3559</x:v>
      </x:c>
      <x:c r="J520" t="s">
        <x:v>44</x:v>
      </x:c>
      <x:c r="K520" t="s">
        <x:v>72</x:v>
      </x:c>
      <x:c r="L520" t="s">
        <x:v>44</x:v>
      </x:c>
      <x:c r="M520" s="6" t="e">
        <x:f>HYPERLINK("https://github.com/e0mh4/R2I","https://github.com/e0mh4/R2I")</x:f>
        <x:v>HYPERLINK is not implemented. linkLocation=https://github.com/e0mh4/R2I, friendlyName=https://github.com/e0mh4/R2I</x:v>
      </x:c>
      <x:c r="N520" t="s">
        <x:v>940</x:v>
      </x:c>
      <x:c r="O520" t="s">
        <x:v>122</x:v>
      </x:c>
      <x:c r="P520" t="s">
        <x:v>447</x:v>
      </x:c>
      <x:c r="Q520" t="str">
        <x:v>否</x:v>
      </x:c>
    </x:row>
    <x:row r="521" ht="25.5" customHeight="1">
      <x:c r="A521" t="s">
        <x:v>3560</x:v>
      </x:c>
      <x:c r="B521" t="s">
        <x:v>57</x:v>
      </x:c>
      <x:c r="C521" t="s">
        <x:v>3561</x:v>
      </x:c>
      <x:c r="D521" t="s">
        <x:v>3562</x:v>
      </x:c>
      <x:c r="E521" t="s">
        <x:v>3563</x:v>
      </x:c>
      <x:c r="F521" t="s">
        <x:v>21</x:v>
      </x:c>
      <x:c r="G521" t="s">
        <x:v>2913</x:v>
      </x:c>
      <x:c r="H521" t="s">
        <x:v>3564</x:v>
      </x:c>
      <x:c r="I521" t="s">
        <x:v>3565</x:v>
      </x:c>
      <x:c r="J521" t="s">
        <x:v>44</x:v>
      </x:c>
      <x:c r="K521" t="s">
        <x:v>72</x:v>
      </x:c>
      <x:c r="L521" t="s">
        <x:v>44</x:v>
      </x:c>
      <x:c r="M521" s="6"/>
      <x:c r="O521" t="s">
        <x:v>131</x:v>
      </x:c>
      <x:c r="P521" t="s">
        <x:v>132</x:v>
      </x:c>
      <x:c r="Q521" t="str">
        <x:v>否</x:v>
      </x:c>
    </x:row>
    <x:row r="522" ht="25.5" customHeight="1">
      <x:c r="A522" t="s">
        <x:v>3566</x:v>
      </x:c>
      <x:c r="B522" t="s">
        <x:v>57</x:v>
      </x:c>
      <x:c r="C522" t="s">
        <x:v>3567</x:v>
      </x:c>
      <x:c r="D522" t="s">
        <x:v>3568</x:v>
      </x:c>
      <x:c r="E522" t="s">
        <x:v>3569</x:v>
      </x:c>
      <x:c r="F522" t="s">
        <x:v>21</x:v>
      </x:c>
      <x:c r="G522" t="s">
        <x:v>2913</x:v>
      </x:c>
      <x:c r="H522" t="s">
        <x:v>3570</x:v>
      </x:c>
      <x:c r="I522" t="s">
        <x:v>3571</x:v>
      </x:c>
      <x:c r="J522" t="s">
        <x:v>21</x:v>
      </x:c>
      <x:c r="K522" t="s">
        <x:v>3572</x:v>
      </x:c>
      <x:c r="L522" t="s">
        <x:v>21</x:v>
      </x:c>
      <x:c r="M522" s="6"/>
      <x:c r="O522" t="s">
        <x:v>64</x:v>
      </x:c>
      <x:c r="P522" t="s">
        <x:v>65</x:v>
      </x:c>
      <x:c r="Q522" t="str">
        <x:v>否</x:v>
      </x:c>
    </x:row>
    <x:row r="523" ht="25.5" customHeight="1">
      <x:c r="A523" t="s">
        <x:v>3573</x:v>
      </x:c>
      <x:c r="B523" t="s">
        <x:v>57</x:v>
      </x:c>
      <x:c r="C523" t="s">
        <x:v>3574</x:v>
      </x:c>
      <x:c r="D523" t="s">
        <x:v>3575</x:v>
      </x:c>
      <x:c r="E523" t="s">
        <x:v>3576</x:v>
      </x:c>
      <x:c r="F523" t="s">
        <x:v>21</x:v>
      </x:c>
      <x:c r="G523" t="s">
        <x:v>2913</x:v>
      </x:c>
      <x:c r="H523" t="s">
        <x:v>3577</x:v>
      </x:c>
      <x:c r="I523" t="s">
        <x:v>3578</x:v>
      </x:c>
      <x:c r="J523" t="s">
        <x:v>44</x:v>
      </x:c>
      <x:c r="K523" t="s">
        <x:v>72</x:v>
      </x:c>
      <x:c r="L523" t="s">
        <x:v>44</x:v>
      </x:c>
      <x:c r="M523" s="6"/>
      <x:c r="O523" t="s">
        <x:v>131</x:v>
      </x:c>
      <x:c r="P523" t="s">
        <x:v>227</x:v>
      </x:c>
      <x:c r="Q523" t="str">
        <x:v>是</x:v>
      </x:c>
    </x:row>
    <x:row r="524" ht="25.5" customHeight="1">
      <x:c r="A524" s="2" t="s">
        <x:v>3579</x:v>
      </x:c>
      <x:c r="B524" t="s">
        <x:v>17</x:v>
      </x:c>
      <x:c r="C524" t="s">
        <x:v>3580</x:v>
      </x:c>
      <x:c r="D524" t="s">
        <x:v>3581</x:v>
      </x:c>
      <x:c r="E524" t="s">
        <x:v>3582</x:v>
      </x:c>
      <x:c r="F524" t="s">
        <x:v>21</x:v>
      </x:c>
      <x:c r="G524" t="s">
        <x:v>2913</x:v>
      </x:c>
      <x:c r="H524" t="s">
        <x:v>3583</x:v>
      </x:c>
      <x:c r="I524" t="s">
        <x:v>3584</x:v>
      </x:c>
      <x:c r="J524" t="s">
        <x:v>44</x:v>
      </x:c>
      <x:c r="K524" t="s">
        <x:v>72</x:v>
      </x:c>
      <x:c r="L524" t="s">
        <x:v>21</x:v>
      </x:c>
      <x:c r="M524" s="6" t="e">
        <x:f>HYPERLINK("https://github.com/ClarifyGPT/ClarifyGPT","https://github.com/ClarifyGPT/ClarifyGPT")</x:f>
        <x:v>HYPERLINK is not implemented. linkLocation=https://github.com/ClarifyGPT/ClarifyGPT, friendlyName=https://github.com/ClarifyGPT/ClarifyGPT</x:v>
      </x:c>
      <x:c r="N524" t="s">
        <x:v>2770</x:v>
      </x:c>
      <x:c r="O524" t="s">
        <x:v>257</x:v>
      </x:c>
      <x:c r="P524" t="s">
        <x:v>258</x:v>
      </x:c>
      <x:c r="Q524" t="str">
        <x:v>是</x:v>
      </x:c>
    </x:row>
    <x:row r="525" ht="25.5" customHeight="1">
      <x:c r="A525" t="s">
        <x:v>3585</x:v>
      </x:c>
      <x:c r="B525" t="s">
        <x:v>57</x:v>
      </x:c>
      <x:c r="C525" t="s">
        <x:v>3586</x:v>
      </x:c>
      <x:c r="D525" t="s">
        <x:v>3587</x:v>
      </x:c>
      <x:c r="E525" t="s">
        <x:v>3588</x:v>
      </x:c>
      <x:c r="F525" t="s">
        <x:v>21</x:v>
      </x:c>
      <x:c r="G525" t="s">
        <x:v>2913</x:v>
      </x:c>
      <x:c r="H525" t="s">
        <x:v>3589</x:v>
      </x:c>
      <x:c r="I525" t="s">
        <x:v>3590</x:v>
      </x:c>
      <x:c r="J525" t="s">
        <x:v>44</x:v>
      </x:c>
      <x:c r="K525" t="s">
        <x:v>72</x:v>
      </x:c>
      <x:c r="L525" t="s">
        <x:v>44</x:v>
      </x:c>
      <x:c r="M525" s="6"/>
      <x:c r="O525" t="s">
        <x:v>80</x:v>
      </x:c>
      <x:c r="P525" t="s">
        <x:v>81</x:v>
      </x:c>
      <x:c r="Q525" t="str">
        <x:v>否</x:v>
      </x:c>
    </x:row>
    <x:row r="526" ht="25.5" customHeight="1">
      <x:c r="A526" t="s">
        <x:v>3591</x:v>
      </x:c>
      <x:c r="B526" t="s">
        <x:v>17</x:v>
      </x:c>
      <x:c r="C526" t="s">
        <x:v>3592</x:v>
      </x:c>
      <x:c r="D526" t="s">
        <x:v>3593</x:v>
      </x:c>
      <x:c r="E526" t="s">
        <x:v>3594</x:v>
      </x:c>
      <x:c r="F526" t="s">
        <x:v>21</x:v>
      </x:c>
      <x:c r="G526" t="s">
        <x:v>2913</x:v>
      </x:c>
      <x:c r="H526" t="s">
        <x:v>3595</x:v>
      </x:c>
      <x:c r="I526" t="s">
        <x:v>3596</x:v>
      </x:c>
      <x:c r="J526" t="s">
        <x:v>21</x:v>
      </x:c>
      <x:c r="K526" t="s">
        <x:v>3597</x:v>
      </x:c>
      <x:c r="L526" t="s">
        <x:v>21</x:v>
      </x:c>
      <x:c r="M526" s="6" t="e">
        <x:f>HYPERLINK("https://github.com/PurCL/CodeLLMPaper/blob/main/data/papers/venues/FSE2024/paper_16.md","https://github.com/PurCL/CodeLLMPaper/blob/main/data/papers/venues/FSE2024/paper_16.md")</x:f>
        <x:v>HYPERLINK is not implemented. linkLocation=https://github.com/PurCL/CodeLLMPaper/blob/main/data/papers/venues/FSE2024/paper_16.md, friendlyName=https://github.com/PurCL/CodeLLMPaper/blob/main/data/papers/venues/FSE2024/paper_16.md</x:v>
      </x:c>
      <x:c r="N526" t="s">
        <x:v>3598</x:v>
      </x:c>
      <x:c r="O526" t="s">
        <x:v>257</x:v>
      </x:c>
      <x:c r="P526" t="s">
        <x:v>258</x:v>
      </x:c>
      <x:c r="Q526" t="str">
        <x:v>是</x:v>
      </x:c>
    </x:row>
    <x:row r="527" ht="25.5" customHeight="1">
      <x:c r="A527" t="s">
        <x:v>3599</x:v>
      </x:c>
      <x:c r="B527" t="s">
        <x:v>57</x:v>
      </x:c>
      <x:c r="C527" t="s">
        <x:v>3600</x:v>
      </x:c>
      <x:c r="D527" t="s">
        <x:v>3601</x:v>
      </x:c>
      <x:c r="E527" t="s">
        <x:v>3602</x:v>
      </x:c>
      <x:c r="F527" t="s">
        <x:v>21</x:v>
      </x:c>
      <x:c r="G527" t="s">
        <x:v>2913</x:v>
      </x:c>
      <x:c r="H527" t="s">
        <x:v>3603</x:v>
      </x:c>
      <x:c r="I527" t="s">
        <x:v>3604</x:v>
      </x:c>
      <x:c r="J527" t="s">
        <x:v>44</x:v>
      </x:c>
      <x:c r="K527" t="s">
        <x:v>3605</x:v>
      </x:c>
      <x:c r="L527" t="s">
        <x:v>44</x:v>
      </x:c>
      <x:c r="M527" s="6"/>
      <x:c r="O527" t="s">
        <x:v>189</x:v>
      </x:c>
      <x:c r="P527" t="s">
        <x:v>190</x:v>
      </x:c>
      <x:c r="Q527" t="str">
        <x:v>否</x:v>
      </x:c>
    </x:row>
    <x:row r="528" ht="25.5" customHeight="1">
      <x:c r="A528" t="s">
        <x:v>3606</x:v>
      </x:c>
      <x:c r="B528" t="s">
        <x:v>57</x:v>
      </x:c>
      <x:c r="C528" t="s">
        <x:v>3607</x:v>
      </x:c>
      <x:c r="D528" t="s">
        <x:v>3608</x:v>
      </x:c>
      <x:c r="E528" t="s">
        <x:v>3609</x:v>
      </x:c>
      <x:c r="F528" t="s">
        <x:v>21</x:v>
      </x:c>
      <x:c r="G528" t="s">
        <x:v>2913</x:v>
      </x:c>
      <x:c r="H528" t="s">
        <x:v>3610</x:v>
      </x:c>
      <x:c r="I528" t="s">
        <x:v>3611</x:v>
      </x:c>
      <x:c r="J528" t="s">
        <x:v>21</x:v>
      </x:c>
      <x:c r="K528" t="s">
        <x:v>3612</x:v>
      </x:c>
      <x:c r="L528" t="s">
        <x:v>44</x:v>
      </x:c>
      <x:c r="M528" s="6"/>
      <x:c r="O528" t="s">
        <x:v>64</x:v>
      </x:c>
      <x:c r="P528" t="s">
        <x:v>1505</x:v>
      </x:c>
      <x:c r="Q528" t="str">
        <x:v>是</x:v>
      </x:c>
    </x:row>
    <x:row r="529" ht="25.5" customHeight="1">
      <x:c r="A529" t="s">
        <x:v>3613</x:v>
      </x:c>
      <x:c r="B529" t="s">
        <x:v>57</x:v>
      </x:c>
      <x:c r="C529" t="s">
        <x:v>3614</x:v>
      </x:c>
      <x:c r="D529" t="s">
        <x:v>3615</x:v>
      </x:c>
      <x:c r="E529" t="s">
        <x:v>3616</x:v>
      </x:c>
      <x:c r="F529" t="s">
        <x:v>21</x:v>
      </x:c>
      <x:c r="G529" t="s">
        <x:v>2913</x:v>
      </x:c>
      <x:c r="H529" t="s">
        <x:v>3617</x:v>
      </x:c>
      <x:c r="I529" t="s">
        <x:v>3618</x:v>
      </x:c>
      <x:c r="J529" t="s">
        <x:v>21</x:v>
      </x:c>
      <x:c r="K529" t="s">
        <x:v>3619</x:v>
      </x:c>
      <x:c r="L529" t="s">
        <x:v>44</x:v>
      </x:c>
      <x:c r="M529" s="6"/>
      <x:c r="O529" t="s">
        <x:v>122</x:v>
      </x:c>
      <x:c r="P529" t="s">
        <x:v>206</x:v>
      </x:c>
      <x:c r="Q529" t="str">
        <x:v>否</x:v>
      </x:c>
    </x:row>
    <x:row r="530" ht="25.5" customHeight="1">
      <x:c r="A530" t="s">
        <x:v>3620</x:v>
      </x:c>
      <x:c r="B530" t="s">
        <x:v>17</x:v>
      </x:c>
      <x:c r="C530" t="s">
        <x:v>3621</x:v>
      </x:c>
      <x:c r="D530" t="s">
        <x:v>3622</x:v>
      </x:c>
      <x:c r="E530" t="s">
        <x:v>3623</x:v>
      </x:c>
      <x:c r="F530" t="s">
        <x:v>44</x:v>
      </x:c>
      <x:c r="G530" t="s">
        <x:v>2913</x:v>
      </x:c>
      <x:c r="H530" t="s">
        <x:v>3624</x:v>
      </x:c>
      <x:c r="I530" t="s">
        <x:v>3625</x:v>
      </x:c>
      <x:c r="J530" t="s">
        <x:v>44</x:v>
      </x:c>
      <x:c r="K530" t="s">
        <x:v>72</x:v>
      </x:c>
      <x:c r="L530" t="s">
        <x:v>44</x:v>
      </x:c>
      <x:c r="M530" s="6" t="e">
        <x:f>HYPERLINK("https://github.com/tram-dth/Tracking-Integer-Pointer","https://github.com/tram-dth/Tracking-Integer-Pointer")</x:f>
        <x:v>HYPERLINK is not implemented. linkLocation=https://github.com/tram-dth/Tracking-Integer-Pointer, friendlyName=https://github.com/tram-dth/Tracking-Integer-Pointer</x:v>
      </x:c>
      <x:c r="N530" t="s">
        <x:v>840</x:v>
      </x:c>
      <x:c r="O530" t="s">
        <x:v>64</x:v>
      </x:c>
      <x:c r="P530" t="s">
        <x:v>174</x:v>
      </x:c>
      <x:c r="Q530" t="str">
        <x:v>否</x:v>
      </x:c>
    </x:row>
    <x:row r="531" ht="25.5" customHeight="1">
      <x:c r="A531" t="s">
        <x:v>3626</x:v>
      </x:c>
      <x:c r="B531" t="s">
        <x:v>57</x:v>
      </x:c>
      <x:c r="C531" t="s">
        <x:v>3627</x:v>
      </x:c>
      <x:c r="D531" s="5" t="s">
        <x:v>3628</x:v>
      </x:c>
      <x:c r="E531" t="s">
        <x:v>3629</x:v>
      </x:c>
      <x:c r="F531" t="s">
        <x:v>21</x:v>
      </x:c>
      <x:c r="G531" t="s">
        <x:v>2913</x:v>
      </x:c>
      <x:c r="H531" t="s">
        <x:v>3630</x:v>
      </x:c>
      <x:c r="I531" t="s">
        <x:v>3631</x:v>
      </x:c>
      <x:c r="J531" t="s">
        <x:v>44</x:v>
      </x:c>
      <x:c r="K531" t="s">
        <x:v>72</x:v>
      </x:c>
      <x:c r="L531" t="s">
        <x:v>44</x:v>
      </x:c>
      <x:c r="M531" s="6"/>
      <x:c r="O531" t="s">
        <x:v>64</x:v>
      </x:c>
      <x:c r="P531" t="s">
        <x:v>65</x:v>
      </x:c>
      <x:c r="Q531" t="str">
        <x:v>否</x:v>
      </x:c>
    </x:row>
    <x:row r="532" ht="25.5" customHeight="1">
      <x:c r="A532" t="s">
        <x:v>3632</x:v>
      </x:c>
      <x:c r="B532" t="s">
        <x:v>17</x:v>
      </x:c>
      <x:c r="C532" t="s">
        <x:v>3633</x:v>
      </x:c>
      <x:c r="D532" t="s">
        <x:v>3634</x:v>
      </x:c>
      <x:c r="E532" t="s">
        <x:v>3635</x:v>
      </x:c>
      <x:c r="F532" t="s">
        <x:v>21</x:v>
      </x:c>
      <x:c r="G532" t="s">
        <x:v>2913</x:v>
      </x:c>
      <x:c r="H532" t="s">
        <x:v>3636</x:v>
      </x:c>
      <x:c r="I532" t="s">
        <x:v>3637</x:v>
      </x:c>
      <x:c r="J532" t="s">
        <x:v>44</x:v>
      </x:c>
      <x:c r="K532" t="s">
        <x:v>3638</x:v>
      </x:c>
      <x:c r="L532" t="s">
        <x:v>44</x:v>
      </x:c>
      <x:c r="M532" s="6" t="e">
        <x:f>HYPERLINK("https://github.com/CoDS-GCS/AlphaBot","https://github.com/CoDS-GCS/AlphaBot")</x:f>
        <x:v>HYPERLINK is not implemented. linkLocation=https://github.com/CoDS-GCS/AlphaBot, friendlyName=https://github.com/CoDS-GCS/AlphaBot</x:v>
      </x:c>
      <x:c r="N532" t="s">
        <x:v>675</x:v>
      </x:c>
      <x:c r="O532" t="s">
        <x:v>80</x:v>
      </x:c>
      <x:c r="P532" t="s">
        <x:v>326</x:v>
      </x:c>
      <x:c r="Q532" t="str">
        <x:v>是</x:v>
      </x:c>
    </x:row>
    <x:row r="533" ht="25.5" customHeight="1">
      <x:c r="A533" t="s">
        <x:v>3639</x:v>
      </x:c>
      <x:c r="B533" t="s">
        <x:v>30</x:v>
      </x:c>
      <x:c r="C533" t="s">
        <x:v>3640</x:v>
      </x:c>
      <x:c r="D533" t="s">
        <x:v>3641</x:v>
      </x:c>
      <x:c r="E533" t="s">
        <x:v>3642</x:v>
      </x:c>
      <x:c r="F533" t="s">
        <x:v>21</x:v>
      </x:c>
      <x:c r="G533" t="s">
        <x:v>2913</x:v>
      </x:c>
      <x:c r="H533" t="s">
        <x:v>3643</x:v>
      </x:c>
      <x:c r="I533" t="s">
        <x:v>3644</x:v>
      </x:c>
      <x:c r="J533" t="s">
        <x:v>44</x:v>
      </x:c>
      <x:c r="K533" t="s">
        <x:v>72</x:v>
      </x:c>
      <x:c r="L533" t="s">
        <x:v>44</x:v>
      </x:c>
      <x:c r="M533" s="6"/>
      <x:c r="O533" t="s">
        <x:v>27</x:v>
      </x:c>
      <x:c r="P533" t="s">
        <x:v>109</x:v>
      </x:c>
      <x:c r="Q533" t="str">
        <x:v>是</x:v>
      </x:c>
    </x:row>
    <x:row r="534" ht="25.5" customHeight="1">
      <x:c r="A534" t="s">
        <x:v>3645</x:v>
      </x:c>
      <x:c r="B534" t="s">
        <x:v>57</x:v>
      </x:c>
      <x:c r="C534" t="s">
        <x:v>3646</x:v>
      </x:c>
      <x:c r="D534" t="s">
        <x:v>3647</x:v>
      </x:c>
      <x:c r="E534" t="s">
        <x:v>3648</x:v>
      </x:c>
      <x:c r="F534" t="s">
        <x:v>21</x:v>
      </x:c>
      <x:c r="G534" t="s">
        <x:v>2913</x:v>
      </x:c>
      <x:c r="H534" t="s">
        <x:v>3649</x:v>
      </x:c>
      <x:c r="I534" t="s">
        <x:v>3650</x:v>
      </x:c>
      <x:c r="J534" t="s">
        <x:v>21</x:v>
      </x:c>
      <x:c r="K534" t="s">
        <x:v>3651</x:v>
      </x:c>
      <x:c r="L534" t="s">
        <x:v>21</x:v>
      </x:c>
      <x:c r="M534" s="6" t="e">
        <x:f>HYPERLINK("https://github.com/S3L-official/CT_Prover","https://github.com/S3L-official/CT_Prover")</x:f>
        <x:v>HYPERLINK is not implemented. linkLocation=https://github.com/S3L-official/CT_Prover, friendlyName=https://github.com/S3L-official/CT_Prover</x:v>
      </x:c>
      <x:c r="N534" t="s">
        <x:v>675</x:v>
      </x:c>
      <x:c r="O534" t="s">
        <x:v>122</x:v>
      </x:c>
      <x:c r="P534" t="s">
        <x:v>1302</x:v>
      </x:c>
      <x:c r="Q534" t="str">
        <x:v>否</x:v>
      </x:c>
    </x:row>
    <x:row r="535" ht="25.5" customHeight="1">
      <x:c r="A535" t="s">
        <x:v>3652</x:v>
      </x:c>
      <x:c r="B535" t="s">
        <x:v>57</x:v>
      </x:c>
      <x:c r="C535" t="s">
        <x:v>3653</x:v>
      </x:c>
      <x:c r="D535" t="s">
        <x:v>3654</x:v>
      </x:c>
      <x:c r="E535" t="s">
        <x:v>3655</x:v>
      </x:c>
      <x:c r="F535" t="s">
        <x:v>21</x:v>
      </x:c>
      <x:c r="G535" t="s">
        <x:v>2913</x:v>
      </x:c>
      <x:c r="H535" t="s">
        <x:v>3656</x:v>
      </x:c>
      <x:c r="I535" t="s">
        <x:v>3657</x:v>
      </x:c>
      <x:c r="J535" t="s">
        <x:v>44</x:v>
      </x:c>
      <x:c r="K535" t="s">
        <x:v>72</x:v>
      </x:c>
      <x:c r="L535" t="s">
        <x:v>44</x:v>
      </x:c>
      <x:c r="M535" s="6"/>
      <x:c r="O535" t="s">
        <x:v>80</x:v>
      </x:c>
      <x:c r="P535" t="s">
        <x:v>81</x:v>
      </x:c>
      <x:c r="Q535" t="str">
        <x:v>是</x:v>
      </x:c>
    </x:row>
    <x:row r="536" ht="25.5" customHeight="1">
      <x:c r="A536" t="s">
        <x:v>3658</x:v>
      </x:c>
      <x:c r="B536" t="s">
        <x:v>57</x:v>
      </x:c>
      <x:c r="C536" t="s">
        <x:v>3659</x:v>
      </x:c>
      <x:c r="D536" t="s">
        <x:v>3660</x:v>
      </x:c>
      <x:c r="E536" t="s">
        <x:v>3661</x:v>
      </x:c>
      <x:c r="F536" t="s">
        <x:v>44</x:v>
      </x:c>
      <x:c r="G536" t="s">
        <x:v>2913</x:v>
      </x:c>
      <x:c r="H536" t="s">
        <x:v>3662</x:v>
      </x:c>
      <x:c r="I536" t="s">
        <x:v>3663</x:v>
      </x:c>
      <x:c r="J536" t="s">
        <x:v>21</x:v>
      </x:c>
      <x:c r="K536" t="s">
        <x:v>3664</x:v>
      </x:c>
      <x:c r="L536" t="s">
        <x:v>44</x:v>
      </x:c>
      <x:c r="M536" s="6"/>
      <x:c r="O536" t="s">
        <x:v>122</x:v>
      </x:c>
      <x:c r="P536" t="s">
        <x:v>123</x:v>
      </x:c>
      <x:c r="Q536" t="str">
        <x:v>否</x:v>
      </x:c>
    </x:row>
    <x:row r="537" ht="25.5" customHeight="1">
      <x:c r="A537" t="s">
        <x:v>3665</x:v>
      </x:c>
      <x:c r="B537" t="s">
        <x:v>30</x:v>
      </x:c>
      <x:c r="C537" t="s">
        <x:v>3666</x:v>
      </x:c>
      <x:c r="D537" t="s">
        <x:v>3667</x:v>
      </x:c>
      <x:c r="E537" t="s">
        <x:v>3668</x:v>
      </x:c>
      <x:c r="F537" t="s">
        <x:v>21</x:v>
      </x:c>
      <x:c r="G537" t="s">
        <x:v>2913</x:v>
      </x:c>
      <x:c r="H537" t="s">
        <x:v>3669</x:v>
      </x:c>
      <x:c r="I537" t="s">
        <x:v>3670</x:v>
      </x:c>
      <x:c r="J537" t="s">
        <x:v>44</x:v>
      </x:c>
      <x:c r="K537" t="s">
        <x:v>72</x:v>
      </x:c>
      <x:c r="L537" t="s">
        <x:v>44</x:v>
      </x:c>
      <x:c r="M537" s="6"/>
      <x:c r="O537" t="s">
        <x:v>131</x:v>
      </x:c>
      <x:c r="P537" t="s">
        <x:v>529</x:v>
      </x:c>
      <x:c r="Q537" t="str">
        <x:v>是</x:v>
      </x:c>
    </x:row>
    <x:row r="538" ht="25.5" customHeight="1">
      <x:c r="A538" t="s">
        <x:v>3671</x:v>
      </x:c>
      <x:c r="B538" t="s">
        <x:v>57</x:v>
      </x:c>
      <x:c r="C538" t="s">
        <x:v>3672</x:v>
      </x:c>
      <x:c r="D538" t="s">
        <x:v>3673</x:v>
      </x:c>
      <x:c r="E538" t="s">
        <x:v>3674</x:v>
      </x:c>
      <x:c r="F538" t="s">
        <x:v>44</x:v>
      </x:c>
      <x:c r="G538" t="s">
        <x:v>2913</x:v>
      </x:c>
      <x:c r="H538" t="s">
        <x:v>3675</x:v>
      </x:c>
      <x:c r="I538" t="s">
        <x:v>3676</x:v>
      </x:c>
      <x:c r="J538" t="s">
        <x:v>44</x:v>
      </x:c>
      <x:c r="K538" t="s">
        <x:v>72</x:v>
      </x:c>
      <x:c r="L538" t="s">
        <x:v>44</x:v>
      </x:c>
      <x:c r="M538" s="6"/>
      <x:c r="O538" t="s">
        <x:v>122</x:v>
      </x:c>
      <x:c r="P538" t="s">
        <x:v>206</x:v>
      </x:c>
      <x:c r="Q538" t="str">
        <x:v>否</x:v>
      </x:c>
    </x:row>
    <x:row r="539" ht="25.5" customHeight="1">
      <x:c r="A539" s="4" t="s">
        <x:v>3677</x:v>
      </x:c>
      <x:c r="B539" t="s">
        <x:v>2324</x:v>
      </x:c>
      <x:c r="C539" t="s">
        <x:v>3678</x:v>
      </x:c>
      <x:c r="D539" t="s">
        <x:v>3679</x:v>
      </x:c>
      <x:c r="E539" t="s">
        <x:v>3680</x:v>
      </x:c>
      <x:c r="F539" t="s">
        <x:v>21</x:v>
      </x:c>
      <x:c r="G539" t="s">
        <x:v>3681</x:v>
      </x:c>
      <x:c r="H539" t="s">
        <x:v>3682</x:v>
      </x:c>
      <x:c r="I539" t="s">
        <x:v>3683</x:v>
      </x:c>
      <x:c r="J539" t="s">
        <x:v>44</x:v>
      </x:c>
      <x:c r="K539" t="s">
        <x:v>3684</x:v>
      </x:c>
      <x:c r="L539" t="s">
        <x:v>44</x:v>
      </x:c>
      <x:c r="M539" s="6"/>
      <x:c r="O539" t="s">
        <x:v>148</x:v>
      </x:c>
      <x:c r="P539" t="s">
        <x:v>1018</x:v>
      </x:c>
      <x:c r="Q539" t="str">
        <x:v>是</x:v>
      </x:c>
    </x:row>
    <x:row r="540" ht="25.5" customHeight="1">
      <x:c r="A540" t="s">
        <x:v>3685</x:v>
      </x:c>
      <x:c r="B540" t="s">
        <x:v>192</x:v>
      </x:c>
      <x:c r="C540" t="s">
        <x:v>3686</x:v>
      </x:c>
      <x:c r="D540" t="s">
        <x:v>3687</x:v>
      </x:c>
      <x:c r="E540" t="s">
        <x:v>3688</x:v>
      </x:c>
      <x:c r="F540" t="s">
        <x:v>21</x:v>
      </x:c>
      <x:c r="G540" t="s">
        <x:v>3681</x:v>
      </x:c>
      <x:c r="H540" t="s">
        <x:v>3689</x:v>
      </x:c>
      <x:c r="I540" t="s">
        <x:v>3690</x:v>
      </x:c>
      <x:c r="J540" t="s">
        <x:v>44</x:v>
      </x:c>
      <x:c r="K540" t="s">
        <x:v>72</x:v>
      </x:c>
      <x:c r="L540" t="s">
        <x:v>44</x:v>
      </x:c>
      <x:c r="M540" s="6"/>
      <x:c r="O540" t="s">
        <x:v>54</x:v>
      </x:c>
      <x:c r="P540" t="s">
        <x:v>166</x:v>
      </x:c>
      <x:c r="Q540" t="str">
        <x:v>是</x:v>
      </x:c>
    </x:row>
    <x:row r="541" ht="25.5" customHeight="1">
      <x:c r="A541" t="s">
        <x:v>3691</x:v>
      </x:c>
      <x:c r="B541" t="s">
        <x:v>17</x:v>
      </x:c>
      <x:c r="C541" t="s">
        <x:v>3692</x:v>
      </x:c>
      <x:c r="D541" t="s">
        <x:v>3693</x:v>
      </x:c>
      <x:c r="E541" t="s">
        <x:v>3694</x:v>
      </x:c>
      <x:c r="F541" t="s">
        <x:v>21</x:v>
      </x:c>
      <x:c r="G541" t="s">
        <x:v>3681</x:v>
      </x:c>
      <x:c r="H541" t="s">
        <x:v>3695</x:v>
      </x:c>
      <x:c r="I541" t="s">
        <x:v>3696</x:v>
      </x:c>
      <x:c r="J541" t="s">
        <x:v>44</x:v>
      </x:c>
      <x:c r="K541" t="s">
        <x:v>72</x:v>
      </x:c>
      <x:c r="L541" t="s">
        <x:v>44</x:v>
      </x:c>
      <x:c r="M541" s="6"/>
      <x:c r="O541" t="s">
        <x:v>131</x:v>
      </x:c>
      <x:c r="P541" t="s">
        <x:v>529</x:v>
      </x:c>
      <x:c r="Q541" t="str">
        <x:v>是</x:v>
      </x:c>
    </x:row>
    <x:row r="542" ht="25.5" customHeight="1">
      <x:c r="A542" t="s">
        <x:v>3697</x:v>
      </x:c>
      <x:c r="B542" t="s">
        <x:v>30</x:v>
      </x:c>
      <x:c r="C542" t="s">
        <x:v>3698</x:v>
      </x:c>
      <x:c r="D542" t="s">
        <x:v>3699</x:v>
      </x:c>
      <x:c r="E542" t="s">
        <x:v>3700</x:v>
      </x:c>
      <x:c r="F542" t="s">
        <x:v>21</x:v>
      </x:c>
      <x:c r="G542" t="s">
        <x:v>3681</x:v>
      </x:c>
      <x:c r="H542" t="s">
        <x:v>3701</x:v>
      </x:c>
      <x:c r="I542" t="s">
        <x:v>3702</x:v>
      </x:c>
      <x:c r="J542" t="s">
        <x:v>44</x:v>
      </x:c>
      <x:c r="K542" t="s">
        <x:v>3703</x:v>
      </x:c>
      <x:c r="L542" t="s">
        <x:v>44</x:v>
      </x:c>
      <x:c r="M542" s="6"/>
      <x:c r="O542" t="s">
        <x:v>131</x:v>
      </x:c>
      <x:c r="P542" t="s">
        <x:v>529</x:v>
      </x:c>
      <x:c r="Q542" t="str">
        <x:v>是</x:v>
      </x:c>
    </x:row>
    <x:row r="543" ht="25.5" customHeight="1">
      <x:c r="A543" t="s">
        <x:v>3704</x:v>
      </x:c>
      <x:c r="B543" t="s">
        <x:v>17</x:v>
      </x:c>
      <x:c r="C543" t="s">
        <x:v>3705</x:v>
      </x:c>
      <x:c r="D543" t="s">
        <x:v>3706</x:v>
      </x:c>
      <x:c r="E543" t="s">
        <x:v>3707</x:v>
      </x:c>
      <x:c r="F543" t="s">
        <x:v>21</x:v>
      </x:c>
      <x:c r="G543" t="s">
        <x:v>3681</x:v>
      </x:c>
      <x:c r="H543" t="s">
        <x:v>3708</x:v>
      </x:c>
      <x:c r="I543" t="s">
        <x:v>3709</x:v>
      </x:c>
      <x:c r="J543" t="s">
        <x:v>44</x:v>
      </x:c>
      <x:c r="K543" t="s">
        <x:v>3710</x:v>
      </x:c>
      <x:c r="L543" t="s">
        <x:v>44</x:v>
      </x:c>
      <x:c r="M543" s="6"/>
      <x:c r="O543" t="s">
        <x:v>257</x:v>
      </x:c>
      <x:c r="P543" t="s">
        <x:v>258</x:v>
      </x:c>
      <x:c r="Q543" t="str">
        <x:v>是</x:v>
      </x:c>
    </x:row>
    <x:row r="544" ht="25.5" customHeight="1">
      <x:c r="A544" t="s">
        <x:v>3711</x:v>
      </x:c>
      <x:c r="B544" t="s">
        <x:v>30</x:v>
      </x:c>
      <x:c r="C544" t="s">
        <x:v>3712</x:v>
      </x:c>
      <x:c r="D544" t="s">
        <x:v>3713</x:v>
      </x:c>
      <x:c r="E544" t="s">
        <x:v>3714</x:v>
      </x:c>
      <x:c r="F544" t="s">
        <x:v>44</x:v>
      </x:c>
      <x:c r="G544" t="s">
        <x:v>3681</x:v>
      </x:c>
      <x:c r="H544" t="s">
        <x:v>3715</x:v>
      </x:c>
      <x:c r="I544" t="s">
        <x:v>3716</x:v>
      </x:c>
      <x:c r="J544" t="s">
        <x:v>44</x:v>
      </x:c>
      <x:c r="K544" t="s">
        <x:v>3717</x:v>
      </x:c>
      <x:c r="L544" t="s">
        <x:v>44</x:v>
      </x:c>
      <x:c r="M544" s="6" t="e">
        <x:f>HYPERLINK("https://github.com/mahirkabir/detecting-metadata-bugs","https://github.com/mahirkabir/detecting-metadata-bugs")</x:f>
        <x:v>HYPERLINK is not implemented. linkLocation=https://github.com/mahirkabir/detecting-metadata-bugs, friendlyName=https://github.com/mahirkabir/detecting-metadata-bugs</x:v>
      </x:c>
      <x:c r="N544" t="s">
        <x:v>840</x:v>
      </x:c>
      <x:c r="O544" t="s">
        <x:v>131</x:v>
      </x:c>
      <x:c r="P544" t="s">
        <x:v>227</x:v>
      </x:c>
      <x:c r="Q544" t="str">
        <x:v>否</x:v>
      </x:c>
    </x:row>
    <x:row r="545" ht="25.5" customHeight="1">
      <x:c r="A545" t="s">
        <x:v>3718</x:v>
      </x:c>
      <x:c r="B545" t="s">
        <x:v>57</x:v>
      </x:c>
      <x:c r="C545" t="s">
        <x:v>3719</x:v>
      </x:c>
      <x:c r="D545" t="s">
        <x:v>3720</x:v>
      </x:c>
      <x:c r="E545" t="s">
        <x:v>3721</x:v>
      </x:c>
      <x:c r="F545" t="s">
        <x:v>44</x:v>
      </x:c>
      <x:c r="G545" t="s">
        <x:v>3681</x:v>
      </x:c>
      <x:c r="H545" t="s">
        <x:v>3722</x:v>
      </x:c>
      <x:c r="I545" t="s">
        <x:v>3723</x:v>
      </x:c>
      <x:c r="J545" t="s">
        <x:v>44</x:v>
      </x:c>
      <x:c r="K545" t="s">
        <x:v>72</x:v>
      </x:c>
      <x:c r="L545" t="s">
        <x:v>44</x:v>
      </x:c>
      <x:c r="M545" s="6"/>
      <x:c r="O545" t="s">
        <x:v>64</x:v>
      </x:c>
      <x:c r="P545" t="s">
        <x:v>174</x:v>
      </x:c>
      <x:c r="Q545" t="str">
        <x:v>否</x:v>
      </x:c>
    </x:row>
    <x:row r="546" ht="25.5" customHeight="1">
      <x:c r="A546" t="s">
        <x:v>3724</x:v>
      </x:c>
      <x:c r="B546" t="s">
        <x:v>57</x:v>
      </x:c>
      <x:c r="C546" t="s">
        <x:v>3725</x:v>
      </x:c>
      <x:c r="D546" t="s">
        <x:v>3726</x:v>
      </x:c>
      <x:c r="E546" t="s">
        <x:v>3727</x:v>
      </x:c>
      <x:c r="F546" t="s">
        <x:v>21</x:v>
      </x:c>
      <x:c r="G546" t="s">
        <x:v>3681</x:v>
      </x:c>
      <x:c r="H546" t="s">
        <x:v>3728</x:v>
      </x:c>
      <x:c r="I546" t="s">
        <x:v>3729</x:v>
      </x:c>
      <x:c r="J546" t="s">
        <x:v>21</x:v>
      </x:c>
      <x:c r="K546" t="s">
        <x:v>3730</x:v>
      </x:c>
      <x:c r="L546" t="s">
        <x:v>44</x:v>
      </x:c>
      <x:c r="M546" s="6"/>
      <x:c r="O546" t="s">
        <x:v>64</x:v>
      </x:c>
      <x:c r="P546" t="s">
        <x:v>65</x:v>
      </x:c>
      <x:c r="Q546" t="str">
        <x:v>是</x:v>
      </x:c>
    </x:row>
    <x:row r="547" ht="25.5" customHeight="1">
      <x:c r="A547" t="s">
        <x:v>3731</x:v>
      </x:c>
      <x:c r="B547" t="s">
        <x:v>57</x:v>
      </x:c>
      <x:c r="C547" t="s">
        <x:v>3732</x:v>
      </x:c>
      <x:c r="D547" t="s">
        <x:v>3733</x:v>
      </x:c>
      <x:c r="E547" t="s">
        <x:v>3734</x:v>
      </x:c>
      <x:c r="F547" t="s">
        <x:v>21</x:v>
      </x:c>
      <x:c r="G547" t="s">
        <x:v>3681</x:v>
      </x:c>
      <x:c r="H547" t="s">
        <x:v>3735</x:v>
      </x:c>
      <x:c r="I547" t="s">
        <x:v>3736</x:v>
      </x:c>
      <x:c r="J547" t="s">
        <x:v>21</x:v>
      </x:c>
      <x:c r="K547" t="s">
        <x:v>3737</x:v>
      </x:c>
      <x:c r="L547" t="s">
        <x:v>21</x:v>
      </x:c>
      <x:c r="M547" s="6"/>
      <x:c r="O547" t="s">
        <x:v>189</x:v>
      </x:c>
      <x:c r="P547" t="s">
        <x:v>190</x:v>
      </x:c>
      <x:c r="Q547" t="str">
        <x:v>否</x:v>
      </x:c>
    </x:row>
    <x:row r="548" ht="25.5" customHeight="1">
      <x:c r="A548" t="s">
        <x:v>3738</x:v>
      </x:c>
      <x:c r="B548" t="s">
        <x:v>57</x:v>
      </x:c>
      <x:c r="C548" t="s">
        <x:v>3739</x:v>
      </x:c>
      <x:c r="D548" t="s">
        <x:v>3740</x:v>
      </x:c>
      <x:c r="E548" t="s">
        <x:v>3741</x:v>
      </x:c>
      <x:c r="F548" t="s">
        <x:v>21</x:v>
      </x:c>
      <x:c r="G548" t="s">
        <x:v>3681</x:v>
      </x:c>
      <x:c r="H548" t="s">
        <x:v>3742</x:v>
      </x:c>
      <x:c r="I548" t="s">
        <x:v>3743</x:v>
      </x:c>
      <x:c r="J548" t="s">
        <x:v>21</x:v>
      </x:c>
      <x:c r="K548" t="s">
        <x:v>3744</x:v>
      </x:c>
      <x:c r="L548" t="s">
        <x:v>44</x:v>
      </x:c>
      <x:c r="M548" s="6" t="e">
        <x:f>HYPERLINK("https://github.com/TrafficComposer/TrafficComposer","https://github.com/TrafficComposer/TrafficComposer")</x:f>
        <x:v>HYPERLINK is not implemented. linkLocation=https://github.com/TrafficComposer/TrafficComposer, friendlyName=https://github.com/TrafficComposer/TrafficComposer</x:v>
      </x:c>
      <x:c r="N548" t="s">
        <x:v>113</x:v>
      </x:c>
      <x:c r="O548" t="s">
        <x:v>189</x:v>
      </x:c>
      <x:c r="P548" t="s">
        <x:v>190</x:v>
      </x:c>
      <x:c r="Q548" t="str">
        <x:v>是</x:v>
      </x:c>
    </x:row>
    <x:row r="549" ht="25.5" customHeight="1">
      <x:c r="A549" t="s">
        <x:v>3745</x:v>
      </x:c>
      <x:c r="B549" t="s">
        <x:v>30</x:v>
      </x:c>
      <x:c r="C549" t="s">
        <x:v>3746</x:v>
      </x:c>
      <x:c r="D549" t="s">
        <x:v>3747</x:v>
      </x:c>
      <x:c r="E549" t="s">
        <x:v>3748</x:v>
      </x:c>
      <x:c r="F549" t="s">
        <x:v>44</x:v>
      </x:c>
      <x:c r="G549" t="s">
        <x:v>3681</x:v>
      </x:c>
      <x:c r="H549" t="s">
        <x:v>3749</x:v>
      </x:c>
      <x:c r="I549" t="s">
        <x:v>3750</x:v>
      </x:c>
      <x:c r="J549" t="s">
        <x:v>44</x:v>
      </x:c>
      <x:c r="K549" t="s">
        <x:v>72</x:v>
      </x:c>
      <x:c r="L549" t="s">
        <x:v>44</x:v>
      </x:c>
      <x:c r="M549" s="6"/>
      <x:c r="O549" t="s">
        <x:v>189</x:v>
      </x:c>
      <x:c r="P549" t="s">
        <x:v>190</x:v>
      </x:c>
      <x:c r="Q549" t="str">
        <x:v>否</x:v>
      </x:c>
    </x:row>
    <x:row r="550" ht="25.5" customHeight="1">
      <x:c r="A550" t="s">
        <x:v>3751</x:v>
      </x:c>
      <x:c r="B550" t="s">
        <x:v>57</x:v>
      </x:c>
      <x:c r="C550" t="s">
        <x:v>3752</x:v>
      </x:c>
      <x:c r="D550" t="s">
        <x:v>3753</x:v>
      </x:c>
      <x:c r="E550" t="s">
        <x:v>3754</x:v>
      </x:c>
      <x:c r="F550" t="s">
        <x:v>44</x:v>
      </x:c>
      <x:c r="G550" t="s">
        <x:v>3681</x:v>
      </x:c>
      <x:c r="H550" t="s">
        <x:v>3755</x:v>
      </x:c>
      <x:c r="I550" t="s">
        <x:v>3756</x:v>
      </x:c>
      <x:c r="J550" t="s">
        <x:v>21</x:v>
      </x:c>
      <x:c r="K550" t="s">
        <x:v>3757</x:v>
      </x:c>
      <x:c r="L550" t="s">
        <x:v>44</x:v>
      </x:c>
      <x:c r="M550" s="6"/>
      <x:c r="O550" t="s">
        <x:v>64</x:v>
      </x:c>
      <x:c r="P550" t="s">
        <x:v>174</x:v>
      </x:c>
      <x:c r="Q550" t="str">
        <x:v>否</x:v>
      </x:c>
    </x:row>
    <x:row r="551" ht="25.5" customHeight="1">
      <x:c r="A551" t="s">
        <x:v>3758</x:v>
      </x:c>
      <x:c r="B551" t="s">
        <x:v>30</x:v>
      </x:c>
      <x:c r="C551" t="s">
        <x:v>3759</x:v>
      </x:c>
      <x:c r="D551" t="s">
        <x:v>3760</x:v>
      </x:c>
      <x:c r="E551" t="s">
        <x:v>3761</x:v>
      </x:c>
      <x:c r="F551" t="s">
        <x:v>21</x:v>
      </x:c>
      <x:c r="G551" t="s">
        <x:v>3681</x:v>
      </x:c>
      <x:c r="H551" t="s">
        <x:v>3762</x:v>
      </x:c>
      <x:c r="I551" t="s">
        <x:v>3763</x:v>
      </x:c>
      <x:c r="J551" t="s">
        <x:v>21</x:v>
      </x:c>
      <x:c r="K551" t="s">
        <x:v>3764</x:v>
      </x:c>
      <x:c r="L551" t="s">
        <x:v>44</x:v>
      </x:c>
      <x:c r="M551" s="6"/>
      <x:c r="O551" t="s">
        <x:v>131</x:v>
      </x:c>
      <x:c r="P551" t="s">
        <x:v>227</x:v>
      </x:c>
      <x:c r="Q551" t="str">
        <x:v>是</x:v>
      </x:c>
    </x:row>
    <x:row r="552" ht="25.5" customHeight="1">
      <x:c r="A552" t="s">
        <x:v>3765</x:v>
      </x:c>
      <x:c r="B552" t="s">
        <x:v>57</x:v>
      </x:c>
      <x:c r="C552" t="s">
        <x:v>3766</x:v>
      </x:c>
      <x:c r="D552" t="s">
        <x:v>3767</x:v>
      </x:c>
      <x:c r="E552" t="s">
        <x:v>3768</x:v>
      </x:c>
      <x:c r="F552" t="s">
        <x:v>21</x:v>
      </x:c>
      <x:c r="G552" t="s">
        <x:v>3681</x:v>
      </x:c>
      <x:c r="H552" t="s">
        <x:v>3769</x:v>
      </x:c>
      <x:c r="I552" t="s">
        <x:v>3770</x:v>
      </x:c>
      <x:c r="J552" t="s">
        <x:v>21</x:v>
      </x:c>
      <x:c r="K552" t="s">
        <x:v>3771</x:v>
      </x:c>
      <x:c r="L552" t="s">
        <x:v>21</x:v>
      </x:c>
      <x:c r="M552" s="6"/>
      <x:c r="O552" t="s">
        <x:v>131</x:v>
      </x:c>
      <x:c r="P552" t="s">
        <x:v>227</x:v>
      </x:c>
      <x:c r="Q552" t="str">
        <x:v>是</x:v>
      </x:c>
    </x:row>
    <x:row r="553" ht="25.5" customHeight="1">
      <x:c r="A553" t="s">
        <x:v>3772</x:v>
      </x:c>
      <x:c r="B553" t="s">
        <x:v>30</x:v>
      </x:c>
      <x:c r="C553" t="s">
        <x:v>3773</x:v>
      </x:c>
      <x:c r="D553" t="s">
        <x:v>3774</x:v>
      </x:c>
      <x:c r="E553" t="s">
        <x:v>3775</x:v>
      </x:c>
      <x:c r="F553" t="s">
        <x:v>21</x:v>
      </x:c>
      <x:c r="G553" t="s">
        <x:v>3681</x:v>
      </x:c>
      <x:c r="H553" t="s">
        <x:v>3776</x:v>
      </x:c>
      <x:c r="I553" t="s">
        <x:v>3777</x:v>
      </x:c>
      <x:c r="J553" t="s">
        <x:v>44</x:v>
      </x:c>
      <x:c r="K553" t="s">
        <x:v>72</x:v>
      </x:c>
      <x:c r="L553" t="s">
        <x:v>44</x:v>
      </x:c>
      <x:c r="M553" s="6" t="e">
        <x:f>HYPERLINK("https://github.com/amiaog/Teaching-AI-the-Why-and-How-of-Software-Vulnerability-Fixes","https://github.com/amiaog/Teaching-AI-the-Why-and-How-of-Software-Vulnerability-Fixes")</x:f>
        <x:v>HYPERLINK is not implemented. linkLocation=https://github.com/amiaog/Teaching-AI-the-Why-and-How-of-Software-Vulnerability-Fixes, friendlyName=https://github.com/amiaog/Teaching-AI-the-Why-and-How-of-Software-Vulnerability-Fixes</x:v>
      </x:c>
      <x:c r="N553" t="s">
        <x:v>840</x:v>
      </x:c>
      <x:c r="O553" t="s">
        <x:v>131</x:v>
      </x:c>
      <x:c r="P553" t="s">
        <x:v>227</x:v>
      </x:c>
      <x:c r="Q553" t="str">
        <x:v>是</x:v>
      </x:c>
    </x:row>
    <x:row r="554" ht="25.5" customHeight="1">
      <x:c r="A554" t="s">
        <x:v>3778</x:v>
      </x:c>
      <x:c r="B554" t="s">
        <x:v>57</x:v>
      </x:c>
      <x:c r="C554" t="s">
        <x:v>3779</x:v>
      </x:c>
      <x:c r="D554" t="s">
        <x:v>3780</x:v>
      </x:c>
      <x:c r="E554" t="s">
        <x:v>3781</x:v>
      </x:c>
      <x:c r="F554" t="s">
        <x:v>21</x:v>
      </x:c>
      <x:c r="G554" t="s">
        <x:v>3681</x:v>
      </x:c>
      <x:c r="H554" s="5" t="s">
        <x:v>3782</x:v>
      </x:c>
      <x:c r="I554" t="s">
        <x:v>3783</x:v>
      </x:c>
      <x:c r="J554" t="s">
        <x:v>44</x:v>
      </x:c>
      <x:c r="K554" t="s">
        <x:v>72</x:v>
      </x:c>
      <x:c r="L554" t="s">
        <x:v>21</x:v>
      </x:c>
      <x:c r="M554" s="6" t="e">
        <x:f>HYPERLINK("https://github.com/plasma-umass/coverup/tree/main","https://github.com/plasma-umass/coverup/tree/main")</x:f>
        <x:v>HYPERLINK is not implemented. linkLocation=https://github.com/plasma-umass/coverup/tree/main, friendlyName=https://github.com/plasma-umass/coverup/tree/main</x:v>
      </x:c>
      <x:c r="N554" t="s">
        <x:v>3784</x:v>
      </x:c>
      <x:c r="O554" t="s">
        <x:v>64</x:v>
      </x:c>
      <x:c r="P554" t="s">
        <x:v>65</x:v>
      </x:c>
      <x:c r="Q554" t="str">
        <x:v>是</x:v>
      </x:c>
    </x:row>
    <x:row r="555" ht="25.5" customHeight="1">
      <x:c r="A555" t="s">
        <x:v>3785</x:v>
      </x:c>
      <x:c r="B555" t="s">
        <x:v>57</x:v>
      </x:c>
      <x:c r="C555" t="s">
        <x:v>3786</x:v>
      </x:c>
      <x:c r="D555" t="s">
        <x:v>3787</x:v>
      </x:c>
      <x:c r="E555" t="s">
        <x:v>3788</x:v>
      </x:c>
      <x:c r="F555" t="s">
        <x:v>21</x:v>
      </x:c>
      <x:c r="G555" t="s">
        <x:v>3681</x:v>
      </x:c>
      <x:c r="H555" t="s">
        <x:v>3789</x:v>
      </x:c>
      <x:c r="I555" t="s">
        <x:v>3790</x:v>
      </x:c>
      <x:c r="J555" t="s">
        <x:v>44</x:v>
      </x:c>
      <x:c r="K555" t="s">
        <x:v>72</x:v>
      </x:c>
      <x:c r="L555" t="s">
        <x:v>44</x:v>
      </x:c>
      <x:c r="M555" s="6"/>
      <x:c r="O555" t="s">
        <x:v>64</x:v>
      </x:c>
      <x:c r="P555" t="s">
        <x:v>65</x:v>
      </x:c>
      <x:c r="Q555" t="str">
        <x:v>是</x:v>
      </x:c>
    </x:row>
    <x:row r="556" ht="25.5" customHeight="1">
      <x:c r="A556" t="s">
        <x:v>3791</x:v>
      </x:c>
      <x:c r="B556" t="s">
        <x:v>57</x:v>
      </x:c>
      <x:c r="C556" t="s">
        <x:v>3792</x:v>
      </x:c>
      <x:c r="D556" t="s">
        <x:v>3793</x:v>
      </x:c>
      <x:c r="E556" t="s">
        <x:v>3794</x:v>
      </x:c>
      <x:c r="F556" t="s">
        <x:v>21</x:v>
      </x:c>
      <x:c r="G556" t="s">
        <x:v>3681</x:v>
      </x:c>
      <x:c r="H556" t="s">
        <x:v>3795</x:v>
      </x:c>
      <x:c r="I556" t="s">
        <x:v>3796</x:v>
      </x:c>
      <x:c r="J556" t="s">
        <x:v>44</x:v>
      </x:c>
      <x:c r="K556" t="s">
        <x:v>72</x:v>
      </x:c>
      <x:c r="L556" t="s">
        <x:v>21</x:v>
      </x:c>
      <x:c r="M556" s="6" t="e">
        <x:f>HYPERLINK("https://github.com/JhCircle/Less-is-More","https://github.com/JhCircle/Less-is-More")</x:f>
        <x:v>HYPERLINK is not implemented. linkLocation=https://github.com/JhCircle/Less-is-More, friendlyName=https://github.com/JhCircle/Less-is-More</x:v>
      </x:c>
      <x:c r="N556" t="s">
        <x:v>1256</x:v>
      </x:c>
      <x:c r="O556" t="s">
        <x:v>64</x:v>
      </x:c>
      <x:c r="P556" t="s">
        <x:v>65</x:v>
      </x:c>
      <x:c r="Q556" t="str">
        <x:v>是</x:v>
      </x:c>
    </x:row>
    <x:row r="557" ht="25.5" customHeight="1">
      <x:c r="A557" t="s">
        <x:v>3797</x:v>
      </x:c>
      <x:c r="B557" t="s">
        <x:v>57</x:v>
      </x:c>
      <x:c r="C557" t="s">
        <x:v>3798</x:v>
      </x:c>
      <x:c r="D557" t="s">
        <x:v>3799</x:v>
      </x:c>
      <x:c r="E557" t="s">
        <x:v>3800</x:v>
      </x:c>
      <x:c r="F557" t="s">
        <x:v>44</x:v>
      </x:c>
      <x:c r="G557" t="s">
        <x:v>3681</x:v>
      </x:c>
      <x:c r="H557" t="s">
        <x:v>3801</x:v>
      </x:c>
      <x:c r="I557" t="s">
        <x:v>3802</x:v>
      </x:c>
      <x:c r="J557" t="s">
        <x:v>44</x:v>
      </x:c>
      <x:c r="K557" t="s">
        <x:v>72</x:v>
      </x:c>
      <x:c r="L557" t="s">
        <x:v>44</x:v>
      </x:c>
      <x:c r="M557" s="6"/>
      <x:c r="O557" t="s">
        <x:v>54</x:v>
      </x:c>
      <x:c r="P557" t="s">
        <x:v>55</x:v>
      </x:c>
      <x:c r="Q557" t="str">
        <x:v>否</x:v>
      </x:c>
    </x:row>
    <x:row r="558" ht="25.5" customHeight="1">
      <x:c r="A558" t="s">
        <x:v>3803</x:v>
      </x:c>
      <x:c r="B558" t="s">
        <x:v>57</x:v>
      </x:c>
      <x:c r="C558" t="s">
        <x:v>3804</x:v>
      </x:c>
      <x:c r="D558" t="s">
        <x:v>3805</x:v>
      </x:c>
      <x:c r="E558" t="s">
        <x:v>3806</x:v>
      </x:c>
      <x:c r="F558" t="s">
        <x:v>44</x:v>
      </x:c>
      <x:c r="G558" t="s">
        <x:v>3681</x:v>
      </x:c>
      <x:c r="H558" t="s">
        <x:v>3807</x:v>
      </x:c>
      <x:c r="I558" t="s">
        <x:v>3808</x:v>
      </x:c>
      <x:c r="J558" t="s">
        <x:v>21</x:v>
      </x:c>
      <x:c r="K558" t="s">
        <x:v>3809</x:v>
      </x:c>
      <x:c r="L558" t="s">
        <x:v>44</x:v>
      </x:c>
      <x:c r="M558" s="6"/>
      <x:c r="O558" t="s">
        <x:v>131</x:v>
      </x:c>
      <x:c r="P558" t="s">
        <x:v>227</x:v>
      </x:c>
      <x:c r="Q558" t="str">
        <x:v>否</x:v>
      </x:c>
    </x:row>
    <x:row r="559" ht="25.5" customHeight="1">
      <x:c r="A559" s="8" t="s">
        <x:v>3810</x:v>
      </x:c>
      <x:c r="B559" t="s">
        <x:v>57</x:v>
      </x:c>
      <x:c r="C559" t="s">
        <x:v>3811</x:v>
      </x:c>
      <x:c r="D559" t="s">
        <x:v>3812</x:v>
      </x:c>
      <x:c r="E559" t="s">
        <x:v>3813</x:v>
      </x:c>
      <x:c r="F559" t="s">
        <x:v>21</x:v>
      </x:c>
      <x:c r="G559" t="s">
        <x:v>3681</x:v>
      </x:c>
      <x:c r="H559" t="s">
        <x:v>3814</x:v>
      </x:c>
      <x:c r="I559" t="s">
        <x:v>3815</x:v>
      </x:c>
      <x:c r="J559" t="s">
        <x:v>44</x:v>
      </x:c>
      <x:c r="K559" t="s">
        <x:v>72</x:v>
      </x:c>
      <x:c r="L559" t="s">
        <x:v>44</x:v>
      </x:c>
      <x:c r="M559" s="6" t="e">
        <x:f>HYPERLINK("https://github.com/Rhys-Wang-wannaLearnMath/COFFE","https://github.com/Rhys-Wang-wannaLearnMath/COFFE")</x:f>
        <x:v>HYPERLINK is not implemented. linkLocation=https://github.com/Rhys-Wang-wannaLearnMath/COFFE, friendlyName=https://github.com/Rhys-Wang-wannaLearnMath/COFFE</x:v>
      </x:c>
      <x:c r="N559" t="s">
        <x:v>53</x:v>
      </x:c>
      <x:c r="O559" t="s">
        <x:v>257</x:v>
      </x:c>
      <x:c r="P559" t="s">
        <x:v>258</x:v>
      </x:c>
      <x:c r="Q559" t="str">
        <x:v>是</x:v>
      </x:c>
    </x:row>
    <x:row r="560" ht="25.5" customHeight="1">
      <x:c r="A560" t="s">
        <x:v>3816</x:v>
      </x:c>
      <x:c r="B560" t="s">
        <x:v>30</x:v>
      </x:c>
      <x:c r="C560" t="s">
        <x:v>3817</x:v>
      </x:c>
      <x:c r="D560" t="s">
        <x:v>3818</x:v>
      </x:c>
      <x:c r="E560" t="s">
        <x:v>3819</x:v>
      </x:c>
      <x:c r="F560" t="s">
        <x:v>21</x:v>
      </x:c>
      <x:c r="G560" t="s">
        <x:v>3681</x:v>
      </x:c>
      <x:c r="H560" t="s">
        <x:v>3820</x:v>
      </x:c>
      <x:c r="I560" t="s">
        <x:v>3821</x:v>
      </x:c>
      <x:c r="J560" t="s">
        <x:v>44</x:v>
      </x:c>
      <x:c r="K560" t="s">
        <x:v>72</x:v>
      </x:c>
      <x:c r="L560" t="s">
        <x:v>44</x:v>
      </x:c>
      <x:c r="M560" s="6"/>
      <x:c r="O560" t="s">
        <x:v>27</x:v>
      </x:c>
      <x:c r="P560" t="s">
        <x:v>105</x:v>
      </x:c>
      <x:c r="Q560" t="str">
        <x:v>是</x:v>
      </x:c>
    </x:row>
    <x:row r="561" ht="25.5" customHeight="1">
      <x:c r="A561" t="s">
        <x:v>3822</x:v>
      </x:c>
      <x:c r="B561" t="s">
        <x:v>30</x:v>
      </x:c>
      <x:c r="C561" t="s">
        <x:v>3823</x:v>
      </x:c>
      <x:c r="D561" t="s">
        <x:v>3824</x:v>
      </x:c>
      <x:c r="E561" t="s">
        <x:v>3825</x:v>
      </x:c>
      <x:c r="F561" t="s">
        <x:v>21</x:v>
      </x:c>
      <x:c r="G561" t="s">
        <x:v>3681</x:v>
      </x:c>
      <x:c r="H561" t="s">
        <x:v>3826</x:v>
      </x:c>
      <x:c r="I561" t="s">
        <x:v>3827</x:v>
      </x:c>
      <x:c r="J561" t="s">
        <x:v>44</x:v>
      </x:c>
      <x:c r="K561" t="s">
        <x:v>72</x:v>
      </x:c>
      <x:c r="L561" t="s">
        <x:v>44</x:v>
      </x:c>
      <x:c r="M561" s="6" t="e">
        <x:f>HYPERLINK("https://github.com/mooselab/log_privacy","https://github.com/mooselab/log_privacy")</x:f>
        <x:v>HYPERLINK is not implemented. linkLocation=https://github.com/mooselab/log_privacy, friendlyName=https://github.com/mooselab/log_privacy</x:v>
      </x:c>
      <x:c r="N561" t="s">
        <x:v>403</x:v>
      </x:c>
      <x:c r="O561" t="s">
        <x:v>122</x:v>
      </x:c>
      <x:c r="P561" t="s">
        <x:v>739</x:v>
      </x:c>
      <x:c r="Q561" t="str">
        <x:v>否</x:v>
      </x:c>
    </x:row>
    <x:row r="562" ht="25.5" customHeight="1">
      <x:c r="A562" t="s">
        <x:v>3828</x:v>
      </x:c>
      <x:c r="B562" t="s">
        <x:v>17</x:v>
      </x:c>
      <x:c r="C562" t="s">
        <x:v>3829</x:v>
      </x:c>
      <x:c r="D562" t="s">
        <x:v>3830</x:v>
      </x:c>
      <x:c r="E562" t="s">
        <x:v>3831</x:v>
      </x:c>
      <x:c r="F562" t="s">
        <x:v>21</x:v>
      </x:c>
      <x:c r="G562" t="s">
        <x:v>3681</x:v>
      </x:c>
      <x:c r="H562" t="s">
        <x:v>3832</x:v>
      </x:c>
      <x:c r="I562" t="s">
        <x:v>3833</x:v>
      </x:c>
      <x:c r="J562" t="s">
        <x:v>44</x:v>
      </x:c>
      <x:c r="K562" t="s">
        <x:v>3834</x:v>
      </x:c>
      <x:c r="L562" t="s">
        <x:v>21</x:v>
      </x:c>
      <x:c r="M562" s="6"/>
      <x:c r="O562" t="s">
        <x:v>257</x:v>
      </x:c>
      <x:c r="P562" t="s">
        <x:v>302</x:v>
      </x:c>
      <x:c r="Q562" t="str">
        <x:v>是</x:v>
      </x:c>
    </x:row>
    <x:row r="563" ht="25.5" customHeight="1">
      <x:c r="A563" t="s">
        <x:v>3835</x:v>
      </x:c>
      <x:c r="B563" t="s">
        <x:v>17</x:v>
      </x:c>
      <x:c r="C563" t="s">
        <x:v>3836</x:v>
      </x:c>
      <x:c r="D563" t="s">
        <x:v>3837</x:v>
      </x:c>
      <x:c r="E563" t="s">
        <x:v>3838</x:v>
      </x:c>
      <x:c r="F563" t="s">
        <x:v>21</x:v>
      </x:c>
      <x:c r="G563" t="s">
        <x:v>3681</x:v>
      </x:c>
      <x:c r="H563" t="s">
        <x:v>3839</x:v>
      </x:c>
      <x:c r="I563" t="s">
        <x:v>3840</x:v>
      </x:c>
      <x:c r="J563" t="s">
        <x:v>44</x:v>
      </x:c>
      <x:c r="K563" t="s">
        <x:v>72</x:v>
      </x:c>
      <x:c r="L563" t="s">
        <x:v>44</x:v>
      </x:c>
      <x:c r="M563" s="6"/>
      <x:c r="O563" t="s">
        <x:v>257</x:v>
      </x:c>
      <x:c r="P563" t="s">
        <x:v>302</x:v>
      </x:c>
      <x:c r="Q563" t="str">
        <x:v>是</x:v>
      </x:c>
    </x:row>
    <x:row r="564" ht="25.5" customHeight="1">
      <x:c r="A564" t="s">
        <x:v>3841</x:v>
      </x:c>
      <x:c r="B564" t="s">
        <x:v>30</x:v>
      </x:c>
      <x:c r="C564" t="s">
        <x:v>3842</x:v>
      </x:c>
      <x:c r="D564" t="s">
        <x:v>3843</x:v>
      </x:c>
      <x:c r="E564" t="s">
        <x:v>3844</x:v>
      </x:c>
      <x:c r="F564" t="s">
        <x:v>21</x:v>
      </x:c>
      <x:c r="G564" t="s">
        <x:v>3681</x:v>
      </x:c>
      <x:c r="H564" t="s">
        <x:v>3845</x:v>
      </x:c>
      <x:c r="I564" t="s">
        <x:v>3846</x:v>
      </x:c>
      <x:c r="J564" t="s">
        <x:v>44</x:v>
      </x:c>
      <x:c r="K564" t="s">
        <x:v>72</x:v>
      </x:c>
      <x:c r="L564" t="s">
        <x:v>44</x:v>
      </x:c>
      <x:c r="M564" s="6" t="e">
        <x:f>HYPERLINK("https://github.com/Kobe-Zed/MiSum","https://github.com/Kobe-Zed/MiSum")</x:f>
        <x:v>HYPERLINK is not implemented. linkLocation=https://github.com/Kobe-Zed/MiSum, friendlyName=https://github.com/Kobe-Zed/MiSum</x:v>
      </x:c>
      <x:c r="N564" t="s">
        <x:v>940</x:v>
      </x:c>
      <x:c r="O564" t="s">
        <x:v>257</x:v>
      </x:c>
      <x:c r="P564" t="s">
        <x:v>281</x:v>
      </x:c>
      <x:c r="Q564" t="str">
        <x:v>是</x:v>
      </x:c>
    </x:row>
    <x:row r="565" ht="25.5" customHeight="1">
      <x:c r="A565" t="s">
        <x:v>3847</x:v>
      </x:c>
      <x:c r="B565" t="s">
        <x:v>57</x:v>
      </x:c>
      <x:c r="C565" t="s">
        <x:v>3848</x:v>
      </x:c>
      <x:c r="D565" t="s">
        <x:v>3849</x:v>
      </x:c>
      <x:c r="E565" t="s">
        <x:v>3850</x:v>
      </x:c>
      <x:c r="F565" t="s">
        <x:v>21</x:v>
      </x:c>
      <x:c r="G565" t="s">
        <x:v>3681</x:v>
      </x:c>
      <x:c r="H565" t="s">
        <x:v>3851</x:v>
      </x:c>
      <x:c r="I565" t="s">
        <x:v>3852</x:v>
      </x:c>
      <x:c r="J565" t="s">
        <x:v>44</x:v>
      </x:c>
      <x:c r="K565" t="s">
        <x:v>72</x:v>
      </x:c>
      <x:c r="L565" t="s">
        <x:v>44</x:v>
      </x:c>
      <x:c r="M565" s="6"/>
      <x:c r="O565" t="s">
        <x:v>64</x:v>
      </x:c>
      <x:c r="P565" t="s">
        <x:v>65</x:v>
      </x:c>
      <x:c r="Q565" t="str">
        <x:v>是</x:v>
      </x:c>
    </x:row>
    <x:row r="566" ht="25.5" customHeight="1">
      <x:c r="A566" t="s">
        <x:v>3853</x:v>
      </x:c>
      <x:c r="B566" t="s">
        <x:v>57</x:v>
      </x:c>
      <x:c r="C566" t="s">
        <x:v>3854</x:v>
      </x:c>
      <x:c r="D566" t="s">
        <x:v>3855</x:v>
      </x:c>
      <x:c r="E566" t="s">
        <x:v>3856</x:v>
      </x:c>
      <x:c r="F566" t="s">
        <x:v>44</x:v>
      </x:c>
      <x:c r="G566" t="s">
        <x:v>3681</x:v>
      </x:c>
      <x:c r="H566" t="s">
        <x:v>3857</x:v>
      </x:c>
      <x:c r="I566" t="s">
        <x:v>3858</x:v>
      </x:c>
      <x:c r="J566" t="s">
        <x:v>44</x:v>
      </x:c>
      <x:c r="K566" t="s">
        <x:v>72</x:v>
      </x:c>
      <x:c r="L566" t="s">
        <x:v>44</x:v>
      </x:c>
      <x:c r="M566" s="6" t="e">
        <x:f>HYPERLINK("https://github.com/gmu-swe/phosphor","https://github.com/gmu-swe/phosphor")</x:f>
        <x:v>HYPERLINK is not implemented. linkLocation=https://github.com/gmu-swe/phosphor, friendlyName=https://github.com/gmu-swe/phosphor</x:v>
      </x:c>
      <x:c r="N566" t="s">
        <x:v>3859</x:v>
      </x:c>
      <x:c r="O566" t="s">
        <x:v>64</x:v>
      </x:c>
      <x:c r="P566" t="s">
        <x:v>174</x:v>
      </x:c>
      <x:c r="Q566" t="str">
        <x:v>否</x:v>
      </x:c>
    </x:row>
    <x:row r="567" ht="25.5" customHeight="1">
      <x:c r="A567" t="s">
        <x:v>3860</x:v>
      </x:c>
      <x:c r="B567" t="s">
        <x:v>57</x:v>
      </x:c>
      <x:c r="C567" t="s">
        <x:v>3861</x:v>
      </x:c>
      <x:c r="D567" t="s">
        <x:v>3862</x:v>
      </x:c>
      <x:c r="E567" t="s">
        <x:v>3863</x:v>
      </x:c>
      <x:c r="F567" t="s">
        <x:v>44</x:v>
      </x:c>
      <x:c r="G567" t="s">
        <x:v>3681</x:v>
      </x:c>
      <x:c r="H567" t="s">
        <x:v>3864</x:v>
      </x:c>
      <x:c r="I567" t="s">
        <x:v>3865</x:v>
      </x:c>
      <x:c r="J567" t="s">
        <x:v>44</x:v>
      </x:c>
      <x:c r="K567" t="s">
        <x:v>72</x:v>
      </x:c>
      <x:c r="L567" t="s">
        <x:v>44</x:v>
      </x:c>
      <x:c r="M567" s="6"/>
      <x:c r="O567" t="s">
        <x:v>64</x:v>
      </x:c>
      <x:c r="P567" t="s">
        <x:v>174</x:v>
      </x:c>
      <x:c r="Q567" t="str">
        <x:v>否</x:v>
      </x:c>
    </x:row>
    <x:row r="568" ht="25.5" customHeight="1">
      <x:c r="A568" t="s">
        <x:v>3866</x:v>
      </x:c>
      <x:c r="B568" t="s">
        <x:v>17</x:v>
      </x:c>
      <x:c r="C568" t="s">
        <x:v>3867</x:v>
      </x:c>
      <x:c r="D568" t="s">
        <x:v>3868</x:v>
      </x:c>
      <x:c r="E568" t="s">
        <x:v>3869</x:v>
      </x:c>
      <x:c r="F568" t="s">
        <x:v>21</x:v>
      </x:c>
      <x:c r="G568" t="s">
        <x:v>3681</x:v>
      </x:c>
      <x:c r="H568" t="s">
        <x:v>3870</x:v>
      </x:c>
      <x:c r="I568" t="s">
        <x:v>3871</x:v>
      </x:c>
      <x:c r="J568" t="s">
        <x:v>44</x:v>
      </x:c>
      <x:c r="K568" t="s">
        <x:v>72</x:v>
      </x:c>
      <x:c r="L568" t="s">
        <x:v>44</x:v>
      </x:c>
      <x:c r="M568" s="6" t="e">
        <x:f>HYPERLINK("https://github.com/erfan-arvan/nullability-inference-comparison-tools-scripts","https://github.com/erfan-arvan/nullability-inference-comparison-tools-scripts")</x:f>
        <x:v>HYPERLINK is not implemented. linkLocation=https://github.com/erfan-arvan/nullability-inference-comparison-tools-scripts, friendlyName=https://github.com/erfan-arvan/nullability-inference-comparison-tools-scripts</x:v>
      </x:c>
      <x:c r="N568" t="s">
        <x:v>840</x:v>
      </x:c>
      <x:c r="O568" t="s">
        <x:v>64</x:v>
      </x:c>
      <x:c r="P568" t="s">
        <x:v>174</x:v>
      </x:c>
      <x:c r="Q568" t="str">
        <x:v>否</x:v>
      </x:c>
    </x:row>
    <x:row r="569" ht="25.5" customHeight="1">
      <x:c r="A569" t="s">
        <x:v>3872</x:v>
      </x:c>
      <x:c r="B569" t="s">
        <x:v>57</x:v>
      </x:c>
      <x:c r="C569" t="s">
        <x:v>3873</x:v>
      </x:c>
      <x:c r="D569" t="s">
        <x:v>3874</x:v>
      </x:c>
      <x:c r="E569" t="s">
        <x:v>3875</x:v>
      </x:c>
      <x:c r="F569" t="s">
        <x:v>21</x:v>
      </x:c>
      <x:c r="G569" t="s">
        <x:v>3681</x:v>
      </x:c>
      <x:c r="H569" t="s">
        <x:v>3876</x:v>
      </x:c>
      <x:c r="I569" t="s">
        <x:v>3877</x:v>
      </x:c>
      <x:c r="J569" t="s">
        <x:v>21</x:v>
      </x:c>
      <x:c r="K569" t="s">
        <x:v>3878</x:v>
      </x:c>
      <x:c r="L569" t="s">
        <x:v>44</x:v>
      </x:c>
      <x:c r="M569" s="6" t="e">
        <x:f>HYPERLINK("https://github.com/HexHive/liberator/tree/main","https://github.com/HexHive/liberator/tree/main")</x:f>
        <x:v>HYPERLINK is not implemented. linkLocation=https://github.com/HexHive/liberator/tree/main, friendlyName=https://github.com/HexHive/liberator/tree/main</x:v>
      </x:c>
      <x:c r="N569" t="s">
        <x:v>113</x:v>
      </x:c>
      <x:c r="O569" t="s">
        <x:v>64</x:v>
      </x:c>
      <x:c r="P569" t="s">
        <x:v>65</x:v>
      </x:c>
      <x:c r="Q569" t="str">
        <x:v>否</x:v>
      </x:c>
    </x:row>
    <x:row r="570" ht="25.5" customHeight="1">
      <x:c r="A570" t="s">
        <x:v>3879</x:v>
      </x:c>
      <x:c r="B570" t="s">
        <x:v>57</x:v>
      </x:c>
      <x:c r="C570" t="s">
        <x:v>3880</x:v>
      </x:c>
      <x:c r="D570" t="s">
        <x:v>3881</x:v>
      </x:c>
      <x:c r="E570" t="s">
        <x:v>3882</x:v>
      </x:c>
      <x:c r="F570" t="s">
        <x:v>21</x:v>
      </x:c>
      <x:c r="G570" t="s">
        <x:v>3681</x:v>
      </x:c>
      <x:c r="H570" t="s">
        <x:v>3883</x:v>
      </x:c>
      <x:c r="I570" t="s">
        <x:v>3884</x:v>
      </x:c>
      <x:c r="J570" t="s">
        <x:v>21</x:v>
      </x:c>
      <x:c r="K570" t="s">
        <x:v>3885</x:v>
      </x:c>
      <x:c r="L570" t="s">
        <x:v>21</x:v>
      </x:c>
      <x:c r="M570" s="6" t="e">
        <x:f>HYPERLINK("https://github.com/HexHive/MendelFuzz-Artifact","https://github.com/HexHive/MendelFuzz-Artifact")</x:f>
        <x:v>HYPERLINK is not implemented. linkLocation=https://github.com/HexHive/MendelFuzz-Artifact, friendlyName=https://github.com/HexHive/MendelFuzz-Artifact</x:v>
      </x:c>
      <x:c r="N570" t="s">
        <x:v>325</x:v>
      </x:c>
      <x:c r="O570" t="s">
        <x:v>64</x:v>
      </x:c>
      <x:c r="P570" t="s">
        <x:v>65</x:v>
      </x:c>
      <x:c r="Q570" t="str">
        <x:v>否</x:v>
      </x:c>
    </x:row>
    <x:row r="571" ht="25.5" customHeight="1">
      <x:c r="A571" t="s">
        <x:v>3886</x:v>
      </x:c>
      <x:c r="B571" t="s">
        <x:v>57</x:v>
      </x:c>
      <x:c r="C571" t="s">
        <x:v>3887</x:v>
      </x:c>
      <x:c r="D571" t="s">
        <x:v>3888</x:v>
      </x:c>
      <x:c r="E571" t="s">
        <x:v>3889</x:v>
      </x:c>
      <x:c r="F571" t="s">
        <x:v>21</x:v>
      </x:c>
      <x:c r="G571" t="s">
        <x:v>3681</x:v>
      </x:c>
      <x:c r="H571" t="s">
        <x:v>3890</x:v>
      </x:c>
      <x:c r="I571" t="s">
        <x:v>3891</x:v>
      </x:c>
      <x:c r="J571" t="s">
        <x:v>44</x:v>
      </x:c>
      <x:c r="K571" t="s">
        <x:v>72</x:v>
      </x:c>
      <x:c r="L571" t="s">
        <x:v>44</x:v>
      </x:c>
      <x:c r="M571" s="6" t="e">
        <x:f>HYPERLINK("https://github.com/PurCL/CodeLLMPaper/tree/main","https://github.com/PurCL/CodeLLMPaper/tree/main")</x:f>
        <x:v>HYPERLINK is not implemented. linkLocation=https://github.com/PurCL/CodeLLMPaper/tree/main, friendlyName=https://github.com/PurCL/CodeLLMPaper/tree/main</x:v>
      </x:c>
      <x:c r="N571" t="s">
        <x:v>3892</x:v>
      </x:c>
      <x:c r="O571" t="s">
        <x:v>131</x:v>
      </x:c>
      <x:c r="P571" t="s">
        <x:v>227</x:v>
      </x:c>
      <x:c r="Q571" t="str">
        <x:v>是</x:v>
      </x:c>
    </x:row>
    <x:row r="572" ht="25.5" customHeight="1">
      <x:c r="A572" t="s">
        <x:v>3893</x:v>
      </x:c>
      <x:c r="B572" t="s">
        <x:v>30</x:v>
      </x:c>
      <x:c r="C572" t="s">
        <x:v>3894</x:v>
      </x:c>
      <x:c r="D572" t="s">
        <x:v>3895</x:v>
      </x:c>
      <x:c r="E572" t="s">
        <x:v>3896</x:v>
      </x:c>
      <x:c r="F572" t="s">
        <x:v>44</x:v>
      </x:c>
      <x:c r="G572" t="s">
        <x:v>3681</x:v>
      </x:c>
      <x:c r="H572" t="s">
        <x:v>3897</x:v>
      </x:c>
      <x:c r="I572" t="s">
        <x:v>3898</x:v>
      </x:c>
      <x:c r="J572" t="s">
        <x:v>44</x:v>
      </x:c>
      <x:c r="K572" t="s">
        <x:v>3899</x:v>
      </x:c>
      <x:c r="L572" t="s">
        <x:v>44</x:v>
      </x:c>
      <x:c r="M572" s="6"/>
      <x:c r="O572" t="s">
        <x:v>131</x:v>
      </x:c>
      <x:c r="P572" t="s">
        <x:v>529</x:v>
      </x:c>
      <x:c r="Q572" t="str">
        <x:v>否</x:v>
      </x:c>
    </x:row>
    <x:row r="573" ht="25.5" customHeight="1">
      <x:c r="A573" t="s">
        <x:v>3900</x:v>
      </x:c>
      <x:c r="B573" t="s">
        <x:v>57</x:v>
      </x:c>
      <x:c r="C573" t="s">
        <x:v>3901</x:v>
      </x:c>
      <x:c r="D573" t="s">
        <x:v>3902</x:v>
      </x:c>
      <x:c r="E573" t="s">
        <x:v>3903</x:v>
      </x:c>
      <x:c r="F573" t="s">
        <x:v>44</x:v>
      </x:c>
      <x:c r="G573" t="s">
        <x:v>3681</x:v>
      </x:c>
      <x:c r="H573" t="s">
        <x:v>3904</x:v>
      </x:c>
      <x:c r="I573" t="s">
        <x:v>3905</x:v>
      </x:c>
      <x:c r="J573" t="s">
        <x:v>44</x:v>
      </x:c>
      <x:c r="K573" t="s">
        <x:v>3906</x:v>
      </x:c>
      <x:c r="L573" t="s">
        <x:v>44</x:v>
      </x:c>
      <x:c r="M573" s="6"/>
      <x:c r="O573" t="s">
        <x:v>131</x:v>
      </x:c>
      <x:c r="P573" t="s">
        <x:v>486</x:v>
      </x:c>
      <x:c r="Q573" t="str">
        <x:v>否</x:v>
      </x:c>
    </x:row>
    <x:row r="574" ht="25.5" customHeight="1">
      <x:c r="A574" t="s">
        <x:v>3907</x:v>
      </x:c>
      <x:c r="B574" t="s">
        <x:v>30</x:v>
      </x:c>
      <x:c r="C574" t="s">
        <x:v>3908</x:v>
      </x:c>
      <x:c r="D574" t="s">
        <x:v>3909</x:v>
      </x:c>
      <x:c r="E574" t="s">
        <x:v>3910</x:v>
      </x:c>
      <x:c r="F574" t="s">
        <x:v>21</x:v>
      </x:c>
      <x:c r="G574" t="s">
        <x:v>3681</x:v>
      </x:c>
      <x:c r="H574" t="s">
        <x:v>3911</x:v>
      </x:c>
      <x:c r="I574" t="s">
        <x:v>3912</x:v>
      </x:c>
      <x:c r="J574" t="s">
        <x:v>21</x:v>
      </x:c>
      <x:c r="K574" t="s">
        <x:v>3913</x:v>
      </x:c>
      <x:c r="L574" t="s">
        <x:v>44</x:v>
      </x:c>
      <x:c r="M574" s="6"/>
      <x:c r="O574" t="s">
        <x:v>131</x:v>
      </x:c>
      <x:c r="P574" t="s">
        <x:v>227</x:v>
      </x:c>
      <x:c r="Q574" t="str">
        <x:v>是</x:v>
      </x:c>
    </x:row>
    <x:row r="575" ht="25.5" customHeight="1">
      <x:c r="A575" t="s">
        <x:v>3914</x:v>
      </x:c>
      <x:c r="B575" t="s">
        <x:v>17</x:v>
      </x:c>
      <x:c r="C575" t="s">
        <x:v>3915</x:v>
      </x:c>
      <x:c r="D575" t="s">
        <x:v>3916</x:v>
      </x:c>
      <x:c r="E575" t="s">
        <x:v>3917</x:v>
      </x:c>
      <x:c r="F575" t="s">
        <x:v>21</x:v>
      </x:c>
      <x:c r="G575" t="s">
        <x:v>3681</x:v>
      </x:c>
      <x:c r="H575" t="s">
        <x:v>3918</x:v>
      </x:c>
      <x:c r="I575" t="s">
        <x:v>3919</x:v>
      </x:c>
      <x:c r="J575" t="s">
        <x:v>21</x:v>
      </x:c>
      <x:c r="K575" t="s">
        <x:v>3920</x:v>
      </x:c>
      <x:c r="L575" t="s">
        <x:v>44</x:v>
      </x:c>
      <x:c r="M575" s="6" t="e">
        <x:f>HYPERLINK("https://github.com/JanusQ/HornBro/tree/main","https://github.com/JanusQ/HornBro/tree/main")</x:f>
        <x:v>HYPERLINK is not implemented. linkLocation=https://github.com/JanusQ/HornBro/tree/main, friendlyName=https://github.com/JanusQ/HornBro/tree/main</x:v>
      </x:c>
      <x:c r="N575" t="s">
        <x:v>840</x:v>
      </x:c>
      <x:c r="O575" t="s">
        <x:v>131</x:v>
      </x:c>
      <x:c r="P575" t="s">
        <x:v>227</x:v>
      </x:c>
      <x:c r="Q575" t="str">
        <x:v>是</x:v>
      </x:c>
    </x:row>
    <x:row r="576" ht="25.5" customHeight="1">
      <x:c r="A576" t="s">
        <x:v>3921</x:v>
      </x:c>
      <x:c r="B576" t="s">
        <x:v>30</x:v>
      </x:c>
      <x:c r="C576" t="s">
        <x:v>3922</x:v>
      </x:c>
      <x:c r="D576" t="s">
        <x:v>3923</x:v>
      </x:c>
      <x:c r="E576" t="s">
        <x:v>3924</x:v>
      </x:c>
      <x:c r="F576" t="s">
        <x:v>21</x:v>
      </x:c>
      <x:c r="G576" t="s">
        <x:v>3681</x:v>
      </x:c>
      <x:c r="H576" t="s">
        <x:v>3925</x:v>
      </x:c>
      <x:c r="I576" t="s">
        <x:v>3926</x:v>
      </x:c>
      <x:c r="J576" t="s">
        <x:v>44</x:v>
      </x:c>
      <x:c r="K576" t="s">
        <x:v>72</x:v>
      </x:c>
      <x:c r="L576" t="s">
        <x:v>44</x:v>
      </x:c>
      <x:c r="M576" s="6"/>
      <x:c r="O576" t="s">
        <x:v>131</x:v>
      </x:c>
      <x:c r="P576" t="s">
        <x:v>227</x:v>
      </x:c>
      <x:c r="Q576" t="str">
        <x:v>否</x:v>
      </x:c>
    </x:row>
    <x:row r="577" ht="25.5" customHeight="1">
      <x:c r="A577" t="s">
        <x:v>3927</x:v>
      </x:c>
      <x:c r="B577" t="s">
        <x:v>30</x:v>
      </x:c>
      <x:c r="C577" t="s">
        <x:v>3928</x:v>
      </x:c>
      <x:c r="D577" t="s">
        <x:v>3929</x:v>
      </x:c>
      <x:c r="E577" t="s">
        <x:v>3930</x:v>
      </x:c>
      <x:c r="F577" t="s">
        <x:v>21</x:v>
      </x:c>
      <x:c r="G577" t="s">
        <x:v>3681</x:v>
      </x:c>
      <x:c r="H577" t="s">
        <x:v>3931</x:v>
      </x:c>
      <x:c r="I577" t="s">
        <x:v>3932</x:v>
      </x:c>
      <x:c r="J577" t="s">
        <x:v>44</x:v>
      </x:c>
      <x:c r="K577" t="s">
        <x:v>72</x:v>
      </x:c>
      <x:c r="L577" t="s">
        <x:v>44</x:v>
      </x:c>
      <x:c r="M577" s="6"/>
      <x:c r="O577" t="s">
        <x:v>80</x:v>
      </x:c>
      <x:c r="P577" t="s">
        <x:v>89</x:v>
      </x:c>
      <x:c r="Q577" t="str">
        <x:v>是</x:v>
      </x:c>
    </x:row>
    <x:row r="578" ht="25.5" customHeight="1">
      <x:c r="A578" t="s">
        <x:v>3933</x:v>
      </x:c>
      <x:c r="B578" t="s">
        <x:v>30</x:v>
      </x:c>
      <x:c r="C578" t="s">
        <x:v>3934</x:v>
      </x:c>
      <x:c r="D578" t="s">
        <x:v>3935</x:v>
      </x:c>
      <x:c r="E578" t="s">
        <x:v>3936</x:v>
      </x:c>
      <x:c r="F578" t="s">
        <x:v>21</x:v>
      </x:c>
      <x:c r="G578" t="s">
        <x:v>3681</x:v>
      </x:c>
      <x:c r="H578" t="s">
        <x:v>3937</x:v>
      </x:c>
      <x:c r="I578" t="s">
        <x:v>3938</x:v>
      </x:c>
      <x:c r="J578" t="s">
        <x:v>44</x:v>
      </x:c>
      <x:c r="K578" t="s">
        <x:v>72</x:v>
      </x:c>
      <x:c r="L578" t="s">
        <x:v>44</x:v>
      </x:c>
      <x:c r="M578" s="6"/>
      <x:c r="O578" t="s">
        <x:v>80</x:v>
      </x:c>
      <x:c r="P578" t="s">
        <x:v>81</x:v>
      </x:c>
      <x:c r="Q578" t="str">
        <x:v>是</x:v>
      </x:c>
    </x:row>
    <x:row r="579" ht="25.5" customHeight="1">
      <x:c r="A579" t="s">
        <x:v>3939</x:v>
      </x:c>
      <x:c r="B579" t="s">
        <x:v>30</x:v>
      </x:c>
      <x:c r="C579" t="s">
        <x:v>3940</x:v>
      </x:c>
      <x:c r="D579" t="s">
        <x:v>3941</x:v>
      </x:c>
      <x:c r="E579" t="s">
        <x:v>3942</x:v>
      </x:c>
      <x:c r="F579" t="s">
        <x:v>21</x:v>
      </x:c>
      <x:c r="G579" t="s">
        <x:v>3681</x:v>
      </x:c>
      <x:c r="H579" t="s">
        <x:v>3943</x:v>
      </x:c>
      <x:c r="I579" t="s">
        <x:v>3944</x:v>
      </x:c>
      <x:c r="J579" t="s">
        <x:v>44</x:v>
      </x:c>
      <x:c r="K579" t="s">
        <x:v>72</x:v>
      </x:c>
      <x:c r="L579" t="s">
        <x:v>44</x:v>
      </x:c>
      <x:c r="M579" s="6"/>
      <x:c r="O579" t="s">
        <x:v>64</x:v>
      </x:c>
      <x:c r="P579" t="s">
        <x:v>97</x:v>
      </x:c>
      <x:c r="Q579" t="str">
        <x:v>是</x:v>
      </x:c>
    </x:row>
    <x:row r="580" ht="25.5" customHeight="1">
      <x:c r="A580" t="s">
        <x:v>3945</x:v>
      </x:c>
      <x:c r="B580" t="s">
        <x:v>57</x:v>
      </x:c>
      <x:c r="C580" t="s">
        <x:v>3946</x:v>
      </x:c>
      <x:c r="D580" t="s">
        <x:v>3947</x:v>
      </x:c>
      <x:c r="E580" t="s">
        <x:v>3948</x:v>
      </x:c>
      <x:c r="F580" t="s">
        <x:v>21</x:v>
      </x:c>
      <x:c r="G580" t="s">
        <x:v>3681</x:v>
      </x:c>
      <x:c r="H580" t="s">
        <x:v>3949</x:v>
      </x:c>
      <x:c r="I580" t="s">
        <x:v>3950</x:v>
      </x:c>
      <x:c r="J580" t="s">
        <x:v>44</x:v>
      </x:c>
      <x:c r="K580" t="s">
        <x:v>72</x:v>
      </x:c>
      <x:c r="L580" t="s">
        <x:v>44</x:v>
      </x:c>
      <x:c r="M580" s="6"/>
      <x:c r="O580" t="s">
        <x:v>122</x:v>
      </x:c>
      <x:c r="P580" t="s">
        <x:v>123</x:v>
      </x:c>
      <x:c r="Q580" t="str">
        <x:v>否</x:v>
      </x:c>
    </x:row>
    <x:row r="581" ht="25.5" customHeight="1">
      <x:c r="A581" t="s">
        <x:v>3951</x:v>
      </x:c>
      <x:c r="B581" t="s">
        <x:v>30</x:v>
      </x:c>
      <x:c r="C581" t="s">
        <x:v>3952</x:v>
      </x:c>
      <x:c r="D581" t="s">
        <x:v>3953</x:v>
      </x:c>
      <x:c r="E581" t="s">
        <x:v>3954</x:v>
      </x:c>
      <x:c r="F581" t="s">
        <x:v>21</x:v>
      </x:c>
      <x:c r="G581" t="s">
        <x:v>3681</x:v>
      </x:c>
      <x:c r="H581" t="s">
        <x:v>3955</x:v>
      </x:c>
      <x:c r="I581" t="s">
        <x:v>3956</x:v>
      </x:c>
      <x:c r="J581" t="s">
        <x:v>44</x:v>
      </x:c>
      <x:c r="K581" t="s">
        <x:v>72</x:v>
      </x:c>
      <x:c r="L581" t="s">
        <x:v>44</x:v>
      </x:c>
      <x:c r="M581" s="6"/>
      <x:c r="O581" t="s">
        <x:v>64</x:v>
      </x:c>
      <x:c r="P581" t="s">
        <x:v>174</x:v>
      </x:c>
      <x:c r="Q581" t="str">
        <x:v>是</x:v>
      </x:c>
    </x:row>
    <x:row r="582" ht="25.5" customHeight="1">
      <x:c r="A582" t="s">
        <x:v>3957</x:v>
      </x:c>
      <x:c r="B582" t="s">
        <x:v>57</x:v>
      </x:c>
      <x:c r="C582" t="s">
        <x:v>3958</x:v>
      </x:c>
      <x:c r="D582" t="s">
        <x:v>3959</x:v>
      </x:c>
      <x:c r="E582" t="s">
        <x:v>3960</x:v>
      </x:c>
      <x:c r="F582" t="s">
        <x:v>21</x:v>
      </x:c>
      <x:c r="G582" t="s">
        <x:v>3681</x:v>
      </x:c>
      <x:c r="H582" t="s">
        <x:v>3961</x:v>
      </x:c>
      <x:c r="I582" t="s">
        <x:v>3962</x:v>
      </x:c>
      <x:c r="J582" t="s">
        <x:v>44</x:v>
      </x:c>
      <x:c r="K582" t="s">
        <x:v>72</x:v>
      </x:c>
      <x:c r="L582" t="s">
        <x:v>44</x:v>
      </x:c>
      <x:c r="M582" s="6" t="e">
        <x:f>HYPERLINK("https://github.com/pablovalle/VLATest-1","https://github.com/pablovalle/VLATest-1")</x:f>
        <x:v>HYPERLINK is not implemented. linkLocation=https://github.com/pablovalle/VLATest-1, friendlyName=https://github.com/pablovalle/VLATest-1</x:v>
      </x:c>
      <x:c r="N582" t="s">
        <x:v>840</x:v>
      </x:c>
      <x:c r="O582" t="s">
        <x:v>80</x:v>
      </x:c>
      <x:c r="P582" t="s">
        <x:v>81</x:v>
      </x:c>
      <x:c r="Q582" t="str">
        <x:v>是</x:v>
      </x:c>
    </x:row>
    <x:row r="583" ht="25.5" customHeight="1">
      <x:c r="A583" s="2" t="s">
        <x:v>3963</x:v>
      </x:c>
      <x:c r="B583" t="s">
        <x:v>57</x:v>
      </x:c>
      <x:c r="C583" t="s">
        <x:v>3964</x:v>
      </x:c>
      <x:c r="D583" t="s">
        <x:v>3965</x:v>
      </x:c>
      <x:c r="E583" t="s">
        <x:v>3966</x:v>
      </x:c>
      <x:c r="F583" t="s">
        <x:v>21</x:v>
      </x:c>
      <x:c r="G583" t="s">
        <x:v>3681</x:v>
      </x:c>
      <x:c r="H583" s="5" t="s">
        <x:v>3967</x:v>
      </x:c>
      <x:c r="I583" t="s">
        <x:v>3968</x:v>
      </x:c>
      <x:c r="J583" t="s">
        <x:v>21</x:v>
      </x:c>
      <x:c r="K583" t="s">
        <x:v>3969</x:v>
      </x:c>
      <x:c r="L583" t="s">
        <x:v>44</x:v>
      </x:c>
      <x:c r="M583" s="6"/>
      <x:c r="O583" t="s">
        <x:v>64</x:v>
      </x:c>
      <x:c r="P583" t="s">
        <x:v>65</x:v>
      </x:c>
      <x:c r="Q583" t="str">
        <x:v>否</x:v>
      </x:c>
    </x:row>
    <x:row r="584" ht="25.5" customHeight="1">
      <x:c r="A584" t="s">
        <x:v>3970</x:v>
      </x:c>
      <x:c r="B584" t="s">
        <x:v>17</x:v>
      </x:c>
      <x:c r="C584" t="s">
        <x:v>3971</x:v>
      </x:c>
      <x:c r="D584" t="s">
        <x:v>3972</x:v>
      </x:c>
      <x:c r="E584" t="s">
        <x:v>3973</x:v>
      </x:c>
      <x:c r="F584" t="s">
        <x:v>21</x:v>
      </x:c>
      <x:c r="G584" t="s">
        <x:v>3681</x:v>
      </x:c>
      <x:c r="H584" t="s">
        <x:v>3974</x:v>
      </x:c>
      <x:c r="I584" t="s">
        <x:v>3975</x:v>
      </x:c>
      <x:c r="J584" t="s">
        <x:v>44</x:v>
      </x:c>
      <x:c r="K584" t="s">
        <x:v>72</x:v>
      </x:c>
      <x:c r="L584" t="s">
        <x:v>44</x:v>
      </x:c>
      <x:c r="M584" s="6"/>
      <x:c r="O584" t="s">
        <x:v>131</x:v>
      </x:c>
      <x:c r="P584" t="s">
        <x:v>486</x:v>
      </x:c>
      <x:c r="Q584" t="str">
        <x:v>是</x:v>
      </x:c>
    </x:row>
    <x:row r="585" ht="25.5" customHeight="1">
      <x:c r="A585" t="s">
        <x:v>3976</x:v>
      </x:c>
      <x:c r="B585" t="s">
        <x:v>17</x:v>
      </x:c>
      <x:c r="C585" t="s">
        <x:v>3977</x:v>
      </x:c>
      <x:c r="D585" t="s">
        <x:v>3978</x:v>
      </x:c>
      <x:c r="E585" t="s">
        <x:v>3979</x:v>
      </x:c>
      <x:c r="F585" t="s">
        <x:v>21</x:v>
      </x:c>
      <x:c r="G585" t="s">
        <x:v>3681</x:v>
      </x:c>
      <x:c r="H585" t="s">
        <x:v>3980</x:v>
      </x:c>
      <x:c r="I585" t="s">
        <x:v>3981</x:v>
      </x:c>
      <x:c r="J585" t="s">
        <x:v>21</x:v>
      </x:c>
      <x:c r="K585" t="s">
        <x:v>3982</x:v>
      </x:c>
      <x:c r="L585" t="s">
        <x:v>44</x:v>
      </x:c>
      <x:c r="M585" s="6"/>
      <x:c r="O585" t="s">
        <x:v>257</x:v>
      </x:c>
      <x:c r="P585" t="s">
        <x:v>258</x:v>
      </x:c>
      <x:c r="Q585" t="str">
        <x:v>是</x:v>
      </x:c>
    </x:row>
    <x:row r="586" ht="25.5" customHeight="1">
      <x:c r="A586" t="s">
        <x:v>3983</x:v>
      </x:c>
      <x:c r="B586" t="s">
        <x:v>57</x:v>
      </x:c>
      <x:c r="C586" t="s">
        <x:v>3984</x:v>
      </x:c>
      <x:c r="D586" t="s">
        <x:v>3985</x:v>
      </x:c>
      <x:c r="E586" t="s">
        <x:v>3986</x:v>
      </x:c>
      <x:c r="F586" t="s">
        <x:v>21</x:v>
      </x:c>
      <x:c r="G586" t="s">
        <x:v>3681</x:v>
      </x:c>
      <x:c r="H586" t="s">
        <x:v>3987</x:v>
      </x:c>
      <x:c r="I586" t="s">
        <x:v>3988</x:v>
      </x:c>
      <x:c r="J586" t="s">
        <x:v>44</x:v>
      </x:c>
      <x:c r="K586" t="s">
        <x:v>72</x:v>
      </x:c>
      <x:c r="L586" t="s">
        <x:v>44</x:v>
      </x:c>
      <x:c r="M586" s="6" t="e">
        <x:f>HYPERLINK("https://github.com/ISU-PAAL/soft-assertion-fuzzer","https://github.com/ISU-PAAL/soft-assertion-fuzzer")</x:f>
        <x:v>HYPERLINK is not implemented. linkLocation=https://github.com/ISU-PAAL/soft-assertion-fuzzer, friendlyName=https://github.com/ISU-PAAL/soft-assertion-fuzzer</x:v>
      </x:c>
      <x:c r="N586" t="s">
        <x:v>53</x:v>
      </x:c>
      <x:c r="O586" t="s">
        <x:v>64</x:v>
      </x:c>
      <x:c r="P586" t="s">
        <x:v>97</x:v>
      </x:c>
      <x:c r="Q586" t="str">
        <x:v>否</x:v>
      </x:c>
    </x:row>
    <x:row r="587" ht="25.5" customHeight="1">
      <x:c r="A587" t="s">
        <x:v>3989</x:v>
      </x:c>
      <x:c r="B587" t="s">
        <x:v>17</x:v>
      </x:c>
      <x:c r="C587" t="s">
        <x:v>3990</x:v>
      </x:c>
      <x:c r="D587" t="s">
        <x:v>3991</x:v>
      </x:c>
      <x:c r="E587" t="s">
        <x:v>3992</x:v>
      </x:c>
      <x:c r="F587" t="s">
        <x:v>21</x:v>
      </x:c>
      <x:c r="G587" t="s">
        <x:v>3681</x:v>
      </x:c>
      <x:c r="H587" t="s">
        <x:v>3993</x:v>
      </x:c>
      <x:c r="I587" t="s">
        <x:v>3994</x:v>
      </x:c>
      <x:c r="J587" t="s">
        <x:v>44</x:v>
      </x:c>
      <x:c r="K587" t="s">
        <x:v>72</x:v>
      </x:c>
      <x:c r="L587" t="s">
        <x:v>44</x:v>
      </x:c>
      <x:c r="M587" s="6" t="e">
        <x:f>HYPERLINK("https://github.com/naturalnessbasedappraoch/Natural-DaCode","https://github.com/naturalnessbasedappraoch/Natural-DaCode")</x:f>
        <x:v>HYPERLINK is not implemented. linkLocation=https://github.com/naturalnessbasedappraoch/Natural-DaCode, friendlyName=https://github.com/naturalnessbasedappraoch/Natural-DaCode</x:v>
      </x:c>
      <x:c r="N587" t="s">
        <x:v>840</x:v>
      </x:c>
      <x:c r="O587" t="s">
        <x:v>80</x:v>
      </x:c>
      <x:c r="P587" t="s">
        <x:v>89</x:v>
      </x:c>
      <x:c r="Q587" t="str">
        <x:v>是</x:v>
      </x:c>
    </x:row>
    <x:row r="588" ht="25.5" customHeight="1">
      <x:c r="A588" t="s">
        <x:v>3995</x:v>
      </x:c>
      <x:c r="B588" t="s">
        <x:v>17</x:v>
      </x:c>
      <x:c r="C588" t="s">
        <x:v>3996</x:v>
      </x:c>
      <x:c r="D588" t="s">
        <x:v>3997</x:v>
      </x:c>
      <x:c r="E588" t="s">
        <x:v>3998</x:v>
      </x:c>
      <x:c r="F588" t="s">
        <x:v>21</x:v>
      </x:c>
      <x:c r="G588" t="s">
        <x:v>3681</x:v>
      </x:c>
      <x:c r="H588" t="s">
        <x:v>3999</x:v>
      </x:c>
      <x:c r="I588" t="s">
        <x:v>4000</x:v>
      </x:c>
      <x:c r="J588" t="s">
        <x:v>21</x:v>
      </x:c>
      <x:c r="K588" t="s">
        <x:v>4001</x:v>
      </x:c>
      <x:c r="L588" t="s">
        <x:v>21</x:v>
      </x:c>
      <x:c r="M588" s="6"/>
      <x:c r="O588" t="s">
        <x:v>257</x:v>
      </x:c>
      <x:c r="P588" t="s">
        <x:v>925</x:v>
      </x:c>
      <x:c r="Q588" t="str">
        <x:v>是</x:v>
      </x:c>
    </x:row>
    <x:row r="589" ht="25.5" customHeight="1">
      <x:c r="A589" t="s">
        <x:v>4002</x:v>
      </x:c>
      <x:c r="B589" t="s">
        <x:v>30</x:v>
      </x:c>
      <x:c r="C589" t="s">
        <x:v>4003</x:v>
      </x:c>
      <x:c r="D589" t="s">
        <x:v>4004</x:v>
      </x:c>
      <x:c r="E589" t="s">
        <x:v>4005</x:v>
      </x:c>
      <x:c r="F589" t="s">
        <x:v>21</x:v>
      </x:c>
      <x:c r="G589" t="s">
        <x:v>3681</x:v>
      </x:c>
      <x:c r="H589" t="s">
        <x:v>4006</x:v>
      </x:c>
      <x:c r="I589" t="s">
        <x:v>4007</x:v>
      </x:c>
      <x:c r="J589" t="s">
        <x:v>44</x:v>
      </x:c>
      <x:c r="K589" t="s">
        <x:v>72</x:v>
      </x:c>
      <x:c r="L589" t="s">
        <x:v>44</x:v>
      </x:c>
      <x:c r="M589" s="6" t="e">
        <x:f>HYPERLINK("https://github.com/WHU-AISE/TracePicker","https://github.com/WHU-AISE/TracePicker")</x:f>
        <x:v>HYPERLINK is not implemented. linkLocation=https://github.com/WHU-AISE/TracePicker, friendlyName=https://github.com/WHU-AISE/TracePicker</x:v>
      </x:c>
      <x:c r="N589" t="s">
        <x:v>403</x:v>
      </x:c>
      <x:c r="O589" t="s">
        <x:v>27</x:v>
      </x:c>
      <x:c r="P589" t="s">
        <x:v>28</x:v>
      </x:c>
      <x:c r="Q589" t="str">
        <x:v>否</x:v>
      </x:c>
    </x:row>
    <x:row r="590" ht="25.5" customHeight="1">
      <x:c r="A590" s="12" t="s">
        <x:v>4008</x:v>
      </x:c>
      <x:c r="B590" t="s">
        <x:v>17</x:v>
      </x:c>
      <x:c r="C590" t="s">
        <x:v>4009</x:v>
      </x:c>
      <x:c r="D590" t="s">
        <x:v>4010</x:v>
      </x:c>
      <x:c r="E590" t="s">
        <x:v>4011</x:v>
      </x:c>
      <x:c r="F590" t="s">
        <x:v>21</x:v>
      </x:c>
      <x:c r="G590" t="s">
        <x:v>3681</x:v>
      </x:c>
      <x:c r="H590" t="s">
        <x:v>4012</x:v>
      </x:c>
      <x:c r="I590" t="s">
        <x:v>4013</x:v>
      </x:c>
      <x:c r="J590" t="s">
        <x:v>44</x:v>
      </x:c>
      <x:c r="K590" t="s">
        <x:v>72</x:v>
      </x:c>
      <x:c r="L590" t="s">
        <x:v>44</x:v>
      </x:c>
      <x:c r="M590" s="6" t="e">
        <x:f>HYPERLINK("https://github.com/seclab-fudan/CXXCrafter-Community-Edition/tree/main","https://github.com/seclab-fudan/CXXCrafter-Community-Edition/tree/main")</x:f>
        <x:v>HYPERLINK is not implemented. linkLocation=https://github.com/seclab-fudan/CXXCrafter-Community-Edition/tree/main, friendlyName=https://github.com/seclab-fudan/CXXCrafter-Community-Edition/tree/main</x:v>
      </x:c>
      <x:c r="N590" t="s">
        <x:v>113</x:v>
      </x:c>
      <x:c r="O590" t="s">
        <x:v>131</x:v>
      </x:c>
      <x:c r="P590" t="s">
        <x:v>132</x:v>
      </x:c>
      <x:c r="Q590" t="str">
        <x:v>是</x:v>
      </x:c>
    </x:row>
    <x:row r="591" ht="25.5" customHeight="1">
      <x:c r="A591" t="s">
        <x:v>4014</x:v>
      </x:c>
      <x:c r="B591" t="s">
        <x:v>30</x:v>
      </x:c>
      <x:c r="C591" t="s">
        <x:v>4015</x:v>
      </x:c>
      <x:c r="D591" t="s">
        <x:v>4016</x:v>
      </x:c>
      <x:c r="E591" t="s">
        <x:v>4017</x:v>
      </x:c>
      <x:c r="F591" t="s">
        <x:v>21</x:v>
      </x:c>
      <x:c r="G591" t="s">
        <x:v>3681</x:v>
      </x:c>
      <x:c r="H591" t="s">
        <x:v>4018</x:v>
      </x:c>
      <x:c r="I591" t="s">
        <x:v>4019</x:v>
      </x:c>
      <x:c r="J591" t="s">
        <x:v>44</x:v>
      </x:c>
      <x:c r="K591" t="s">
        <x:v>72</x:v>
      </x:c>
      <x:c r="L591" t="s">
        <x:v>44</x:v>
      </x:c>
      <x:c r="M591" s="6"/>
      <x:c r="O591" t="s">
        <x:v>257</x:v>
      </x:c>
      <x:c r="P591" t="s">
        <x:v>281</x:v>
      </x:c>
      <x:c r="Q591" t="str">
        <x:v>是</x:v>
      </x:c>
    </x:row>
    <x:row r="592" ht="25.5" customHeight="1">
      <x:c r="A592" t="s">
        <x:v>4020</x:v>
      </x:c>
      <x:c r="B592" t="s">
        <x:v>57</x:v>
      </x:c>
      <x:c r="C592" t="s">
        <x:v>4021</x:v>
      </x:c>
      <x:c r="D592" t="s">
        <x:v>4022</x:v>
      </x:c>
      <x:c r="E592" t="s">
        <x:v>4023</x:v>
      </x:c>
      <x:c r="F592" t="s">
        <x:v>44</x:v>
      </x:c>
      <x:c r="G592" t="s">
        <x:v>3681</x:v>
      </x:c>
      <x:c r="H592" t="s">
        <x:v>4024</x:v>
      </x:c>
      <x:c r="I592" t="s">
        <x:v>4025</x:v>
      </x:c>
      <x:c r="J592" t="s">
        <x:v>44</x:v>
      </x:c>
      <x:c r="K592" t="s">
        <x:v>4026</x:v>
      </x:c>
      <x:c r="L592" t="s">
        <x:v>21</x:v>
      </x:c>
      <x:c r="M592" s="6"/>
      <x:c r="O592" t="s">
        <x:v>131</x:v>
      </x:c>
      <x:c r="P592" t="s">
        <x:v>227</x:v>
      </x:c>
      <x:c r="Q592" t="str">
        <x:v>否</x:v>
      </x:c>
    </x:row>
    <x:row r="593" ht="25.5" customHeight="1">
      <x:c r="A593" t="s">
        <x:v>4027</x:v>
      </x:c>
      <x:c r="B593" t="s">
        <x:v>2324</x:v>
      </x:c>
      <x:c r="C593" t="s">
        <x:v>4028</x:v>
      </x:c>
      <x:c r="D593" t="s">
        <x:v>4029</x:v>
      </x:c>
      <x:c r="E593" t="s">
        <x:v>4030</x:v>
      </x:c>
      <x:c r="F593" t="s">
        <x:v>44</x:v>
      </x:c>
      <x:c r="G593" t="s">
        <x:v>3681</x:v>
      </x:c>
      <x:c r="H593" t="s">
        <x:v>4031</x:v>
      </x:c>
      <x:c r="I593" t="s">
        <x:v>4032</x:v>
      </x:c>
      <x:c r="J593" t="s">
        <x:v>44</x:v>
      </x:c>
      <x:c r="K593" t="s">
        <x:v>72</x:v>
      </x:c>
      <x:c r="L593" t="s">
        <x:v>44</x:v>
      </x:c>
      <x:c r="M593" s="6"/>
      <x:c r="O593" t="s">
        <x:v>122</x:v>
      </x:c>
      <x:c r="P593" t="s">
        <x:v>739</x:v>
      </x:c>
      <x:c r="Q593" t="str">
        <x:v>否</x:v>
      </x:c>
    </x:row>
    <x:row r="594" ht="25.5" customHeight="1">
      <x:c r="A594" t="s">
        <x:v>4033</x:v>
      </x:c>
      <x:c r="B594" t="s">
        <x:v>57</x:v>
      </x:c>
      <x:c r="C594" t="s">
        <x:v>4034</x:v>
      </x:c>
      <x:c r="D594" t="s">
        <x:v>4035</x:v>
      </x:c>
      <x:c r="E594" t="s">
        <x:v>4036</x:v>
      </x:c>
      <x:c r="F594" t="s">
        <x:v>44</x:v>
      </x:c>
      <x:c r="G594" t="s">
        <x:v>3681</x:v>
      </x:c>
      <x:c r="H594" t="s">
        <x:v>4037</x:v>
      </x:c>
      <x:c r="I594" t="s">
        <x:v>4038</x:v>
      </x:c>
      <x:c r="J594" t="s">
        <x:v>44</x:v>
      </x:c>
      <x:c r="K594" t="s">
        <x:v>72</x:v>
      </x:c>
      <x:c r="L594" t="s">
        <x:v>44</x:v>
      </x:c>
      <x:c r="M594" s="6"/>
      <x:c r="O594" t="s">
        <x:v>64</x:v>
      </x:c>
      <x:c r="P594" t="s">
        <x:v>65</x:v>
      </x:c>
      <x:c r="Q594" t="str">
        <x:v>否</x:v>
      </x:c>
    </x:row>
    <x:row r="595" ht="25.5" customHeight="1">
      <x:c r="A595" t="s">
        <x:v>4039</x:v>
      </x:c>
      <x:c r="B595" t="s">
        <x:v>57</x:v>
      </x:c>
      <x:c r="C595" t="s">
        <x:v>4040</x:v>
      </x:c>
      <x:c r="D595" t="s">
        <x:v>4041</x:v>
      </x:c>
      <x:c r="E595" t="s">
        <x:v>4042</x:v>
      </x:c>
      <x:c r="F595" t="s">
        <x:v>21</x:v>
      </x:c>
      <x:c r="G595" t="s">
        <x:v>3681</x:v>
      </x:c>
      <x:c r="H595" t="s">
        <x:v>4043</x:v>
      </x:c>
      <x:c r="I595" t="s">
        <x:v>4044</x:v>
      </x:c>
      <x:c r="J595" t="s">
        <x:v>44</x:v>
      </x:c>
      <x:c r="K595" t="s">
        <x:v>72</x:v>
      </x:c>
      <x:c r="L595" t="s">
        <x:v>44</x:v>
      </x:c>
      <x:c r="M595" s="6" t="e">
        <x:f>HYPERLINK("https://github.com/less-lab-uva/SceneFlowLang","https://github.com/less-lab-uva/SceneFlowLang")</x:f>
        <x:v>HYPERLINK is not implemented. linkLocation=https://github.com/less-lab-uva/SceneFlowLang, friendlyName=https://github.com/less-lab-uva/SceneFlowLang</x:v>
      </x:c>
      <x:c r="N595" t="s">
        <x:v>53</x:v>
      </x:c>
      <x:c r="O595" t="s">
        <x:v>189</x:v>
      </x:c>
      <x:c r="P595" t="s">
        <x:v>190</x:v>
      </x:c>
      <x:c r="Q595" t="str">
        <x:v>否</x:v>
      </x:c>
    </x:row>
    <x:row r="596" ht="25.5" customHeight="1">
      <x:c r="A596" t="s">
        <x:v>4045</x:v>
      </x:c>
      <x:c r="B596" t="s">
        <x:v>57</x:v>
      </x:c>
      <x:c r="C596" t="s">
        <x:v>4046</x:v>
      </x:c>
      <x:c r="D596" t="s">
        <x:v>4047</x:v>
      </x:c>
      <x:c r="E596" t="s">
        <x:v>4048</x:v>
      </x:c>
      <x:c r="F596" t="s">
        <x:v>21</x:v>
      </x:c>
      <x:c r="G596" t="s">
        <x:v>3681</x:v>
      </x:c>
      <x:c r="H596" t="s">
        <x:v>4049</x:v>
      </x:c>
      <x:c r="I596" t="s">
        <x:v>4050</x:v>
      </x:c>
      <x:c r="J596" t="s">
        <x:v>21</x:v>
      </x:c>
      <x:c r="K596" t="s">
        <x:v>4051</x:v>
      </x:c>
      <x:c r="L596" t="s">
        <x:v>44</x:v>
      </x:c>
      <x:c r="M596" s="6"/>
      <x:c r="O596" t="s">
        <x:v>64</x:v>
      </x:c>
      <x:c r="P596" t="s">
        <x:v>174</x:v>
      </x:c>
      <x:c r="Q596" t="str">
        <x:v>否</x:v>
      </x:c>
    </x:row>
    <x:row r="597" ht="25.5" customHeight="1">
      <x:c r="A597" t="s">
        <x:v>4052</x:v>
      </x:c>
      <x:c r="B597" t="s">
        <x:v>57</x:v>
      </x:c>
      <x:c r="C597" t="s">
        <x:v>4053</x:v>
      </x:c>
      <x:c r="D597" t="s">
        <x:v>4054</x:v>
      </x:c>
      <x:c r="E597" t="s">
        <x:v>4055</x:v>
      </x:c>
      <x:c r="F597" t="s">
        <x:v>21</x:v>
      </x:c>
      <x:c r="G597" t="s">
        <x:v>3681</x:v>
      </x:c>
      <x:c r="H597" t="s">
        <x:v>4056</x:v>
      </x:c>
      <x:c r="I597" t="s">
        <x:v>4057</x:v>
      </x:c>
      <x:c r="J597" t="s">
        <x:v>44</x:v>
      </x:c>
      <x:c r="K597" t="s">
        <x:v>72</x:v>
      </x:c>
      <x:c r="L597" t="s">
        <x:v>44</x:v>
      </x:c>
      <x:c r="M597" s="6" t="e">
        <x:f>HYPERLINK("https://github.com/sola-st/ChangeGuard/tree/main","https://github.com/sola-st/ChangeGuard/tree/main")</x:f>
        <x:v>HYPERLINK is not implemented. linkLocation=https://github.com/sola-st/ChangeGuard/tree/main, friendlyName=https://github.com/sola-st/ChangeGuard/tree/main</x:v>
      </x:c>
      <x:c r="N597" t="s">
        <x:v>53</x:v>
      </x:c>
      <x:c r="O597" t="s">
        <x:v>64</x:v>
      </x:c>
      <x:c r="P597" t="s">
        <x:v>174</x:v>
      </x:c>
      <x:c r="Q597" t="str">
        <x:v>是</x:v>
      </x:c>
    </x:row>
    <x:row r="598" ht="25.5" customHeight="1">
      <x:c r="A598" t="s">
        <x:v>4058</x:v>
      </x:c>
      <x:c r="B598" t="s">
        <x:v>57</x:v>
      </x:c>
      <x:c r="C598" t="s">
        <x:v>4059</x:v>
      </x:c>
      <x:c r="D598" t="s">
        <x:v>4060</x:v>
      </x:c>
      <x:c r="E598" t="s">
        <x:v>4061</x:v>
      </x:c>
      <x:c r="F598" t="s">
        <x:v>21</x:v>
      </x:c>
      <x:c r="G598" t="s">
        <x:v>3681</x:v>
      </x:c>
      <x:c r="H598" t="s">
        <x:v>4062</x:v>
      </x:c>
      <x:c r="I598" t="s">
        <x:v>4063</x:v>
      </x:c>
      <x:c r="J598" t="s">
        <x:v>44</x:v>
      </x:c>
      <x:c r="K598" t="s">
        <x:v>72</x:v>
      </x:c>
      <x:c r="L598" t="s">
        <x:v>44</x:v>
      </x:c>
      <x:c r="M598" s="6"/>
      <x:c r="O598" t="s">
        <x:v>80</x:v>
      </x:c>
      <x:c r="P598" t="s">
        <x:v>1137</x:v>
      </x:c>
      <x:c r="Q598" t="str">
        <x:v>是</x:v>
      </x:c>
    </x:row>
    <x:row r="599" ht="25.5" customHeight="1">
      <x:c r="A599" t="s">
        <x:v>4064</x:v>
      </x:c>
      <x:c r="B599" t="s">
        <x:v>17</x:v>
      </x:c>
      <x:c r="C599" t="s">
        <x:v>4065</x:v>
      </x:c>
      <x:c r="D599" t="s">
        <x:v>4066</x:v>
      </x:c>
      <x:c r="E599" t="s">
        <x:v>4067</x:v>
      </x:c>
      <x:c r="F599" t="s">
        <x:v>21</x:v>
      </x:c>
      <x:c r="G599" t="s">
        <x:v>3681</x:v>
      </x:c>
      <x:c r="H599" t="s">
        <x:v>4068</x:v>
      </x:c>
      <x:c r="I599" t="s">
        <x:v>4069</x:v>
      </x:c>
      <x:c r="J599" t="s">
        <x:v>44</x:v>
      </x:c>
      <x:c r="K599" t="s">
        <x:v>72</x:v>
      </x:c>
      <x:c r="L599" t="s">
        <x:v>44</x:v>
      </x:c>
      <x:c r="M599" s="6" t="e">
        <x:f>HYPERLINK("https://github.com/WebPAI/DCGen/tree/main","https://github.com/WebPAI/DCGen/tree/main")</x:f>
        <x:v>HYPERLINK is not implemented. linkLocation=https://github.com/WebPAI/DCGen/tree/main, friendlyName=https://github.com/WebPAI/DCGen/tree/main</x:v>
      </x:c>
      <x:c r="N599" t="s">
        <x:v>1417</x:v>
      </x:c>
      <x:c r="O599" t="s">
        <x:v>257</x:v>
      </x:c>
      <x:c r="P599" t="s">
        <x:v>258</x:v>
      </x:c>
      <x:c r="Q599" t="str">
        <x:v>是</x:v>
      </x:c>
    </x:row>
    <x:row r="600" ht="25.5" customHeight="1">
      <x:c r="A600" t="s">
        <x:v>4070</x:v>
      </x:c>
      <x:c r="B600" t="s">
        <x:v>17</x:v>
      </x:c>
      <x:c r="C600" t="s">
        <x:v>4071</x:v>
      </x:c>
      <x:c r="D600" t="s">
        <x:v>4072</x:v>
      </x:c>
      <x:c r="E600" t="s">
        <x:v>4073</x:v>
      </x:c>
      <x:c r="F600" t="s">
        <x:v>21</x:v>
      </x:c>
      <x:c r="G600" t="s">
        <x:v>3681</x:v>
      </x:c>
      <x:c r="H600" t="s">
        <x:v>4074</x:v>
      </x:c>
      <x:c r="I600" t="s">
        <x:v>4075</x:v>
      </x:c>
      <x:c r="J600" t="s">
        <x:v>44</x:v>
      </x:c>
      <x:c r="K600" t="s">
        <x:v>72</x:v>
      </x:c>
      <x:c r="L600" t="s">
        <x:v>44</x:v>
      </x:c>
      <x:c r="M600" s="6" t="e">
        <x:f>HYPERLINK("https://github.com/waseemakram36602/LLM-Based-Namer/tree/main","https://github.com/waseemakram36602/LLM-Based-Namer/tree/main")</x:f>
        <x:v>HYPERLINK is not implemented. linkLocation=https://github.com/waseemakram36602/LLM-Based-Namer/tree/main, friendlyName=https://github.com/waseemakram36602/LLM-Based-Namer/tree/main</x:v>
      </x:c>
      <x:c r="N600" t="s">
        <x:v>840</x:v>
      </x:c>
      <x:c r="O600" t="s">
        <x:v>257</x:v>
      </x:c>
      <x:c r="P600" t="s">
        <x:v>281</x:v>
      </x:c>
      <x:c r="Q600" t="str">
        <x:v>是</x:v>
      </x:c>
    </x:row>
    <x:row r="601" ht="25.5" customHeight="1">
      <x:c r="A601" t="s">
        <x:v>4076</x:v>
      </x:c>
      <x:c r="B601" t="s">
        <x:v>17</x:v>
      </x:c>
      <x:c r="C601" t="s">
        <x:v>4077</x:v>
      </x:c>
      <x:c r="D601" t="s">
        <x:v>4078</x:v>
      </x:c>
      <x:c r="E601" t="s">
        <x:v>4079</x:v>
      </x:c>
      <x:c r="F601" t="s">
        <x:v>21</x:v>
      </x:c>
      <x:c r="G601" t="s">
        <x:v>3681</x:v>
      </x:c>
      <x:c r="H601" t="s">
        <x:v>4080</x:v>
      </x:c>
      <x:c r="I601" t="s">
        <x:v>4081</x:v>
      </x:c>
      <x:c r="J601" t="s">
        <x:v>44</x:v>
      </x:c>
      <x:c r="K601" t="s">
        <x:v>72</x:v>
      </x:c>
      <x:c r="L601" t="s">
        <x:v>21</x:v>
      </x:c>
      <x:c r="M601" s="6"/>
      <x:c r="O601" t="s">
        <x:v>257</x:v>
      </x:c>
      <x:c r="P601" t="s">
        <x:v>258</x:v>
      </x:c>
      <x:c r="Q601" t="str">
        <x:v>是</x:v>
      </x:c>
    </x:row>
    <x:row r="602" ht="25.5" customHeight="1">
      <x:c r="A602" t="s">
        <x:v>4082</x:v>
      </x:c>
      <x:c r="B602" t="s">
        <x:v>57</x:v>
      </x:c>
      <x:c r="C602" t="s">
        <x:v>4083</x:v>
      </x:c>
      <x:c r="D602" t="s">
        <x:v>4084</x:v>
      </x:c>
      <x:c r="E602" t="s">
        <x:v>4085</x:v>
      </x:c>
      <x:c r="F602" t="s">
        <x:v>21</x:v>
      </x:c>
      <x:c r="G602" t="s">
        <x:v>3681</x:v>
      </x:c>
      <x:c r="H602" t="s">
        <x:v>4086</x:v>
      </x:c>
      <x:c r="I602" t="s">
        <x:v>4087</x:v>
      </x:c>
      <x:c r="J602" t="s">
        <x:v>44</x:v>
      </x:c>
      <x:c r="K602" t="s">
        <x:v>72</x:v>
      </x:c>
      <x:c r="L602" t="s">
        <x:v>44</x:v>
      </x:c>
      <x:c r="M602" s="6"/>
      <x:c r="O602" t="s">
        <x:v>80</x:v>
      </x:c>
      <x:c r="P602" t="s">
        <x:v>81</x:v>
      </x:c>
      <x:c r="Q602" t="str">
        <x:v>是</x:v>
      </x:c>
    </x:row>
    <x:row r="603" ht="25.5" customHeight="1">
      <x:c r="A603" t="s">
        <x:v>4088</x:v>
      </x:c>
      <x:c r="B603" t="s">
        <x:v>57</x:v>
      </x:c>
      <x:c r="C603" t="s">
        <x:v>4089</x:v>
      </x:c>
      <x:c r="D603" t="s">
        <x:v>4090</x:v>
      </x:c>
      <x:c r="E603" t="s">
        <x:v>4091</x:v>
      </x:c>
      <x:c r="F603" t="s">
        <x:v>21</x:v>
      </x:c>
      <x:c r="G603" t="s">
        <x:v>3681</x:v>
      </x:c>
      <x:c r="H603" t="s">
        <x:v>4092</x:v>
      </x:c>
      <x:c r="I603" t="s">
        <x:v>4093</x:v>
      </x:c>
      <x:c r="J603" t="s">
        <x:v>44</x:v>
      </x:c>
      <x:c r="K603" t="s">
        <x:v>72</x:v>
      </x:c>
      <x:c r="L603" t="s">
        <x:v>44</x:v>
      </x:c>
      <x:c r="M603" s="6" t="e">
        <x:f>HYPERLINK("https://github.com/Francesco-Sovrano/llms_for_vulnerability_detection_are_lost_in_the_end","https://github.com/Francesco-Sovrano/llms_for_vulnerability_detection_are_lost_in_the_end")</x:f>
        <x:v>HYPERLINK is not implemented. linkLocation=https://github.com/Francesco-Sovrano/llms_for_vulnerability_detection_are_lost_in_the_end, friendlyName=https://github.com/Francesco-Sovrano/llms_for_vulnerability_detection_are_lost_in_the_end</x:v>
      </x:c>
      <x:c r="N603" t="s">
        <x:v>53</x:v>
      </x:c>
      <x:c r="O603" t="s">
        <x:v>131</x:v>
      </x:c>
      <x:c r="P603" t="s">
        <x:v>227</x:v>
      </x:c>
      <x:c r="Q603" t="str">
        <x:v>是</x:v>
      </x:c>
    </x:row>
    <x:row r="604" ht="25.5" customHeight="1">
      <x:c r="A604" s="2" t="s">
        <x:v>4094</x:v>
      </x:c>
      <x:c r="B604" t="s">
        <x:v>57</x:v>
      </x:c>
      <x:c r="C604" t="s">
        <x:v>4095</x:v>
      </x:c>
      <x:c r="D604" t="s">
        <x:v>4096</x:v>
      </x:c>
      <x:c r="E604" t="s">
        <x:v>4097</x:v>
      </x:c>
      <x:c r="F604" t="s">
        <x:v>21</x:v>
      </x:c>
      <x:c r="G604" t="s">
        <x:v>3681</x:v>
      </x:c>
      <x:c r="H604" t="s">
        <x:v>4098</x:v>
      </x:c>
      <x:c r="I604" t="s">
        <x:v>4099</x:v>
      </x:c>
      <x:c r="J604" t="s">
        <x:v>44</x:v>
      </x:c>
      <x:c r="K604" t="s">
        <x:v>72</x:v>
      </x:c>
      <x:c r="L604" t="s">
        <x:v>21</x:v>
      </x:c>
      <x:c r="M604" s="6" t="e">
        <x:f>HYPERLINK("https://github.com/huhusmang/Awesome-LLMs-for-Vulnerability-Detection","https://github.com/huhusmang/Awesome-LLMs-for-Vulnerability-Detection")</x:f>
        <x:v>HYPERLINK is not implemented. linkLocation=https://github.com/huhusmang/Awesome-LLMs-for-Vulnerability-Detection, friendlyName=https://github.com/huhusmang/Awesome-LLMs-for-Vulnerability-Detection</x:v>
      </x:c>
      <x:c r="N604" t="s">
        <x:v>4100</x:v>
      </x:c>
      <x:c r="O604" t="s">
        <x:v>131</x:v>
      </x:c>
      <x:c r="P604" t="s">
        <x:v>227</x:v>
      </x:c>
      <x:c r="Q604" t="str">
        <x:v>是</x:v>
      </x:c>
    </x:row>
    <x:row r="605" ht="25.5" customHeight="1">
      <x:c r="A605" t="s">
        <x:v>4101</x:v>
      </x:c>
      <x:c r="B605" t="s">
        <x:v>57</x:v>
      </x:c>
      <x:c r="C605" t="s">
        <x:v>4102</x:v>
      </x:c>
      <x:c r="D605" t="s">
        <x:v>4103</x:v>
      </x:c>
      <x:c r="E605" t="s">
        <x:v>4104</x:v>
      </x:c>
      <x:c r="F605" t="s">
        <x:v>21</x:v>
      </x:c>
      <x:c r="G605" t="s">
        <x:v>3681</x:v>
      </x:c>
      <x:c r="H605" t="s">
        <x:v>4105</x:v>
      </x:c>
      <x:c r="I605" t="s">
        <x:v>4106</x:v>
      </x:c>
      <x:c r="J605" t="s">
        <x:v>44</x:v>
      </x:c>
      <x:c r="K605" t="s">
        <x:v>72</x:v>
      </x:c>
      <x:c r="L605" t="s">
        <x:v>44</x:v>
      </x:c>
      <x:c r="M605" s="6" t="e">
        <x:f>HYPERLINK("https://github.com/software-engineering-and-security/Gleipner","https://github.com/software-engineering-and-security/Gleipner")</x:f>
        <x:v>HYPERLINK is not implemented. linkLocation=https://github.com/software-engineering-and-security/Gleipner, friendlyName=https://github.com/software-engineering-and-security/Gleipner</x:v>
      </x:c>
      <x:c r="N605" t="s">
        <x:v>808</x:v>
      </x:c>
      <x:c r="O605" t="s">
        <x:v>131</x:v>
      </x:c>
      <x:c r="P605" t="s">
        <x:v>227</x:v>
      </x:c>
      <x:c r="Q605" t="str">
        <x:v>否</x:v>
      </x:c>
    </x:row>
    <x:row r="606" ht="25.5" customHeight="1">
      <x:c r="A606" t="s">
        <x:v>4107</x:v>
      </x:c>
      <x:c r="B606" t="s">
        <x:v>57</x:v>
      </x:c>
      <x:c r="C606" t="s">
        <x:v>4108</x:v>
      </x:c>
      <x:c r="D606" t="s">
        <x:v>4109</x:v>
      </x:c>
      <x:c r="E606" t="s">
        <x:v>4110</x:v>
      </x:c>
      <x:c r="F606" t="s">
        <x:v>21</x:v>
      </x:c>
      <x:c r="G606" t="s">
        <x:v>3681</x:v>
      </x:c>
      <x:c r="H606" t="s">
        <x:v>4111</x:v>
      </x:c>
      <x:c r="I606" t="s">
        <x:v>4112</x:v>
      </x:c>
      <x:c r="J606" t="s">
        <x:v>44</x:v>
      </x:c>
      <x:c r="K606" t="s">
        <x:v>72</x:v>
      </x:c>
      <x:c r="L606" t="s">
        <x:v>44</x:v>
      </x:c>
      <x:c r="M606" s="6"/>
      <x:c r="O606" t="s">
        <x:v>131</x:v>
      </x:c>
      <x:c r="P606" t="s">
        <x:v>227</x:v>
      </x:c>
      <x:c r="Q606" t="str">
        <x:v>是</x:v>
      </x:c>
    </x:row>
    <x:row r="607" ht="25.5" customHeight="1">
      <x:c r="A607" t="s">
        <x:v>4113</x:v>
      </x:c>
      <x:c r="B607" t="s">
        <x:v>57</x:v>
      </x:c>
      <x:c r="C607" t="s">
        <x:v>4114</x:v>
      </x:c>
      <x:c r="D607" t="s">
        <x:v>4115</x:v>
      </x:c>
      <x:c r="E607" t="s">
        <x:v>4116</x:v>
      </x:c>
      <x:c r="F607" t="s">
        <x:v>21</x:v>
      </x:c>
      <x:c r="G607" t="s">
        <x:v>3681</x:v>
      </x:c>
      <x:c r="H607" t="s">
        <x:v>4117</x:v>
      </x:c>
      <x:c r="I607" t="s">
        <x:v>4118</x:v>
      </x:c>
      <x:c r="J607" t="s">
        <x:v>21</x:v>
      </x:c>
      <x:c r="K607" t="s">
        <x:v>4119</x:v>
      </x:c>
      <x:c r="L607" t="s">
        <x:v>44</x:v>
      </x:c>
      <x:c r="M607" s="6" t="e">
        <x:f>HYPERLINK("https://github.com/zju-abclab/LookAhead/tree/main","https://github.com/zju-abclab/LookAhead/tree/main")</x:f>
        <x:v>HYPERLINK is not implemented. linkLocation=https://github.com/zju-abclab/LookAhead/tree/main, friendlyName=https://github.com/zju-abclab/LookAhead/tree/main</x:v>
      </x:c>
      <x:c r="N607" t="s">
        <x:v>940</x:v>
      </x:c>
      <x:c r="O607" t="s">
        <x:v>122</x:v>
      </x:c>
      <x:c r="P607" t="s">
        <x:v>206</x:v>
      </x:c>
      <x:c r="Q607" t="str">
        <x:v>否</x:v>
      </x:c>
    </x:row>
    <x:row r="608" ht="25.5" customHeight="1">
      <x:c r="A608" t="s">
        <x:v>4120</x:v>
      </x:c>
      <x:c r="B608" t="s">
        <x:v>57</x:v>
      </x:c>
      <x:c r="C608" t="s">
        <x:v>4121</x:v>
      </x:c>
      <x:c r="D608" t="s">
        <x:v>4122</x:v>
      </x:c>
      <x:c r="E608" t="s">
        <x:v>4123</x:v>
      </x:c>
      <x:c r="F608" t="s">
        <x:v>21</x:v>
      </x:c>
      <x:c r="G608" t="s">
        <x:v>3681</x:v>
      </x:c>
      <x:c r="H608" t="s">
        <x:v>4124</x:v>
      </x:c>
      <x:c r="I608" t="s">
        <x:v>4125</x:v>
      </x:c>
      <x:c r="J608" t="s">
        <x:v>21</x:v>
      </x:c>
      <x:c r="K608" t="s">
        <x:v>4126</x:v>
      </x:c>
      <x:c r="L608" t="s">
        <x:v>44</x:v>
      </x:c>
      <x:c r="M608" s="6"/>
      <x:c r="O608" t="s">
        <x:v>122</x:v>
      </x:c>
      <x:c r="P608" t="s">
        <x:v>206</x:v>
      </x:c>
      <x:c r="Q608" t="str">
        <x:v>否</x:v>
      </x:c>
    </x:row>
    <x:row r="609" ht="25.5" customHeight="1">
      <x:c r="A609" t="s">
        <x:v>4127</x:v>
      </x:c>
      <x:c r="B609" t="s">
        <x:v>17</x:v>
      </x:c>
      <x:c r="C609" t="s">
        <x:v>4128</x:v>
      </x:c>
      <x:c r="D609" t="s">
        <x:v>4129</x:v>
      </x:c>
      <x:c r="E609" t="s">
        <x:v>4130</x:v>
      </x:c>
      <x:c r="F609" t="s">
        <x:v>21</x:v>
      </x:c>
      <x:c r="G609" t="s">
        <x:v>3681</x:v>
      </x:c>
      <x:c r="H609" t="s">
        <x:v>4131</x:v>
      </x:c>
      <x:c r="I609" t="s">
        <x:v>4132</x:v>
      </x:c>
      <x:c r="J609" t="s">
        <x:v>21</x:v>
      </x:c>
      <x:c r="K609" t="s">
        <x:v>4133</x:v>
      </x:c>
      <x:c r="L609" t="s">
        <x:v>44</x:v>
      </x:c>
      <x:c r="M609" s="6"/>
      <x:c r="O609" t="s">
        <x:v>122</x:v>
      </x:c>
      <x:c r="P609" t="s">
        <x:v>206</x:v>
      </x:c>
      <x:c r="Q609" t="str">
        <x:v>否</x:v>
      </x:c>
    </x:row>
    <x:row r="610" ht="25.5" customHeight="1">
      <x:c r="A610" t="s">
        <x:v>4134</x:v>
      </x:c>
      <x:c r="B610" t="s">
        <x:v>57</x:v>
      </x:c>
      <x:c r="C610" t="s">
        <x:v>4135</x:v>
      </x:c>
      <x:c r="D610" t="s">
        <x:v>4136</x:v>
      </x:c>
      <x:c r="E610" t="s">
        <x:v>4137</x:v>
      </x:c>
      <x:c r="F610" t="s">
        <x:v>21</x:v>
      </x:c>
      <x:c r="G610" t="s">
        <x:v>3681</x:v>
      </x:c>
      <x:c r="H610" t="s">
        <x:v>4138</x:v>
      </x:c>
      <x:c r="I610" t="s">
        <x:v>4139</x:v>
      </x:c>
      <x:c r="J610" t="s">
        <x:v>21</x:v>
      </x:c>
      <x:c r="K610" t="s">
        <x:v>4140</x:v>
      </x:c>
      <x:c r="L610" t="s">
        <x:v>44</x:v>
      </x:c>
      <x:c r="M610" s="6"/>
      <x:c r="O610" t="s">
        <x:v>122</x:v>
      </x:c>
      <x:c r="P610" t="s">
        <x:v>206</x:v>
      </x:c>
      <x:c r="Q610" t="str">
        <x:v>否</x:v>
      </x:c>
    </x:row>
    <x:row r="611" ht="25.5" customHeight="1">
      <x:c r="A611" t="s">
        <x:v>4141</x:v>
      </x:c>
      <x:c r="B611" t="s">
        <x:v>57</x:v>
      </x:c>
      <x:c r="C611" t="s">
        <x:v>4142</x:v>
      </x:c>
      <x:c r="D611" t="s">
        <x:v>4143</x:v>
      </x:c>
      <x:c r="E611" t="s">
        <x:v>4144</x:v>
      </x:c>
      <x:c r="F611" t="s">
        <x:v>21</x:v>
      </x:c>
      <x:c r="G611" t="s">
        <x:v>3681</x:v>
      </x:c>
      <x:c r="H611" t="s">
        <x:v>4145</x:v>
      </x:c>
      <x:c r="I611" t="s">
        <x:v>4146</x:v>
      </x:c>
      <x:c r="J611" t="s">
        <x:v>21</x:v>
      </x:c>
      <x:c r="K611" t="s">
        <x:v>4147</x:v>
      </x:c>
      <x:c r="L611" t="s">
        <x:v>21</x:v>
      </x:c>
      <x:c r="M611" s="6" t="e">
        <x:f>HYPERLINK("https://github.com/zqzqz/contract-fuzzer","https://github.com/zqzqz/contract-fuzzer")</x:f>
        <x:v>HYPERLINK is not implemented. linkLocation=https://github.com/zqzqz/contract-fuzzer, friendlyName=https://github.com/zqzqz/contract-fuzzer</x:v>
      </x:c>
      <x:c r="N611" t="s">
        <x:v>341</x:v>
      </x:c>
      <x:c r="O611" t="s">
        <x:v>122</x:v>
      </x:c>
      <x:c r="P611" t="s">
        <x:v>206</x:v>
      </x:c>
      <x:c r="Q611" t="str">
        <x:v>否</x:v>
      </x:c>
    </x:row>
    <x:row r="612" ht="25.5" customHeight="1">
      <x:c r="A612" s="2" t="s">
        <x:v>4148</x:v>
      </x:c>
      <x:c r="B612" t="s">
        <x:v>57</x:v>
      </x:c>
      <x:c r="C612" t="s">
        <x:v>4149</x:v>
      </x:c>
      <x:c r="D612" t="s">
        <x:v>4150</x:v>
      </x:c>
      <x:c r="E612" t="s">
        <x:v>4151</x:v>
      </x:c>
      <x:c r="F612" t="s">
        <x:v>21</x:v>
      </x:c>
      <x:c r="G612" t="s">
        <x:v>3681</x:v>
      </x:c>
      <x:c r="H612" t="s">
        <x:v>4152</x:v>
      </x:c>
      <x:c r="I612" t="s">
        <x:v>4153</x:v>
      </x:c>
      <x:c r="J612" t="s">
        <x:v>21</x:v>
      </x:c>
      <x:c r="K612" t="s">
        <x:v>4154</x:v>
      </x:c>
      <x:c r="L612" t="s">
        <x:v>44</x:v>
      </x:c>
      <x:c r="M612" s="6"/>
      <x:c r="O612" t="s">
        <x:v>64</x:v>
      </x:c>
      <x:c r="P612" t="s">
        <x:v>65</x:v>
      </x:c>
      <x:c r="Q612" t="str">
        <x:v>是</x:v>
      </x:c>
    </x:row>
    <x:row r="613" ht="25.5" customHeight="1">
      <x:c r="A613" t="s">
        <x:v>4155</x:v>
      </x:c>
      <x:c r="B613" t="s">
        <x:v>57</x:v>
      </x:c>
      <x:c r="C613" t="s">
        <x:v>4156</x:v>
      </x:c>
      <x:c r="D613" t="s">
        <x:v>4157</x:v>
      </x:c>
      <x:c r="E613" t="s">
        <x:v>4158</x:v>
      </x:c>
      <x:c r="F613" t="s">
        <x:v>21</x:v>
      </x:c>
      <x:c r="G613" t="s">
        <x:v>3681</x:v>
      </x:c>
      <x:c r="H613" t="s">
        <x:v>4159</x:v>
      </x:c>
      <x:c r="I613" t="s">
        <x:v>4160</x:v>
      </x:c>
      <x:c r="J613" t="s">
        <x:v>21</x:v>
      </x:c>
      <x:c r="K613" t="s">
        <x:v>4161</x:v>
      </x:c>
      <x:c r="L613" t="s">
        <x:v>21</x:v>
      </x:c>
      <x:c r="M613" s="6"/>
      <x:c r="O613" t="s">
        <x:v>64</x:v>
      </x:c>
      <x:c r="P613" t="s">
        <x:v>65</x:v>
      </x:c>
      <x:c r="Q613" t="str">
        <x:v>否</x:v>
      </x:c>
    </x:row>
    <x:row r="614" ht="25.5" customHeight="1">
      <x:c r="A614" t="s">
        <x:v>4162</x:v>
      </x:c>
      <x:c r="B614" t="s">
        <x:v>57</x:v>
      </x:c>
      <x:c r="C614" t="s">
        <x:v>4163</x:v>
      </x:c>
      <x:c r="D614" t="s">
        <x:v>4164</x:v>
      </x:c>
      <x:c r="E614" t="s">
        <x:v>4165</x:v>
      </x:c>
      <x:c r="F614" t="s">
        <x:v>21</x:v>
      </x:c>
      <x:c r="G614" t="s">
        <x:v>3681</x:v>
      </x:c>
      <x:c r="H614" t="s">
        <x:v>4166</x:v>
      </x:c>
      <x:c r="I614" t="s">
        <x:v>4167</x:v>
      </x:c>
      <x:c r="J614" t="s">
        <x:v>44</x:v>
      </x:c>
      <x:c r="K614" t="s">
        <x:v>72</x:v>
      </x:c>
      <x:c r="L614" t="s">
        <x:v>21</x:v>
      </x:c>
      <x:c r="M614" s="6" t="e">
        <x:f>HYPERLINK("https://github.com/LLMDroid-2024/LLMDroid","https://github.com/LLMDroid-2024/LLMDroid")</x:f>
        <x:v>HYPERLINK is not implemented. linkLocation=https://github.com/LLMDroid-2024/LLMDroid, friendlyName=https://github.com/LLMDroid-2024/LLMDroid</x:v>
      </x:c>
      <x:c r="N614" t="s">
        <x:v>840</x:v>
      </x:c>
      <x:c r="O614" t="s">
        <x:v>64</x:v>
      </x:c>
      <x:c r="P614" t="s">
        <x:v>65</x:v>
      </x:c>
      <x:c r="Q614" t="str">
        <x:v>是</x:v>
      </x:c>
    </x:row>
    <x:row r="615" ht="25.5" customHeight="1">
      <x:c r="A615" t="s">
        <x:v>4168</x:v>
      </x:c>
      <x:c r="B615" t="s">
        <x:v>17</x:v>
      </x:c>
      <x:c r="C615" t="s">
        <x:v>4169</x:v>
      </x:c>
      <x:c r="D615" t="s">
        <x:v>4170</x:v>
      </x:c>
      <x:c r="E615" t="s">
        <x:v>4171</x:v>
      </x:c>
      <x:c r="F615" t="s">
        <x:v>21</x:v>
      </x:c>
      <x:c r="G615" t="s">
        <x:v>3681</x:v>
      </x:c>
      <x:c r="H615" t="s">
        <x:v>4172</x:v>
      </x:c>
      <x:c r="I615" t="s">
        <x:v>4173</x:v>
      </x:c>
      <x:c r="J615" t="s">
        <x:v>44</x:v>
      </x:c>
      <x:c r="K615" t="s">
        <x:v>72</x:v>
      </x:c>
      <x:c r="L615" t="s">
        <x:v>44</x:v>
      </x:c>
      <x:c r="M615" s="6"/>
      <x:c r="O615" t="s">
        <x:v>131</x:v>
      </x:c>
      <x:c r="P615" t="s">
        <x:v>242</x:v>
      </x:c>
      <x:c r="Q615" t="str">
        <x:v>是</x:v>
      </x:c>
    </x:row>
    <x:row r="616" ht="25.5" customHeight="1">
      <x:c r="A616" t="s">
        <x:v>4174</x:v>
      </x:c>
      <x:c r="B616" t="s">
        <x:v>57</x:v>
      </x:c>
      <x:c r="C616" t="s">
        <x:v>4175</x:v>
      </x:c>
      <x:c r="D616" t="s">
        <x:v>4176</x:v>
      </x:c>
      <x:c r="E616" t="s">
        <x:v>4177</x:v>
      </x:c>
      <x:c r="F616" t="s">
        <x:v>21</x:v>
      </x:c>
      <x:c r="G616" t="s">
        <x:v>3681</x:v>
      </x:c>
      <x:c r="H616" t="s">
        <x:v>4178</x:v>
      </x:c>
      <x:c r="I616" t="s">
        <x:v>4179</x:v>
      </x:c>
      <x:c r="J616" t="s">
        <x:v>44</x:v>
      </x:c>
      <x:c r="K616" t="s">
        <x:v>72</x:v>
      </x:c>
      <x:c r="L616" t="s">
        <x:v>44</x:v>
      </x:c>
      <x:c r="M616" s="6"/>
      <x:c r="O616" t="s">
        <x:v>64</x:v>
      </x:c>
      <x:c r="P616" t="s">
        <x:v>787</x:v>
      </x:c>
      <x:c r="Q616" t="str">
        <x:v>否</x:v>
      </x:c>
    </x:row>
    <x:row r="617" ht="25.5" customHeight="1">
      <x:c r="A617" t="s">
        <x:v>4180</x:v>
      </x:c>
      <x:c r="B617" t="s">
        <x:v>30</x:v>
      </x:c>
      <x:c r="C617" t="s">
        <x:v>4181</x:v>
      </x:c>
      <x:c r="D617" t="s">
        <x:v>4182</x:v>
      </x:c>
      <x:c r="E617" t="s">
        <x:v>4183</x:v>
      </x:c>
      <x:c r="F617" t="s">
        <x:v>44</x:v>
      </x:c>
      <x:c r="G617" t="s">
        <x:v>3681</x:v>
      </x:c>
      <x:c r="H617" t="s">
        <x:v>4184</x:v>
      </x:c>
      <x:c r="I617" t="s">
        <x:v>4185</x:v>
      </x:c>
      <x:c r="J617" t="s">
        <x:v>44</x:v>
      </x:c>
      <x:c r="K617" t="s">
        <x:v>72</x:v>
      </x:c>
      <x:c r="L617" t="s">
        <x:v>44</x:v>
      </x:c>
      <x:c r="M617" s="6"/>
      <x:c r="O617" t="s">
        <x:v>131</x:v>
      </x:c>
      <x:c r="P617" t="s">
        <x:v>158</x:v>
      </x:c>
      <x:c r="Q617" t="str">
        <x:v>否</x:v>
      </x:c>
    </x:row>
    <x:row r="618" ht="25.5" customHeight="1">
      <x:c r="A618" t="s">
        <x:v>4186</x:v>
      </x:c>
      <x:c r="B618" t="s">
        <x:v>30</x:v>
      </x:c>
      <x:c r="C618" t="s">
        <x:v>4187</x:v>
      </x:c>
      <x:c r="D618" t="s">
        <x:v>4188</x:v>
      </x:c>
      <x:c r="E618" t="s">
        <x:v>4189</x:v>
      </x:c>
      <x:c r="F618" t="s">
        <x:v>44</x:v>
      </x:c>
      <x:c r="G618" t="s">
        <x:v>3681</x:v>
      </x:c>
      <x:c r="H618" t="s">
        <x:v>4190</x:v>
      </x:c>
      <x:c r="I618" t="s">
        <x:v>4191</x:v>
      </x:c>
      <x:c r="J618" t="s">
        <x:v>44</x:v>
      </x:c>
      <x:c r="K618" t="s">
        <x:v>72</x:v>
      </x:c>
      <x:c r="L618" t="s">
        <x:v>44</x:v>
      </x:c>
      <x:c r="M618" s="6" t="e">
        <x:f>HYPERLINK("https://github.com/Shayan-Noei-PhD-Replication-Packages/Chapter-4-Release-Wise","https://github.com/Shayan-Noei-PhD-Replication-Packages/Chapter-4-Release-Wise")</x:f>
        <x:v>HYPERLINK is not implemented. linkLocation=https://github.com/Shayan-Noei-PhD-Replication-Packages/Chapter-4-Release-Wise, friendlyName=https://github.com/Shayan-Noei-PhD-Replication-Packages/Chapter-4-Release-Wise</x:v>
      </x:c>
      <x:c r="N618" t="s">
        <x:v>840</x:v>
      </x:c>
      <x:c r="O618" t="s">
        <x:v>148</x:v>
      </x:c>
      <x:c r="P618" t="s">
        <x:v>982</x:v>
      </x:c>
      <x:c r="Q618" t="str">
        <x:v>否</x:v>
      </x:c>
    </x:row>
    <x:row r="619" ht="25.5" customHeight="1">
      <x:c r="A619" s="2" t="s">
        <x:v>4192</x:v>
      </x:c>
      <x:c r="B619" t="s">
        <x:v>57</x:v>
      </x:c>
      <x:c r="C619" t="s">
        <x:v>4193</x:v>
      </x:c>
      <x:c r="D619" t="s">
        <x:v>4194</x:v>
      </x:c>
      <x:c r="E619" t="s">
        <x:v>4195</x:v>
      </x:c>
      <x:c r="F619" t="s">
        <x:v>21</x:v>
      </x:c>
      <x:c r="G619" t="s">
        <x:v>3681</x:v>
      </x:c>
      <x:c r="H619" t="s">
        <x:v>4196</x:v>
      </x:c>
      <x:c r="I619" t="s">
        <x:v>4197</x:v>
      </x:c>
      <x:c r="J619" t="s">
        <x:v>44</x:v>
      </x:c>
      <x:c r="K619" t="s">
        <x:v>72</x:v>
      </x:c>
      <x:c r="L619" t="s">
        <x:v>21</x:v>
      </x:c>
      <x:c r="M619" s="6"/>
      <x:c r="O619" t="s">
        <x:v>64</x:v>
      </x:c>
      <x:c r="P619" t="s">
        <x:v>65</x:v>
      </x:c>
      <x:c r="Q619" t="str">
        <x:v>是</x:v>
      </x:c>
    </x:row>
    <x:row r="620" ht="25.5" customHeight="1">
      <x:c r="A620" t="s">
        <x:v>4198</x:v>
      </x:c>
      <x:c r="B620" t="s">
        <x:v>57</x:v>
      </x:c>
      <x:c r="C620" t="s">
        <x:v>4199</x:v>
      </x:c>
      <x:c r="D620" t="s">
        <x:v>4200</x:v>
      </x:c>
      <x:c r="E620" t="s">
        <x:v>4201</x:v>
      </x:c>
      <x:c r="F620" t="s">
        <x:v>44</x:v>
      </x:c>
      <x:c r="G620" t="s">
        <x:v>3681</x:v>
      </x:c>
      <x:c r="H620" t="s">
        <x:v>4202</x:v>
      </x:c>
      <x:c r="I620" t="s">
        <x:v>4203</x:v>
      </x:c>
      <x:c r="J620" t="s">
        <x:v>44</x:v>
      </x:c>
      <x:c r="K620" t="s">
        <x:v>72</x:v>
      </x:c>
      <x:c r="L620" t="s">
        <x:v>44</x:v>
      </x:c>
      <x:c r="M620" s="6"/>
      <x:c r="O620" t="s">
        <x:v>64</x:v>
      </x:c>
      <x:c r="P620" t="s">
        <x:v>65</x:v>
      </x:c>
      <x:c r="Q620" t="str">
        <x:v>否</x:v>
      </x:c>
    </x:row>
    <x:row r="621" ht="25.5" customHeight="1">
      <x:c r="A621" t="s">
        <x:v>4204</x:v>
      </x:c>
      <x:c r="B621" t="s">
        <x:v>17</x:v>
      </x:c>
      <x:c r="C621" t="s">
        <x:v>4205</x:v>
      </x:c>
      <x:c r="D621" t="s">
        <x:v>4206</x:v>
      </x:c>
      <x:c r="E621" t="s">
        <x:v>4207</x:v>
      </x:c>
      <x:c r="F621" t="s">
        <x:v>21</x:v>
      </x:c>
      <x:c r="G621" t="s">
        <x:v>3681</x:v>
      </x:c>
      <x:c r="H621" t="s">
        <x:v>4208</x:v>
      </x:c>
      <x:c r="I621" t="s">
        <x:v>4209</x:v>
      </x:c>
      <x:c r="J621" t="s">
        <x:v>44</x:v>
      </x:c>
      <x:c r="K621" t="s">
        <x:v>72</x:v>
      </x:c>
      <x:c r="L621" t="s">
        <x:v>44</x:v>
      </x:c>
      <x:c r="M621" s="6"/>
      <x:c r="O621" t="s">
        <x:v>64</x:v>
      </x:c>
      <x:c r="P621" t="s">
        <x:v>174</x:v>
      </x:c>
      <x:c r="Q621" t="str">
        <x:v>是</x:v>
      </x:c>
    </x:row>
    <x:row r="622" ht="25.5" customHeight="1">
      <x:c r="A622" t="s">
        <x:v>4210</x:v>
      </x:c>
      <x:c r="B622" t="s">
        <x:v>17</x:v>
      </x:c>
      <x:c r="C622" t="s">
        <x:v>4211</x:v>
      </x:c>
      <x:c r="D622" t="s">
        <x:v>4212</x:v>
      </x:c>
      <x:c r="E622" t="s">
        <x:v>4213</x:v>
      </x:c>
      <x:c r="F622" t="s">
        <x:v>21</x:v>
      </x:c>
      <x:c r="G622" t="s">
        <x:v>3681</x:v>
      </x:c>
      <x:c r="H622" t="s">
        <x:v>4214</x:v>
      </x:c>
      <x:c r="I622" t="s">
        <x:v>4215</x:v>
      </x:c>
      <x:c r="J622" t="s">
        <x:v>44</x:v>
      </x:c>
      <x:c r="K622" t="s">
        <x:v>4216</x:v>
      </x:c>
      <x:c r="L622" t="s">
        <x:v>21</x:v>
      </x:c>
      <x:c r="M622" s="6"/>
      <x:c r="O622" t="s">
        <x:v>80</x:v>
      </x:c>
      <x:c r="P622" t="s">
        <x:v>89</x:v>
      </x:c>
      <x:c r="Q622" t="str">
        <x:v>是</x:v>
      </x:c>
    </x:row>
    <x:row r="623" ht="25.5" customHeight="1">
      <x:c r="A623" t="s">
        <x:v>4217</x:v>
      </x:c>
      <x:c r="B623" t="s">
        <x:v>30</x:v>
      </x:c>
      <x:c r="C623" t="s">
        <x:v>4218</x:v>
      </x:c>
      <x:c r="D623" t="s">
        <x:v>4219</x:v>
      </x:c>
      <x:c r="E623" t="s">
        <x:v>4220</x:v>
      </x:c>
      <x:c r="F623" t="s">
        <x:v>21</x:v>
      </x:c>
      <x:c r="G623" t="s">
        <x:v>3681</x:v>
      </x:c>
      <x:c r="H623" t="s">
        <x:v>4221</x:v>
      </x:c>
      <x:c r="I623" t="s">
        <x:v>4222</x:v>
      </x:c>
      <x:c r="J623" t="s">
        <x:v>44</x:v>
      </x:c>
      <x:c r="K623" t="s">
        <x:v>72</x:v>
      </x:c>
      <x:c r="L623" t="s">
        <x:v>44</x:v>
      </x:c>
      <x:c r="M623" s="6"/>
      <x:c r="O623" t="s">
        <x:v>257</x:v>
      </x:c>
      <x:c r="P623" t="s">
        <x:v>925</x:v>
      </x:c>
      <x:c r="Q623" t="str">
        <x:v>是</x:v>
      </x:c>
    </x:row>
    <x:row r="624" ht="25.5" customHeight="1">
      <x:c r="A624" t="s">
        <x:v>4223</x:v>
      </x:c>
      <x:c r="B624" t="s">
        <x:v>17</x:v>
      </x:c>
      <x:c r="C624" t="s">
        <x:v>4224</x:v>
      </x:c>
      <x:c r="D624" t="s">
        <x:v>4225</x:v>
      </x:c>
      <x:c r="E624" t="s">
        <x:v>4226</x:v>
      </x:c>
      <x:c r="F624" t="s">
        <x:v>21</x:v>
      </x:c>
      <x:c r="G624" t="s">
        <x:v>3681</x:v>
      </x:c>
      <x:c r="H624" t="s">
        <x:v>4227</x:v>
      </x:c>
      <x:c r="I624" t="s">
        <x:v>4228</x:v>
      </x:c>
      <x:c r="J624" t="s">
        <x:v>44</x:v>
      </x:c>
      <x:c r="K624" t="s">
        <x:v>72</x:v>
      </x:c>
      <x:c r="L624" t="s">
        <x:v>44</x:v>
      </x:c>
      <x:c r="M624" s="6"/>
      <x:c r="O624" t="s">
        <x:v>64</x:v>
      </x:c>
      <x:c r="P624" t="s">
        <x:v>174</x:v>
      </x:c>
      <x:c r="Q624" t="str">
        <x:v>是</x:v>
      </x:c>
    </x:row>
    <x:row r="625" ht="25.5" customHeight="1">
      <x:c r="A625" t="s">
        <x:v>4229</x:v>
      </x:c>
      <x:c r="B625" t="s">
        <x:v>30</x:v>
      </x:c>
      <x:c r="C625" t="s">
        <x:v>4230</x:v>
      </x:c>
      <x:c r="D625" t="s">
        <x:v>4231</x:v>
      </x:c>
      <x:c r="E625" t="s">
        <x:v>4232</x:v>
      </x:c>
      <x:c r="F625" t="s">
        <x:v>44</x:v>
      </x:c>
      <x:c r="G625" t="s">
        <x:v>3681</x:v>
      </x:c>
      <x:c r="H625" t="s">
        <x:v>4233</x:v>
      </x:c>
      <x:c r="I625" t="s">
        <x:v>4234</x:v>
      </x:c>
      <x:c r="J625" t="s">
        <x:v>44</x:v>
      </x:c>
      <x:c r="K625" t="s">
        <x:v>72</x:v>
      </x:c>
      <x:c r="L625" t="s">
        <x:v>44</x:v>
      </x:c>
      <x:c r="M625" s="6"/>
      <x:c r="O625" t="s">
        <x:v>462</x:v>
      </x:c>
      <x:c r="P625" t="s">
        <x:v>4235</x:v>
      </x:c>
      <x:c r="Q625" t="str">
        <x:v>否</x:v>
      </x:c>
    </x:row>
    <x:row r="626" ht="25.5" customHeight="1">
      <x:c r="A626" t="s">
        <x:v>4236</x:v>
      </x:c>
      <x:c r="B626" t="s">
        <x:v>57</x:v>
      </x:c>
      <x:c r="C626" t="s">
        <x:v>4237</x:v>
      </x:c>
      <x:c r="D626" t="s">
        <x:v>4238</x:v>
      </x:c>
      <x:c r="E626" t="s">
        <x:v>4239</x:v>
      </x:c>
      <x:c r="F626" t="s">
        <x:v>44</x:v>
      </x:c>
      <x:c r="G626" t="s">
        <x:v>3681</x:v>
      </x:c>
      <x:c r="H626" t="s">
        <x:v>4240</x:v>
      </x:c>
      <x:c r="I626" t="s">
        <x:v>4241</x:v>
      </x:c>
      <x:c r="J626" t="s">
        <x:v>21</x:v>
      </x:c>
      <x:c r="K626" t="s">
        <x:v>4242</x:v>
      </x:c>
      <x:c r="L626" t="s">
        <x:v>44</x:v>
      </x:c>
      <x:c r="M626" s="6" t="e">
        <x:f>HYPERLINK("https://github.com/sola-st/DyLin","https://github.com/sola-st/DyLin")</x:f>
        <x:v>HYPERLINK is not implemented. linkLocation=https://github.com/sola-st/DyLin, friendlyName=https://github.com/sola-st/DyLin</x:v>
      </x:c>
      <x:c r="N626" t="s">
        <x:v>113</x:v>
      </x:c>
      <x:c r="O626" t="s">
        <x:v>64</x:v>
      </x:c>
      <x:c r="P626" t="s">
        <x:v>174</x:v>
      </x:c>
      <x:c r="Q626" t="str">
        <x:v>否</x:v>
      </x:c>
    </x:row>
    <x:row r="627" ht="25.5" customHeight="1">
      <x:c r="A627" t="s">
        <x:v>4243</x:v>
      </x:c>
      <x:c r="B627" t="s">
        <x:v>57</x:v>
      </x:c>
      <x:c r="C627" t="s">
        <x:v>4244</x:v>
      </x:c>
      <x:c r="D627" t="s">
        <x:v>4245</x:v>
      </x:c>
      <x:c r="E627" t="s">
        <x:v>4246</x:v>
      </x:c>
      <x:c r="F627" t="s">
        <x:v>44</x:v>
      </x:c>
      <x:c r="G627" t="s">
        <x:v>3681</x:v>
      </x:c>
      <x:c r="H627" t="s">
        <x:v>4247</x:v>
      </x:c>
      <x:c r="I627" t="s">
        <x:v>4248</x:v>
      </x:c>
      <x:c r="J627" t="s">
        <x:v>44</x:v>
      </x:c>
      <x:c r="K627" t="s">
        <x:v>72</x:v>
      </x:c>
      <x:c r="L627" t="s">
        <x:v>44</x:v>
      </x:c>
      <x:c r="M627" s="6" t="e">
        <x:f>HYPERLINK("https://github.com/rishalab/NLP-PrePro-Energy-Measurement","https://github.com/rishalab/NLP-PrePro-Energy-Measurement")</x:f>
        <x:v>HYPERLINK is not implemented. linkLocation=https://github.com/rishalab/NLP-PrePro-Energy-Measurement, friendlyName=https://github.com/rishalab/NLP-PrePro-Energy-Measurement</x:v>
      </x:c>
      <x:c r="N627" t="s">
        <x:v>840</x:v>
      </x:c>
      <x:c r="O627" t="s">
        <x:v>54</x:v>
      </x:c>
      <x:c r="P627" t="s">
        <x:v>166</x:v>
      </x:c>
      <x:c r="Q627" t="str">
        <x:v>否</x:v>
      </x:c>
    </x:row>
    <x:row r="628" ht="25.5" customHeight="1">
      <x:c r="A628" t="s">
        <x:v>4249</x:v>
      </x:c>
      <x:c r="B628" t="s">
        <x:v>17</x:v>
      </x:c>
      <x:c r="C628" t="s">
        <x:v>4250</x:v>
      </x:c>
      <x:c r="D628" t="s">
        <x:v>4251</x:v>
      </x:c>
      <x:c r="E628" t="s">
        <x:v>4252</x:v>
      </x:c>
      <x:c r="F628" t="s">
        <x:v>21</x:v>
      </x:c>
      <x:c r="G628" t="s">
        <x:v>3681</x:v>
      </x:c>
      <x:c r="H628" t="s">
        <x:v>4253</x:v>
      </x:c>
      <x:c r="I628" t="s">
        <x:v>4254</x:v>
      </x:c>
      <x:c r="J628" t="s">
        <x:v>44</x:v>
      </x:c>
      <x:c r="K628" t="s">
        <x:v>72</x:v>
      </x:c>
      <x:c r="L628" t="s">
        <x:v>44</x:v>
      </x:c>
      <x:c r="M628" s="6"/>
      <x:c r="O628" t="s">
        <x:v>80</x:v>
      </x:c>
      <x:c r="P628" t="s">
        <x:v>89</x:v>
      </x:c>
      <x:c r="Q628" t="str">
        <x:v>是</x:v>
      </x:c>
    </x:row>
    <x:row r="629" ht="25.5" customHeight="1">
      <x:c r="A629" t="s">
        <x:v>4255</x:v>
      </x:c>
      <x:c r="B629" t="s">
        <x:v>57</x:v>
      </x:c>
      <x:c r="C629" t="s">
        <x:v>4256</x:v>
      </x:c>
      <x:c r="D629" t="s">
        <x:v>4257</x:v>
      </x:c>
      <x:c r="E629" t="s">
        <x:v>4258</x:v>
      </x:c>
      <x:c r="F629" t="s">
        <x:v>21</x:v>
      </x:c>
      <x:c r="G629" t="s">
        <x:v>3681</x:v>
      </x:c>
      <x:c r="H629" t="s">
        <x:v>4259</x:v>
      </x:c>
      <x:c r="I629" t="s">
        <x:v>4260</x:v>
      </x:c>
      <x:c r="J629" t="s">
        <x:v>44</x:v>
      </x:c>
      <x:c r="K629" t="s">
        <x:v>72</x:v>
      </x:c>
      <x:c r="L629" t="s">
        <x:v>21</x:v>
      </x:c>
      <x:c r="M629" s="6"/>
      <x:c r="O629" t="s">
        <x:v>64</x:v>
      </x:c>
      <x:c r="P629" t="s">
        <x:v>65</x:v>
      </x:c>
      <x:c r="Q629" t="str">
        <x:v>是</x:v>
      </x:c>
    </x:row>
    <x:row r="630" ht="25.5" customHeight="1">
      <x:c r="A630" t="s">
        <x:v>4261</x:v>
      </x:c>
      <x:c r="B630" t="s">
        <x:v>57</x:v>
      </x:c>
      <x:c r="C630" t="s">
        <x:v>4262</x:v>
      </x:c>
      <x:c r="D630" t="s">
        <x:v>4263</x:v>
      </x:c>
      <x:c r="E630" t="s">
        <x:v>4264</x:v>
      </x:c>
      <x:c r="F630" t="s">
        <x:v>21</x:v>
      </x:c>
      <x:c r="G630" t="s">
        <x:v>3681</x:v>
      </x:c>
      <x:c r="H630" t="s">
        <x:v>4265</x:v>
      </x:c>
      <x:c r="I630" t="s">
        <x:v>4266</x:v>
      </x:c>
      <x:c r="J630" t="s">
        <x:v>21</x:v>
      </x:c>
      <x:c r="K630" t="s">
        <x:v>4267</x:v>
      </x:c>
      <x:c r="L630" t="s">
        <x:v>21</x:v>
      </x:c>
      <x:c r="M630" s="6" t="e">
        <x:f>HYPERLINK("https://github.com/pppppkun/Legato","https://github.com/pppppkun/Legato")</x:f>
        <x:v>HYPERLINK is not implemented. linkLocation=https://github.com/pppppkun/Legato, friendlyName=https://github.com/pppppkun/Legato</x:v>
      </x:c>
      <x:c r="N630" t="s">
        <x:v>840</x:v>
      </x:c>
      <x:c r="O630" t="s">
        <x:v>131</x:v>
      </x:c>
      <x:c r="P630" t="s">
        <x:v>227</x:v>
      </x:c>
      <x:c r="Q630" t="str">
        <x:v>是</x:v>
      </x:c>
    </x:row>
    <x:row r="631" ht="25.5" customHeight="1">
      <x:c r="A631" t="s">
        <x:v>4268</x:v>
      </x:c>
      <x:c r="B631" t="s">
        <x:v>17</x:v>
      </x:c>
      <x:c r="C631" t="s">
        <x:v>4269</x:v>
      </x:c>
      <x:c r="D631" t="s">
        <x:v>4270</x:v>
      </x:c>
      <x:c r="E631" t="s">
        <x:v>4271</x:v>
      </x:c>
      <x:c r="F631" t="s">
        <x:v>21</x:v>
      </x:c>
      <x:c r="G631" t="s">
        <x:v>3681</x:v>
      </x:c>
      <x:c r="H631" t="s">
        <x:v>4272</x:v>
      </x:c>
      <x:c r="I631" t="s">
        <x:v>4273</x:v>
      </x:c>
      <x:c r="J631" t="s">
        <x:v>21</x:v>
      </x:c>
      <x:c r="K631" t="s">
        <x:v>4274</x:v>
      </x:c>
      <x:c r="L631" t="s">
        <x:v>44</x:v>
      </x:c>
      <x:c r="M631" s="6"/>
      <x:c r="O631" t="s">
        <x:v>54</x:v>
      </x:c>
      <x:c r="P631" t="s">
        <x:v>544</x:v>
      </x:c>
      <x:c r="Q631" t="str">
        <x:v>否</x:v>
      </x:c>
    </x:row>
    <x:row r="632" ht="25.5" customHeight="1">
      <x:c r="A632" t="s">
        <x:v>4275</x:v>
      </x:c>
      <x:c r="B632" t="s">
        <x:v>30</x:v>
      </x:c>
      <x:c r="C632" t="s">
        <x:v>4276</x:v>
      </x:c>
      <x:c r="D632" t="s">
        <x:v>4277</x:v>
      </x:c>
      <x:c r="E632" t="s">
        <x:v>4278</x:v>
      </x:c>
      <x:c r="F632" t="s">
        <x:v>21</x:v>
      </x:c>
      <x:c r="G632" t="s">
        <x:v>3681</x:v>
      </x:c>
      <x:c r="H632" t="s">
        <x:v>4279</x:v>
      </x:c>
      <x:c r="I632" t="s">
        <x:v>4280</x:v>
      </x:c>
      <x:c r="J632" t="s">
        <x:v>44</x:v>
      </x:c>
      <x:c r="K632" t="s">
        <x:v>72</x:v>
      </x:c>
      <x:c r="L632" t="s">
        <x:v>44</x:v>
      </x:c>
      <x:c r="M632" s="6"/>
      <x:c r="O632" t="s">
        <x:v>131</x:v>
      </x:c>
      <x:c r="P632" t="s">
        <x:v>158</x:v>
      </x:c>
      <x:c r="Q632" t="str">
        <x:v>是</x:v>
      </x:c>
    </x:row>
    <x:row r="633" ht="25.5" customHeight="1">
      <x:c r="A633" t="s">
        <x:v>4281</x:v>
      </x:c>
      <x:c r="B633" t="s">
        <x:v>151</x:v>
      </x:c>
      <x:c r="C633" t="s">
        <x:v>4282</x:v>
      </x:c>
      <x:c r="D633" t="s">
        <x:v>4283</x:v>
      </x:c>
      <x:c r="E633" t="s">
        <x:v>4284</x:v>
      </x:c>
      <x:c r="F633" t="s">
        <x:v>21</x:v>
      </x:c>
      <x:c r="G633" t="s">
        <x:v>3681</x:v>
      </x:c>
      <x:c r="H633" t="s">
        <x:v>4285</x:v>
      </x:c>
      <x:c r="I633" t="s">
        <x:v>4286</x:v>
      </x:c>
      <x:c r="J633" t="s">
        <x:v>44</x:v>
      </x:c>
      <x:c r="K633" t="s">
        <x:v>72</x:v>
      </x:c>
      <x:c r="L633" t="s">
        <x:v>44</x:v>
      </x:c>
      <x:c r="M633" s="6"/>
      <x:c r="O633" t="s">
        <x:v>131</x:v>
      </x:c>
      <x:c r="P633" t="s">
        <x:v>158</x:v>
      </x:c>
      <x:c r="Q633" t="str">
        <x:v>否</x:v>
      </x:c>
    </x:row>
    <x:row r="634" ht="25.5" customHeight="1">
      <x:c r="A634" t="s">
        <x:v>4287</x:v>
      </x:c>
      <x:c r="B634" t="s">
        <x:v>151</x:v>
      </x:c>
      <x:c r="C634" t="s">
        <x:v>4288</x:v>
      </x:c>
      <x:c r="D634" t="s">
        <x:v>4289</x:v>
      </x:c>
      <x:c r="E634" t="s">
        <x:v>4290</x:v>
      </x:c>
      <x:c r="F634" t="s">
        <x:v>21</x:v>
      </x:c>
      <x:c r="G634" t="s">
        <x:v>3681</x:v>
      </x:c>
      <x:c r="H634" t="s">
        <x:v>4291</x:v>
      </x:c>
      <x:c r="I634" t="s">
        <x:v>4292</x:v>
      </x:c>
      <x:c r="J634" t="s">
        <x:v>44</x:v>
      </x:c>
      <x:c r="K634" t="s">
        <x:v>72</x:v>
      </x:c>
      <x:c r="L634" t="s">
        <x:v>21</x:v>
      </x:c>
      <x:c r="M634" s="6"/>
      <x:c r="O634" t="s">
        <x:v>1077</x:v>
      </x:c>
      <x:c r="P634" t="s">
        <x:v>2382</x:v>
      </x:c>
      <x:c r="Q634" t="str">
        <x:v>是</x:v>
      </x:c>
    </x:row>
    <x:row r="635" ht="25.5" customHeight="1">
      <x:c r="A635" t="s">
        <x:v>4293</x:v>
      </x:c>
      <x:c r="B635" t="s">
        <x:v>30</x:v>
      </x:c>
      <x:c r="C635" t="s">
        <x:v>4294</x:v>
      </x:c>
      <x:c r="D635" t="s">
        <x:v>4295</x:v>
      </x:c>
      <x:c r="E635" t="s">
        <x:v>4296</x:v>
      </x:c>
      <x:c r="F635" t="s">
        <x:v>21</x:v>
      </x:c>
      <x:c r="G635" t="s">
        <x:v>3681</x:v>
      </x:c>
      <x:c r="H635" t="s">
        <x:v>4297</x:v>
      </x:c>
      <x:c r="I635" t="s">
        <x:v>4298</x:v>
      </x:c>
      <x:c r="J635" t="s">
        <x:v>44</x:v>
      </x:c>
      <x:c r="K635" t="s">
        <x:v>72</x:v>
      </x:c>
      <x:c r="L635" t="s">
        <x:v>44</x:v>
      </x:c>
      <x:c r="M635" s="6"/>
      <x:c r="O635" t="s">
        <x:v>27</x:v>
      </x:c>
      <x:c r="P635" t="s">
        <x:v>28</x:v>
      </x:c>
      <x:c r="Q635" t="str">
        <x:v>否</x:v>
      </x:c>
    </x:row>
    <x:row r="636" ht="25.5" customHeight="1">
      <x:c r="A636" t="s">
        <x:v>4299</x:v>
      </x:c>
      <x:c r="B636" t="s">
        <x:v>30</x:v>
      </x:c>
      <x:c r="C636" t="s">
        <x:v>4300</x:v>
      </x:c>
      <x:c r="D636" t="s">
        <x:v>4301</x:v>
      </x:c>
      <x:c r="E636" t="s">
        <x:v>4302</x:v>
      </x:c>
      <x:c r="F636" t="s">
        <x:v>21</x:v>
      </x:c>
      <x:c r="G636" t="s">
        <x:v>3681</x:v>
      </x:c>
      <x:c r="H636" t="s">
        <x:v>4303</x:v>
      </x:c>
      <x:c r="I636" t="s">
        <x:v>4304</x:v>
      </x:c>
      <x:c r="J636" t="s">
        <x:v>44</x:v>
      </x:c>
      <x:c r="K636" t="s">
        <x:v>72</x:v>
      </x:c>
      <x:c r="L636" t="s">
        <x:v>44</x:v>
      </x:c>
      <x:c r="M636" s="6"/>
      <x:c r="O636" t="s">
        <x:v>27</x:v>
      </x:c>
      <x:c r="P636" t="s">
        <x:v>109</x:v>
      </x:c>
      <x:c r="Q636" t="str">
        <x:v>是</x:v>
      </x:c>
    </x:row>
    <x:row r="637" ht="25.5" customHeight="1">
      <x:c r="A637" t="s">
        <x:v>4305</x:v>
      </x:c>
      <x:c r="B637" t="s">
        <x:v>57</x:v>
      </x:c>
      <x:c r="C637" t="s">
        <x:v>4306</x:v>
      </x:c>
      <x:c r="D637" t="s">
        <x:v>4307</x:v>
      </x:c>
      <x:c r="E637" t="s">
        <x:v>4308</x:v>
      </x:c>
      <x:c r="F637" t="s">
        <x:v>21</x:v>
      </x:c>
      <x:c r="G637" t="s">
        <x:v>3681</x:v>
      </x:c>
      <x:c r="H637" t="s">
        <x:v>4309</x:v>
      </x:c>
      <x:c r="I637" t="s">
        <x:v>4310</x:v>
      </x:c>
      <x:c r="J637" t="s">
        <x:v>21</x:v>
      </x:c>
      <x:c r="K637" t="s">
        <x:v>4311</x:v>
      </x:c>
      <x:c r="L637" t="s">
        <x:v>44</x:v>
      </x:c>
      <x:c r="M637" s="6"/>
      <x:c r="O637" t="s">
        <x:v>27</x:v>
      </x:c>
      <x:c r="P637" t="s">
        <x:v>109</x:v>
      </x:c>
      <x:c r="Q637" t="str">
        <x:v>是</x:v>
      </x:c>
    </x:row>
    <x:row r="638" ht="25.5" customHeight="1">
      <x:c r="A638" t="s">
        <x:v>4312</x:v>
      </x:c>
      <x:c r="B638" t="s">
        <x:v>17</x:v>
      </x:c>
      <x:c r="C638" t="s">
        <x:v>4313</x:v>
      </x:c>
      <x:c r="D638" t="s">
        <x:v>4314</x:v>
      </x:c>
      <x:c r="E638" t="s">
        <x:v>4315</x:v>
      </x:c>
      <x:c r="F638" t="s">
        <x:v>21</x:v>
      </x:c>
      <x:c r="G638" t="s">
        <x:v>3681</x:v>
      </x:c>
      <x:c r="H638" t="s">
        <x:v>4316</x:v>
      </x:c>
      <x:c r="I638" t="s">
        <x:v>4317</x:v>
      </x:c>
      <x:c r="J638" t="s">
        <x:v>44</x:v>
      </x:c>
      <x:c r="K638" t="s">
        <x:v>4318</x:v>
      </x:c>
      <x:c r="L638" t="s">
        <x:v>44</x:v>
      </x:c>
      <x:c r="M638" s="6"/>
      <x:c r="O638" t="s">
        <x:v>1077</x:v>
      </x:c>
      <x:c r="P638" t="s">
        <x:v>2382</x:v>
      </x:c>
      <x:c r="Q638" t="str">
        <x:v>是</x:v>
      </x:c>
    </x:row>
    <x:row r="639" ht="25.5" customHeight="1">
      <x:c r="A639" t="s">
        <x:v>4319</x:v>
      </x:c>
      <x:c r="B639" t="s">
        <x:v>57</x:v>
      </x:c>
      <x:c r="C639" t="s">
        <x:v>4320</x:v>
      </x:c>
      <x:c r="D639" t="s">
        <x:v>4321</x:v>
      </x:c>
      <x:c r="E639" t="s">
        <x:v>4322</x:v>
      </x:c>
      <x:c r="F639" t="s">
        <x:v>21</x:v>
      </x:c>
      <x:c r="G639" t="s">
        <x:v>3681</x:v>
      </x:c>
      <x:c r="H639" t="s">
        <x:v>4323</x:v>
      </x:c>
      <x:c r="I639" t="s">
        <x:v>4324</x:v>
      </x:c>
      <x:c r="J639" t="s">
        <x:v>44</x:v>
      </x:c>
      <x:c r="K639" t="s">
        <x:v>72</x:v>
      </x:c>
      <x:c r="L639" t="s">
        <x:v>44</x:v>
      </x:c>
      <x:c r="M639" s="6"/>
      <x:c r="O639" t="s">
        <x:v>64</x:v>
      </x:c>
      <x:c r="P639" t="s">
        <x:v>1505</x:v>
      </x:c>
      <x:c r="Q639" t="str">
        <x:v>是</x:v>
      </x:c>
    </x:row>
    <x:row r="640" ht="25.5" customHeight="1">
      <x:c r="A640" t="s">
        <x:v>4325</x:v>
      </x:c>
      <x:c r="B640" t="s">
        <x:v>17</x:v>
      </x:c>
      <x:c r="C640" t="s">
        <x:v>4326</x:v>
      </x:c>
      <x:c r="D640" t="s">
        <x:v>4327</x:v>
      </x:c>
      <x:c r="E640" t="s">
        <x:v>4328</x:v>
      </x:c>
      <x:c r="F640" t="s">
        <x:v>21</x:v>
      </x:c>
      <x:c r="G640" t="s">
        <x:v>3681</x:v>
      </x:c>
      <x:c r="H640" t="s">
        <x:v>4329</x:v>
      </x:c>
      <x:c r="I640" t="s">
        <x:v>4330</x:v>
      </x:c>
      <x:c r="J640" t="s">
        <x:v>44</x:v>
      </x:c>
      <x:c r="K640" t="s">
        <x:v>4331</x:v>
      </x:c>
      <x:c r="L640" t="s">
        <x:v>44</x:v>
      </x:c>
      <x:c r="M640" s="6"/>
      <x:c r="O640" t="s">
        <x:v>122</x:v>
      </x:c>
      <x:c r="P640" t="s">
        <x:v>447</x:v>
      </x:c>
      <x:c r="Q640" t="str">
        <x:v>是</x:v>
      </x:c>
    </x:row>
    <x:row r="641" ht="25.5" customHeight="1">
      <x:c r="A641" t="s">
        <x:v>4332</x:v>
      </x:c>
      <x:c r="B641" t="s">
        <x:v>17</x:v>
      </x:c>
      <x:c r="C641" t="s">
        <x:v>4333</x:v>
      </x:c>
      <x:c r="D641" t="s">
        <x:v>4334</x:v>
      </x:c>
      <x:c r="E641" t="s">
        <x:v>4335</x:v>
      </x:c>
      <x:c r="F641" t="s">
        <x:v>21</x:v>
      </x:c>
      <x:c r="G641" t="s">
        <x:v>3681</x:v>
      </x:c>
      <x:c r="H641" t="s">
        <x:v>4336</x:v>
      </x:c>
      <x:c r="I641" t="s">
        <x:v>4337</x:v>
      </x:c>
      <x:c r="J641" t="s">
        <x:v>44</x:v>
      </x:c>
      <x:c r="K641" t="s">
        <x:v>72</x:v>
      </x:c>
      <x:c r="L641" t="s">
        <x:v>44</x:v>
      </x:c>
      <x:c r="M641" s="6" t="e">
        <x:f>HYPERLINK("https://github.com/Liuyingfang/TDCAT/tree/main","https://github.com/Liuyingfang/TDCAT/tree/main")</x:f>
        <x:v>HYPERLINK is not implemented. linkLocation=https://github.com/Liuyingfang/TDCAT/tree/main, friendlyName=https://github.com/Liuyingfang/TDCAT/tree/main</x:v>
      </x:c>
      <x:c r="N641" t="s">
        <x:v>840</x:v>
      </x:c>
      <x:c r="O641" t="s">
        <x:v>462</x:v>
      </x:c>
      <x:c r="P641" t="s">
        <x:v>4235</x:v>
      </x:c>
      <x:c r="Q641" t="str">
        <x:v>否</x:v>
      </x:c>
    </x:row>
    <x:row r="642" ht="25.5" customHeight="1">
      <x:c r="A642" t="s">
        <x:v>4338</x:v>
      </x:c>
      <x:c r="B642" t="s">
        <x:v>30</x:v>
      </x:c>
      <x:c r="C642" t="s">
        <x:v>4339</x:v>
      </x:c>
      <x:c r="D642" t="s">
        <x:v>4340</x:v>
      </x:c>
      <x:c r="E642" t="s">
        <x:v>4341</x:v>
      </x:c>
      <x:c r="F642" t="s">
        <x:v>21</x:v>
      </x:c>
      <x:c r="G642" t="s">
        <x:v>3681</x:v>
      </x:c>
      <x:c r="H642" t="s">
        <x:v>4342</x:v>
      </x:c>
      <x:c r="I642" t="s">
        <x:v>4343</x:v>
      </x:c>
      <x:c r="J642" t="s">
        <x:v>44</x:v>
      </x:c>
      <x:c r="K642" t="s">
        <x:v>72</x:v>
      </x:c>
      <x:c r="L642" t="s">
        <x:v>44</x:v>
      </x:c>
      <x:c r="M642" s="6"/>
      <x:c r="O642" t="s">
        <x:v>257</x:v>
      </x:c>
      <x:c r="P642" t="s">
        <x:v>349</x:v>
      </x:c>
      <x:c r="Q642" t="str">
        <x:v>是</x:v>
      </x:c>
    </x:row>
    <x:row r="643" ht="25.5" customHeight="1">
      <x:c r="A643" t="s">
        <x:v>4344</x:v>
      </x:c>
      <x:c r="B643" t="s">
        <x:v>57</x:v>
      </x:c>
      <x:c r="C643" t="s">
        <x:v>4345</x:v>
      </x:c>
      <x:c r="D643" t="s">
        <x:v>4346</x:v>
      </x:c>
      <x:c r="E643" t="s">
        <x:v>4347</x:v>
      </x:c>
      <x:c r="F643" t="s">
        <x:v>21</x:v>
      </x:c>
      <x:c r="G643" t="s">
        <x:v>3681</x:v>
      </x:c>
      <x:c r="H643" t="s">
        <x:v>4348</x:v>
      </x:c>
      <x:c r="I643" t="s">
        <x:v>4349</x:v>
      </x:c>
      <x:c r="J643" t="s">
        <x:v>44</x:v>
      </x:c>
      <x:c r="K643" t="s">
        <x:v>72</x:v>
      </x:c>
      <x:c r="L643" t="s">
        <x:v>44</x:v>
      </x:c>
      <x:c r="M643" s="6"/>
      <x:c r="O643" t="s">
        <x:v>257</x:v>
      </x:c>
      <x:c r="P643" t="s">
        <x:v>349</x:v>
      </x:c>
      <x:c r="Q643" t="str">
        <x:v>是</x:v>
      </x:c>
    </x:row>
    <x:row r="644" ht="25.5" customHeight="1">
      <x:c r="A644" t="s">
        <x:v>4350</x:v>
      </x:c>
      <x:c r="B644" t="s">
        <x:v>17</x:v>
      </x:c>
      <x:c r="C644" t="s">
        <x:v>4351</x:v>
      </x:c>
      <x:c r="D644" t="s">
        <x:v>4352</x:v>
      </x:c>
      <x:c r="E644" t="s">
        <x:v>4353</x:v>
      </x:c>
      <x:c r="F644" t="s">
        <x:v>21</x:v>
      </x:c>
      <x:c r="G644" t="s">
        <x:v>3681</x:v>
      </x:c>
      <x:c r="H644" t="s">
        <x:v>4354</x:v>
      </x:c>
      <x:c r="I644" t="s">
        <x:v>4355</x:v>
      </x:c>
      <x:c r="J644" t="s">
        <x:v>21</x:v>
      </x:c>
      <x:c r="K644" t="s">
        <x:v>4356</x:v>
      </x:c>
      <x:c r="L644" t="s">
        <x:v>21</x:v>
      </x:c>
      <x:c r="M644" s="6"/>
      <x:c r="O644" t="s">
        <x:v>80</x:v>
      </x:c>
      <x:c r="P644" t="s">
        <x:v>89</x:v>
      </x:c>
      <x:c r="Q644" t="str">
        <x:v>是</x:v>
      </x:c>
    </x:row>
    <x:row r="645" ht="25.5" customHeight="1">
      <x:c r="A645" t="s">
        <x:v>4357</x:v>
      </x:c>
      <x:c r="B645" t="s">
        <x:v>57</x:v>
      </x:c>
      <x:c r="C645" t="s">
        <x:v>4358</x:v>
      </x:c>
      <x:c r="D645" t="s">
        <x:v>4359</x:v>
      </x:c>
      <x:c r="E645" t="s">
        <x:v>4360</x:v>
      </x:c>
      <x:c r="F645" t="s">
        <x:v>21</x:v>
      </x:c>
      <x:c r="G645" t="s">
        <x:v>3681</x:v>
      </x:c>
      <x:c r="H645" t="s">
        <x:v>4361</x:v>
      </x:c>
      <x:c r="I645" t="s">
        <x:v>4362</x:v>
      </x:c>
      <x:c r="J645" t="s">
        <x:v>44</x:v>
      </x:c>
      <x:c r="K645" t="s">
        <x:v>72</x:v>
      </x:c>
      <x:c r="L645" t="s">
        <x:v>44</x:v>
      </x:c>
      <x:c r="M645" s="6"/>
      <x:c r="O645" t="s">
        <x:v>122</x:v>
      </x:c>
      <x:c r="P645" t="s">
        <x:v>697</x:v>
      </x:c>
      <x:c r="Q645" t="str">
        <x:v>是</x:v>
      </x:c>
    </x:row>
    <x:row r="646" ht="25.5" customHeight="1">
      <x:c r="A646" t="s">
        <x:v>4363</x:v>
      </x:c>
      <x:c r="B646" t="s">
        <x:v>17</x:v>
      </x:c>
      <x:c r="C646" t="s">
        <x:v>4364</x:v>
      </x:c>
      <x:c r="D646" t="s">
        <x:v>4365</x:v>
      </x:c>
      <x:c r="E646" t="s">
        <x:v>4366</x:v>
      </x:c>
      <x:c r="F646" t="s">
        <x:v>21</x:v>
      </x:c>
      <x:c r="G646" t="s">
        <x:v>3681</x:v>
      </x:c>
      <x:c r="H646" t="s">
        <x:v>4367</x:v>
      </x:c>
      <x:c r="I646" t="s">
        <x:v>4368</x:v>
      </x:c>
      <x:c r="J646" t="s">
        <x:v>44</x:v>
      </x:c>
      <x:c r="K646" t="s">
        <x:v>72</x:v>
      </x:c>
      <x:c r="L646" t="s">
        <x:v>44</x:v>
      </x:c>
      <x:c r="M646" s="6"/>
      <x:c r="O646" t="s">
        <x:v>80</x:v>
      </x:c>
      <x:c r="P646" t="s">
        <x:v>81</x:v>
      </x:c>
      <x:c r="Q646" t="str">
        <x:v>是</x:v>
      </x:c>
    </x:row>
    <x:row r="647" ht="25.5" customHeight="1">
      <x:c r="A647" t="s">
        <x:v>4369</x:v>
      </x:c>
      <x:c r="B647" t="s">
        <x:v>30</x:v>
      </x:c>
      <x:c r="C647" t="s">
        <x:v>4370</x:v>
      </x:c>
      <x:c r="D647" t="s">
        <x:v>4371</x:v>
      </x:c>
      <x:c r="E647" t="s">
        <x:v>4372</x:v>
      </x:c>
      <x:c r="F647" t="s">
        <x:v>21</x:v>
      </x:c>
      <x:c r="G647" t="s">
        <x:v>3681</x:v>
      </x:c>
      <x:c r="H647" t="s">
        <x:v>4373</x:v>
      </x:c>
      <x:c r="I647" t="s">
        <x:v>4374</x:v>
      </x:c>
      <x:c r="J647" t="s">
        <x:v>44</x:v>
      </x:c>
      <x:c r="K647" t="s">
        <x:v>72</x:v>
      </x:c>
      <x:c r="L647" t="s">
        <x:v>44</x:v>
      </x:c>
      <x:c r="M647" s="6"/>
      <x:c r="O647" t="s">
        <x:v>122</x:v>
      </x:c>
      <x:c r="P647" t="s">
        <x:v>1351</x:v>
      </x:c>
      <x:c r="Q647" t="str">
        <x:v>是</x:v>
      </x:c>
    </x:row>
    <x:row r="648" ht="25.5" customHeight="1">
      <x:c r="A648" t="s">
        <x:v>4375</x:v>
      </x:c>
      <x:c r="B648" t="s">
        <x:v>57</x:v>
      </x:c>
      <x:c r="C648" t="s">
        <x:v>4376</x:v>
      </x:c>
      <x:c r="D648" t="s">
        <x:v>4377</x:v>
      </x:c>
      <x:c r="E648" t="s">
        <x:v>4378</x:v>
      </x:c>
      <x:c r="F648" t="s">
        <x:v>21</x:v>
      </x:c>
      <x:c r="G648" t="s">
        <x:v>3681</x:v>
      </x:c>
      <x:c r="H648" t="s">
        <x:v>4379</x:v>
      </x:c>
      <x:c r="I648" t="s">
        <x:v>4380</x:v>
      </x:c>
      <x:c r="J648" t="s">
        <x:v>44</x:v>
      </x:c>
      <x:c r="K648" t="s">
        <x:v>72</x:v>
      </x:c>
      <x:c r="L648" t="s">
        <x:v>44</x:v>
      </x:c>
      <x:c r="M648" s="6"/>
      <x:c r="O648" t="s">
        <x:v>257</x:v>
      </x:c>
      <x:c r="P648" t="s">
        <x:v>349</x:v>
      </x:c>
      <x:c r="Q648" t="str">
        <x:v>是</x:v>
      </x:c>
    </x:row>
    <x:row r="649" ht="25.5" customHeight="1">
      <x:c r="A649" t="s">
        <x:v>4381</x:v>
      </x:c>
      <x:c r="B649" t="s">
        <x:v>57</x:v>
      </x:c>
      <x:c r="C649" t="s">
        <x:v>4382</x:v>
      </x:c>
      <x:c r="D649" t="s">
        <x:v>4383</x:v>
      </x:c>
      <x:c r="E649" t="s">
        <x:v>4384</x:v>
      </x:c>
      <x:c r="F649" t="s">
        <x:v>44</x:v>
      </x:c>
      <x:c r="G649" t="s">
        <x:v>3681</x:v>
      </x:c>
      <x:c r="H649" t="s">
        <x:v>4385</x:v>
      </x:c>
      <x:c r="I649" t="s">
        <x:v>4386</x:v>
      </x:c>
      <x:c r="J649" t="s">
        <x:v>44</x:v>
      </x:c>
      <x:c r="K649" t="s">
        <x:v>72</x:v>
      </x:c>
      <x:c r="L649" t="s">
        <x:v>44</x:v>
      </x:c>
      <x:c r="M649" s="6"/>
      <x:c r="O649" t="s">
        <x:v>64</x:v>
      </x:c>
      <x:c r="P649" t="s">
        <x:v>65</x:v>
      </x:c>
      <x:c r="Q649" t="str">
        <x:v>否</x:v>
      </x:c>
    </x:row>
    <x:row r="650" ht="25.5" customHeight="1">
      <x:c r="A650" t="s">
        <x:v>4387</x:v>
      </x:c>
      <x:c r="B650" t="s">
        <x:v>17</x:v>
      </x:c>
      <x:c r="C650" t="s">
        <x:v>4388</x:v>
      </x:c>
      <x:c r="D650" t="s">
        <x:v>4389</x:v>
      </x:c>
      <x:c r="E650" t="s">
        <x:v>4390</x:v>
      </x:c>
      <x:c r="F650" t="s">
        <x:v>21</x:v>
      </x:c>
      <x:c r="G650" t="s">
        <x:v>3681</x:v>
      </x:c>
      <x:c r="H650" t="s">
        <x:v>4391</x:v>
      </x:c>
      <x:c r="I650" t="s">
        <x:v>4392</x:v>
      </x:c>
      <x:c r="J650" t="s">
        <x:v>44</x:v>
      </x:c>
      <x:c r="K650" t="s">
        <x:v>72</x:v>
      </x:c>
      <x:c r="L650" t="s">
        <x:v>44</x:v>
      </x:c>
      <x:c r="M650" s="6" t="e">
        <x:f>HYPERLINK("https://github.com/plasma-umass/ChatDBG","https://github.com/plasma-umass/ChatDBG")</x:f>
        <x:v>HYPERLINK is not implemented. linkLocation=https://github.com/plasma-umass/ChatDBG, friendlyName=https://github.com/plasma-umass/ChatDBG</x:v>
      </x:c>
      <x:c r="N650" t="s">
        <x:v>4393</x:v>
      </x:c>
      <x:c r="O650" t="s">
        <x:v>1077</x:v>
      </x:c>
      <x:c r="P650" t="s">
        <x:v>3341</x:v>
      </x:c>
      <x:c r="Q650" t="str">
        <x:v>是</x:v>
      </x:c>
    </x:row>
    <x:row r="651" ht="25.5" customHeight="1">
      <x:c r="A651" t="s">
        <x:v>4394</x:v>
      </x:c>
      <x:c r="B651" t="s">
        <x:v>30</x:v>
      </x:c>
      <x:c r="C651" t="s">
        <x:v>4395</x:v>
      </x:c>
      <x:c r="D651" t="s">
        <x:v>4396</x:v>
      </x:c>
      <x:c r="E651" t="s">
        <x:v>4397</x:v>
      </x:c>
      <x:c r="F651" t="s">
        <x:v>44</x:v>
      </x:c>
      <x:c r="G651" t="s">
        <x:v>3681</x:v>
      </x:c>
      <x:c r="H651" t="s">
        <x:v>4398</x:v>
      </x:c>
      <x:c r="I651" t="s">
        <x:v>4399</x:v>
      </x:c>
      <x:c r="J651" t="s">
        <x:v>44</x:v>
      </x:c>
      <x:c r="K651" t="s">
        <x:v>72</x:v>
      </x:c>
      <x:c r="L651" t="s">
        <x:v>44</x:v>
      </x:c>
      <x:c r="M651" s="6"/>
      <x:c r="O651" t="s">
        <x:v>1077</x:v>
      </x:c>
      <x:c r="P651" t="s">
        <x:v>3341</x:v>
      </x:c>
      <x:c r="Q651" t="str">
        <x:v>否</x:v>
      </x:c>
    </x:row>
    <x:row r="652" ht="25.5" customHeight="1">
      <x:c r="A652" t="s">
        <x:v>4400</x:v>
      </x:c>
      <x:c r="B652" t="s">
        <x:v>57</x:v>
      </x:c>
      <x:c r="C652" t="s">
        <x:v>4401</x:v>
      </x:c>
      <x:c r="D652" t="s">
        <x:v>4402</x:v>
      </x:c>
      <x:c r="E652" t="s">
        <x:v>4403</x:v>
      </x:c>
      <x:c r="F652" t="s">
        <x:v>21</x:v>
      </x:c>
      <x:c r="G652" t="s">
        <x:v>3681</x:v>
      </x:c>
      <x:c r="H652" t="s">
        <x:v>4404</x:v>
      </x:c>
      <x:c r="I652" t="s">
        <x:v>4405</x:v>
      </x:c>
      <x:c r="J652" t="s">
        <x:v>44</x:v>
      </x:c>
      <x:c r="K652" t="s">
        <x:v>72</x:v>
      </x:c>
      <x:c r="L652" t="s">
        <x:v>44</x:v>
      </x:c>
      <x:c r="M652" s="6" t="e">
        <x:f>HYPERLINK("https://github.com/williamlus/dataviz-lib-bugs","https://github.com/williamlus/dataviz-lib-bugs")</x:f>
        <x:v>HYPERLINK is not implemented. linkLocation=https://github.com/williamlus/dataviz-lib-bugs, friendlyName=https://github.com/williamlus/dataviz-lib-bugs</x:v>
      </x:c>
      <x:c r="N652" t="s">
        <x:v>840</x:v>
      </x:c>
      <x:c r="O652" t="s">
        <x:v>189</x:v>
      </x:c>
      <x:c r="P652" t="s">
        <x:v>273</x:v>
      </x:c>
      <x:c r="Q652" t="str">
        <x:v>是</x:v>
      </x:c>
    </x:row>
    <x:row r="653" ht="25.5" customHeight="1">
      <x:c r="A653" t="s">
        <x:v>4406</x:v>
      </x:c>
      <x:c r="B653" t="s">
        <x:v>57</x:v>
      </x:c>
      <x:c r="C653" t="s">
        <x:v>4407</x:v>
      </x:c>
      <x:c r="D653" t="s">
        <x:v>4408</x:v>
      </x:c>
      <x:c r="E653" t="s">
        <x:v>4409</x:v>
      </x:c>
      <x:c r="F653" t="s">
        <x:v>44</x:v>
      </x:c>
      <x:c r="G653" t="s">
        <x:v>3681</x:v>
      </x:c>
      <x:c r="H653" t="s">
        <x:v>4410</x:v>
      </x:c>
      <x:c r="I653" t="s">
        <x:v>4411</x:v>
      </x:c>
      <x:c r="J653" t="s">
        <x:v>44</x:v>
      </x:c>
      <x:c r="K653" t="s">
        <x:v>72</x:v>
      </x:c>
      <x:c r="L653" t="s">
        <x:v>44</x:v>
      </x:c>
      <x:c r="M653" s="6"/>
      <x:c r="O653" t="s">
        <x:v>462</x:v>
      </x:c>
      <x:c r="P653" t="s">
        <x:v>4235</x:v>
      </x:c>
      <x:c r="Q653" t="str">
        <x:v>否</x:v>
      </x:c>
    </x:row>
    <x:row r="654" ht="25.5" customHeight="1">
      <x:c r="A654" t="s">
        <x:v>4412</x:v>
      </x:c>
      <x:c r="B654" t="s">
        <x:v>17</x:v>
      </x:c>
      <x:c r="C654" t="s">
        <x:v>4413</x:v>
      </x:c>
      <x:c r="D654" t="s">
        <x:v>4414</x:v>
      </x:c>
      <x:c r="E654" t="s">
        <x:v>4415</x:v>
      </x:c>
      <x:c r="F654" t="s">
        <x:v>21</x:v>
      </x:c>
      <x:c r="G654" t="s">
        <x:v>3681</x:v>
      </x:c>
      <x:c r="H654" t="s">
        <x:v>4416</x:v>
      </x:c>
      <x:c r="I654" t="s">
        <x:v>4417</x:v>
      </x:c>
      <x:c r="J654" t="s">
        <x:v>44</x:v>
      </x:c>
      <x:c r="K654" t="s">
        <x:v>4418</x:v>
      </x:c>
      <x:c r="L654" t="s">
        <x:v>44</x:v>
      </x:c>
      <x:c r="M654" s="6"/>
      <x:c r="O654" t="s">
        <x:v>131</x:v>
      </x:c>
      <x:c r="P654" t="s">
        <x:v>227</x:v>
      </x:c>
      <x:c r="Q654" t="str">
        <x:v>是</x:v>
      </x:c>
    </x:row>
    <x:row r="655" ht="25.5" customHeight="1">
      <x:c r="A655" t="s">
        <x:v>4419</x:v>
      </x:c>
      <x:c r="B655" t="s">
        <x:v>151</x:v>
      </x:c>
      <x:c r="C655" t="s">
        <x:v>4420</x:v>
      </x:c>
      <x:c r="D655" t="s">
        <x:v>4421</x:v>
      </x:c>
      <x:c r="E655" t="s">
        <x:v>4422</x:v>
      </x:c>
      <x:c r="F655" t="s">
        <x:v>21</x:v>
      </x:c>
      <x:c r="G655" t="s">
        <x:v>3681</x:v>
      </x:c>
      <x:c r="H655" t="s">
        <x:v>4423</x:v>
      </x:c>
      <x:c r="I655" t="s">
        <x:v>4424</x:v>
      </x:c>
      <x:c r="J655" t="s">
        <x:v>44</x:v>
      </x:c>
      <x:c r="K655" t="s">
        <x:v>72</x:v>
      </x:c>
      <x:c r="L655" t="s">
        <x:v>44</x:v>
      </x:c>
      <x:c r="M655" s="6" t="e">
        <x:f>HYPERLINK("https://github.com/WSU-SEAL/FSE25_The_Landscape_of_Toxicity-An_Empirical_Investigation_of_Toxicity_on_GitHub","https://github.com/WSU-SEAL/FSE25_The_Landscape_of_Toxicity-An_Empirical_Investigation_of_Toxicity_on_GitHub")</x:f>
        <x:v>HYPERLINK is not implemented. linkLocation=https://github.com/WSU-SEAL/FSE25_The_Landscape_of_Toxicity-An_Empirical_Investigation_of_Toxicity_on_GitHub, friendlyName=https://github.com/WSU-SEAL/FSE25_The_Landscape_of_Toxicity-An_Empirical_Investigation_of_Toxicity_on_GitHub</x:v>
      </x:c>
      <x:c r="N655" t="s">
        <x:v>840</x:v>
      </x:c>
      <x:c r="O655" t="s">
        <x:v>131</x:v>
      </x:c>
      <x:c r="P655" t="s">
        <x:v>486</x:v>
      </x:c>
      <x:c r="Q655" t="str">
        <x:v>是</x:v>
      </x:c>
    </x:row>
    <x:row r="656" ht="25.5" customHeight="1">
      <x:c r="A656" t="s">
        <x:v>4425</x:v>
      </x:c>
      <x:c r="B656" t="s">
        <x:v>17</x:v>
      </x:c>
      <x:c r="C656" t="s">
        <x:v>4426</x:v>
      </x:c>
      <x:c r="D656" t="s">
        <x:v>4427</x:v>
      </x:c>
      <x:c r="E656" t="s">
        <x:v>4428</x:v>
      </x:c>
      <x:c r="F656" t="s">
        <x:v>44</x:v>
      </x:c>
      <x:c r="G656" t="s">
        <x:v>3681</x:v>
      </x:c>
      <x:c r="H656" t="s">
        <x:v>4429</x:v>
      </x:c>
      <x:c r="I656" t="s">
        <x:v>4430</x:v>
      </x:c>
      <x:c r="J656" t="s">
        <x:v>44</x:v>
      </x:c>
      <x:c r="K656" t="s">
        <x:v>72</x:v>
      </x:c>
      <x:c r="L656" t="s">
        <x:v>44</x:v>
      </x:c>
      <x:c r="M656" s="6"/>
      <x:c r="O656" t="s">
        <x:v>64</x:v>
      </x:c>
      <x:c r="P656" t="s">
        <x:v>174</x:v>
      </x:c>
      <x:c r="Q656" t="str">
        <x:v>否</x:v>
      </x:c>
    </x:row>
    <x:row r="657" ht="25.5" customHeight="1">
      <x:c r="A657" t="s">
        <x:v>4431</x:v>
      </x:c>
      <x:c r="B657" t="s">
        <x:v>30</x:v>
      </x:c>
      <x:c r="C657" t="s">
        <x:v>4432</x:v>
      </x:c>
      <x:c r="D657" t="s">
        <x:v>4433</x:v>
      </x:c>
      <x:c r="E657" t="s">
        <x:v>4434</x:v>
      </x:c>
      <x:c r="F657" t="s">
        <x:v>21</x:v>
      </x:c>
      <x:c r="G657" t="s">
        <x:v>3681</x:v>
      </x:c>
      <x:c r="H657" t="s">
        <x:v>4435</x:v>
      </x:c>
      <x:c r="I657" t="s">
        <x:v>4436</x:v>
      </x:c>
      <x:c r="J657" t="s">
        <x:v>44</x:v>
      </x:c>
      <x:c r="K657" t="s">
        <x:v>72</x:v>
      </x:c>
      <x:c r="L657" t="s">
        <x:v>44</x:v>
      </x:c>
      <x:c r="M657" s="6"/>
      <x:c r="O657" t="s">
        <x:v>462</x:v>
      </x:c>
      <x:c r="P657" t="s">
        <x:v>1444</x:v>
      </x:c>
      <x:c r="Q657" t="str">
        <x:v>否</x:v>
      </x:c>
    </x:row>
    <x:row r="658" ht="25.5" customHeight="1">
      <x:c r="A658" t="s">
        <x:v>4437</x:v>
      </x:c>
      <x:c r="B658" t="s">
        <x:v>57</x:v>
      </x:c>
      <x:c r="C658" t="s">
        <x:v>4438</x:v>
      </x:c>
      <x:c r="D658" t="s">
        <x:v>4439</x:v>
      </x:c>
      <x:c r="E658" t="s">
        <x:v>4440</x:v>
      </x:c>
      <x:c r="F658" t="s">
        <x:v>21</x:v>
      </x:c>
      <x:c r="G658" t="s">
        <x:v>3681</x:v>
      </x:c>
      <x:c r="H658" t="s">
        <x:v>4441</x:v>
      </x:c>
      <x:c r="I658" t="s">
        <x:v>4442</x:v>
      </x:c>
      <x:c r="J658" t="s">
        <x:v>44</x:v>
      </x:c>
      <x:c r="K658" t="s">
        <x:v>72</x:v>
      </x:c>
      <x:c r="L658" t="s">
        <x:v>44</x:v>
      </x:c>
      <x:c r="M658" s="6"/>
      <x:c r="O658" t="s">
        <x:v>64</x:v>
      </x:c>
      <x:c r="P658" t="s">
        <x:v>97</x:v>
      </x:c>
      <x:c r="Q658" t="str">
        <x:v>是</x:v>
      </x:c>
    </x:row>
    <x:row r="659" ht="25.5" customHeight="1">
      <x:c r="A659" t="s">
        <x:v>4443</x:v>
      </x:c>
      <x:c r="B659" t="s">
        <x:v>57</x:v>
      </x:c>
      <x:c r="C659" t="s">
        <x:v>4444</x:v>
      </x:c>
      <x:c r="D659" t="s">
        <x:v>4445</x:v>
      </x:c>
      <x:c r="E659" t="s">
        <x:v>4446</x:v>
      </x:c>
      <x:c r="F659" t="s">
        <x:v>21</x:v>
      </x:c>
      <x:c r="G659" t="s">
        <x:v>3681</x:v>
      </x:c>
      <x:c r="H659" t="s">
        <x:v>4447</x:v>
      </x:c>
      <x:c r="I659" t="s">
        <x:v>4448</x:v>
      </x:c>
      <x:c r="J659" t="s">
        <x:v>44</x:v>
      </x:c>
      <x:c r="K659" t="s">
        <x:v>72</x:v>
      </x:c>
      <x:c r="L659" t="s">
        <x:v>44</x:v>
      </x:c>
      <x:c r="M659" s="6" t="e">
        <x:f>HYPERLINK("https://github.com/testingautomated-usi/adaptive-tg-qgrams","https://github.com/testingautomated-usi/adaptive-tg-qgrams")</x:f>
        <x:v>HYPERLINK is not implemented. linkLocation=https://github.com/testingautomated-usi/adaptive-tg-qgrams, friendlyName=https://github.com/testingautomated-usi/adaptive-tg-qgrams</x:v>
      </x:c>
      <x:c r="N659" t="s">
        <x:v>840</x:v>
      </x:c>
      <x:c r="O659" t="s">
        <x:v>64</x:v>
      </x:c>
      <x:c r="P659" t="s">
        <x:v>65</x:v>
      </x:c>
      <x:c r="Q659" t="str">
        <x:v>否</x:v>
      </x:c>
    </x:row>
    <x:row r="660" ht="25.5" customHeight="1">
      <x:c r="A660" t="s">
        <x:v>4449</x:v>
      </x:c>
      <x:c r="B660" t="s">
        <x:v>30</x:v>
      </x:c>
      <x:c r="C660" t="s">
        <x:v>4450</x:v>
      </x:c>
      <x:c r="D660" t="s">
        <x:v>4451</x:v>
      </x:c>
      <x:c r="E660" t="s">
        <x:v>4452</x:v>
      </x:c>
      <x:c r="F660" t="s">
        <x:v>21</x:v>
      </x:c>
      <x:c r="G660" t="s">
        <x:v>3681</x:v>
      </x:c>
      <x:c r="H660" t="s">
        <x:v>4453</x:v>
      </x:c>
      <x:c r="I660" t="s">
        <x:v>4454</x:v>
      </x:c>
      <x:c r="J660" t="s">
        <x:v>44</x:v>
      </x:c>
      <x:c r="K660" t="s">
        <x:v>72</x:v>
      </x:c>
      <x:c r="L660" t="s">
        <x:v>21</x:v>
      </x:c>
      <x:c r="M660" s="6"/>
      <x:c r="O660" t="s">
        <x:v>257</x:v>
      </x:c>
      <x:c r="P660" t="s">
        <x:v>281</x:v>
      </x:c>
      <x:c r="Q660" t="str">
        <x:v>是</x:v>
      </x:c>
    </x:row>
    <x:row r="661" ht="25.5" customHeight="1">
      <x:c r="A661" t="s">
        <x:v>4455</x:v>
      </x:c>
      <x:c r="B661" t="s">
        <x:v>17</x:v>
      </x:c>
      <x:c r="C661" t="s">
        <x:v>4456</x:v>
      </x:c>
      <x:c r="D661" t="s">
        <x:v>4457</x:v>
      </x:c>
      <x:c r="E661" t="s">
        <x:v>4458</x:v>
      </x:c>
      <x:c r="F661" t="s">
        <x:v>21</x:v>
      </x:c>
      <x:c r="G661" t="s">
        <x:v>3681</x:v>
      </x:c>
      <x:c r="H661" t="s">
        <x:v>4459</x:v>
      </x:c>
      <x:c r="I661" t="s">
        <x:v>4460</x:v>
      </x:c>
      <x:c r="J661" t="s">
        <x:v>44</x:v>
      </x:c>
      <x:c r="K661" t="s">
        <x:v>72</x:v>
      </x:c>
      <x:c r="L661" t="s">
        <x:v>44</x:v>
      </x:c>
      <x:c r="M661" s="6"/>
      <x:c r="O661" t="s">
        <x:v>80</x:v>
      </x:c>
      <x:c r="P661" t="s">
        <x:v>1137</x:v>
      </x:c>
      <x:c r="Q661" t="str">
        <x:v>是</x:v>
      </x:c>
    </x:row>
    <x:row r="662" ht="25.5" customHeight="1">
      <x:c r="A662" t="s">
        <x:v>4461</x:v>
      </x:c>
      <x:c r="B662" t="s">
        <x:v>17</x:v>
      </x:c>
      <x:c r="C662" t="s">
        <x:v>4462</x:v>
      </x:c>
      <x:c r="D662" t="s">
        <x:v>4463</x:v>
      </x:c>
      <x:c r="E662" t="s">
        <x:v>4464</x:v>
      </x:c>
      <x:c r="F662" t="s">
        <x:v>21</x:v>
      </x:c>
      <x:c r="G662" t="s">
        <x:v>3681</x:v>
      </x:c>
      <x:c r="H662" t="s">
        <x:v>4465</x:v>
      </x:c>
      <x:c r="I662" t="s">
        <x:v>4466</x:v>
      </x:c>
      <x:c r="J662" t="s">
        <x:v>44</x:v>
      </x:c>
      <x:c r="K662" t="s">
        <x:v>72</x:v>
      </x:c>
      <x:c r="L662" t="s">
        <x:v>44</x:v>
      </x:c>
      <x:c r="M662" s="6"/>
      <x:c r="O662" t="s">
        <x:v>122</x:v>
      </x:c>
      <x:c r="P662" t="s">
        <x:v>447</x:v>
      </x:c>
      <x:c r="Q662" t="str">
        <x:v>是</x:v>
      </x:c>
    </x:row>
    <x:row r="663" ht="25.5" customHeight="1">
      <x:c r="A663" t="s">
        <x:v>4467</x:v>
      </x:c>
      <x:c r="B663" t="s">
        <x:v>17</x:v>
      </x:c>
      <x:c r="C663" t="s">
        <x:v>4468</x:v>
      </x:c>
      <x:c r="D663" t="s">
        <x:v>4469</x:v>
      </x:c>
      <x:c r="E663" t="s">
        <x:v>4470</x:v>
      </x:c>
      <x:c r="F663" t="s">
        <x:v>21</x:v>
      </x:c>
      <x:c r="G663" t="s">
        <x:v>3681</x:v>
      </x:c>
      <x:c r="H663" t="s">
        <x:v>4471</x:v>
      </x:c>
      <x:c r="I663" t="s">
        <x:v>4472</x:v>
      </x:c>
      <x:c r="J663" t="s">
        <x:v>44</x:v>
      </x:c>
      <x:c r="K663" t="s">
        <x:v>72</x:v>
      </x:c>
      <x:c r="L663" t="s">
        <x:v>44</x:v>
      </x:c>
      <x:c r="M663" s="6" t="e">
        <x:f>HYPERLINK("https://github.com/Btlmd/Medusa/tree/main","https://github.com/Btlmd/Medusa/tree/main")</x:f>
        <x:v>HYPERLINK is not implemented. linkLocation=https://github.com/Btlmd/Medusa/tree/main, friendlyName=https://github.com/Btlmd/Medusa/tree/main</x:v>
      </x:c>
      <x:c r="N663" t="s">
        <x:v>840</x:v>
      </x:c>
      <x:c r="O663" t="s">
        <x:v>80</x:v>
      </x:c>
      <x:c r="P663" t="s">
        <x:v>89</x:v>
      </x:c>
      <x:c r="Q663" t="str">
        <x:v>是</x:v>
      </x:c>
    </x:row>
    <x:row r="664" ht="25.5" customHeight="1">
      <x:c r="A664" t="s">
        <x:v>4473</x:v>
      </x:c>
      <x:c r="B664" t="s">
        <x:v>30</x:v>
      </x:c>
      <x:c r="C664" t="s">
        <x:v>4474</x:v>
      </x:c>
      <x:c r="D664" t="s">
        <x:v>4475</x:v>
      </x:c>
      <x:c r="E664" t="s">
        <x:v>4476</x:v>
      </x:c>
      <x:c r="F664" t="s">
        <x:v>21</x:v>
      </x:c>
      <x:c r="G664" t="s">
        <x:v>3681</x:v>
      </x:c>
      <x:c r="H664" t="s">
        <x:v>4477</x:v>
      </x:c>
      <x:c r="I664" t="s">
        <x:v>4478</x:v>
      </x:c>
      <x:c r="J664" t="s">
        <x:v>44</x:v>
      </x:c>
      <x:c r="K664" t="s">
        <x:v>72</x:v>
      </x:c>
      <x:c r="L664" t="s">
        <x:v>44</x:v>
      </x:c>
      <x:c r="M664" s="6"/>
      <x:c r="O664" t="s">
        <x:v>131</x:v>
      </x:c>
      <x:c r="P664" t="s">
        <x:v>132</x:v>
      </x:c>
      <x:c r="Q664" t="str">
        <x:v>是</x:v>
      </x:c>
    </x:row>
    <x:row r="665" ht="25.5" customHeight="1">
      <x:c r="A665" t="s">
        <x:v>4479</x:v>
      </x:c>
      <x:c r="B665" t="s">
        <x:v>30</x:v>
      </x:c>
      <x:c r="C665" t="s">
        <x:v>4480</x:v>
      </x:c>
      <x:c r="D665" t="s">
        <x:v>4481</x:v>
      </x:c>
      <x:c r="E665" t="s">
        <x:v>4482</x:v>
      </x:c>
      <x:c r="F665" t="s">
        <x:v>44</x:v>
      </x:c>
      <x:c r="G665" t="s">
        <x:v>3681</x:v>
      </x:c>
      <x:c r="H665" t="s">
        <x:v>4483</x:v>
      </x:c>
      <x:c r="I665" t="s">
        <x:v>4484</x:v>
      </x:c>
      <x:c r="J665" t="s">
        <x:v>44</x:v>
      </x:c>
      <x:c r="K665" t="s">
        <x:v>4485</x:v>
      </x:c>
      <x:c r="L665" t="s">
        <x:v>44</x:v>
      </x:c>
      <x:c r="M665" s="6"/>
      <x:c r="O665" t="s">
        <x:v>131</x:v>
      </x:c>
      <x:c r="P665" t="s">
        <x:v>132</x:v>
      </x:c>
      <x:c r="Q665" t="str">
        <x:v>否</x:v>
      </x:c>
    </x:row>
    <x:row r="666" ht="25.5" customHeight="1">
      <x:c r="A666" t="s">
        <x:v>4486</x:v>
      </x:c>
      <x:c r="B666" t="s">
        <x:v>30</x:v>
      </x:c>
      <x:c r="C666" t="s">
        <x:v>4487</x:v>
      </x:c>
      <x:c r="D666" t="s">
        <x:v>4488</x:v>
      </x:c>
      <x:c r="E666" t="s">
        <x:v>4489</x:v>
      </x:c>
      <x:c r="F666" t="s">
        <x:v>21</x:v>
      </x:c>
      <x:c r="G666" t="s">
        <x:v>3681</x:v>
      </x:c>
      <x:c r="H666" t="s">
        <x:v>4490</x:v>
      </x:c>
      <x:c r="I666" t="s">
        <x:v>4491</x:v>
      </x:c>
      <x:c r="J666" t="s">
        <x:v>44</x:v>
      </x:c>
      <x:c r="K666" t="s">
        <x:v>4492</x:v>
      </x:c>
      <x:c r="L666" t="s">
        <x:v>44</x:v>
      </x:c>
      <x:c r="M666" s="6"/>
      <x:c r="O666" t="s">
        <x:v>131</x:v>
      </x:c>
      <x:c r="P666" t="s">
        <x:v>158</x:v>
      </x:c>
      <x:c r="Q666" t="str">
        <x:v>否</x:v>
      </x:c>
    </x:row>
    <x:row r="667" ht="25.5" customHeight="1">
      <x:c r="A667" t="s">
        <x:v>4493</x:v>
      </x:c>
      <x:c r="B667" t="s">
        <x:v>30</x:v>
      </x:c>
      <x:c r="C667" t="s">
        <x:v>4494</x:v>
      </x:c>
      <x:c r="D667" t="s">
        <x:v>4495</x:v>
      </x:c>
      <x:c r="E667" t="s">
        <x:v>4496</x:v>
      </x:c>
      <x:c r="F667" t="s">
        <x:v>21</x:v>
      </x:c>
      <x:c r="G667" t="s">
        <x:v>3681</x:v>
      </x:c>
      <x:c r="H667" t="s">
        <x:v>4497</x:v>
      </x:c>
      <x:c r="I667" t="s">
        <x:v>4498</x:v>
      </x:c>
      <x:c r="J667" t="s">
        <x:v>21</x:v>
      </x:c>
      <x:c r="K667" t="s">
        <x:v>4499</x:v>
      </x:c>
      <x:c r="L667" t="s">
        <x:v>44</x:v>
      </x:c>
      <x:c r="M667" s="6"/>
      <x:c r="O667" t="s">
        <x:v>27</x:v>
      </x:c>
      <x:c r="P667" t="s">
        <x:v>37</x:v>
      </x:c>
      <x:c r="Q667" t="str">
        <x:v>是</x:v>
      </x:c>
    </x:row>
    <x:row r="668" ht="25.5" customHeight="1">
      <x:c r="A668" t="s">
        <x:v>4500</x:v>
      </x:c>
      <x:c r="B668" t="s">
        <x:v>57</x:v>
      </x:c>
      <x:c r="C668" t="s">
        <x:v>4501</x:v>
      </x:c>
      <x:c r="D668" t="s">
        <x:v>4502</x:v>
      </x:c>
      <x:c r="E668" t="s">
        <x:v>4503</x:v>
      </x:c>
      <x:c r="F668" t="s">
        <x:v>21</x:v>
      </x:c>
      <x:c r="G668" t="s">
        <x:v>3681</x:v>
      </x:c>
      <x:c r="H668" t="s">
        <x:v>4504</x:v>
      </x:c>
      <x:c r="I668" t="s">
        <x:v>4505</x:v>
      </x:c>
      <x:c r="J668" t="s">
        <x:v>44</x:v>
      </x:c>
      <x:c r="K668" t="s">
        <x:v>72</x:v>
      </x:c>
      <x:c r="L668" t="s">
        <x:v>44</x:v>
      </x:c>
      <x:c r="M668" s="6" t="e">
        <x:f>HYPERLINK("https://github.com/RansomRadar/RansomRadar","https://github.com/RansomRadar/RansomRadar")</x:f>
        <x:v>HYPERLINK is not implemented. linkLocation=https://github.com/RansomRadar/RansomRadar, friendlyName=https://github.com/RansomRadar/RansomRadar</x:v>
      </x:c>
      <x:c r="N668" t="s">
        <x:v>840</x:v>
      </x:c>
      <x:c r="O668" t="s">
        <x:v>122</x:v>
      </x:c>
      <x:c r="P668" t="s">
        <x:v>123</x:v>
      </x:c>
      <x:c r="Q668" t="str">
        <x:v>否</x:v>
      </x:c>
    </x:row>
    <x:row r="669" ht="25.5" customHeight="1">
      <x:c r="A669" t="s">
        <x:v>4506</x:v>
      </x:c>
      <x:c r="B669" t="s">
        <x:v>57</x:v>
      </x:c>
      <x:c r="C669" t="s">
        <x:v>4507</x:v>
      </x:c>
      <x:c r="D669" t="s">
        <x:v>4508</x:v>
      </x:c>
      <x:c r="E669" t="s">
        <x:v>4509</x:v>
      </x:c>
      <x:c r="F669" t="s">
        <x:v>21</x:v>
      </x:c>
      <x:c r="G669" t="s">
        <x:v>3681</x:v>
      </x:c>
      <x:c r="H669" t="s">
        <x:v>4510</x:v>
      </x:c>
      <x:c r="I669" t="s">
        <x:v>4511</x:v>
      </x:c>
      <x:c r="J669" t="s">
        <x:v>44</x:v>
      </x:c>
      <x:c r="K669" t="s">
        <x:v>4512</x:v>
      </x:c>
      <x:c r="L669" t="s">
        <x:v>44</x:v>
      </x:c>
      <x:c r="M669" s="6"/>
      <x:c r="O669" t="s">
        <x:v>80</x:v>
      </x:c>
      <x:c r="P669" t="s">
        <x:v>81</x:v>
      </x:c>
      <x:c r="Q669" t="str">
        <x:v>否</x:v>
      </x:c>
    </x:row>
    <x:row r="670" ht="25.5" customHeight="1">
      <x:c r="A670" t="s">
        <x:v>4513</x:v>
      </x:c>
      <x:c r="B670" t="s">
        <x:v>57</x:v>
      </x:c>
      <x:c r="C670" t="s">
        <x:v>4514</x:v>
      </x:c>
      <x:c r="D670" t="s">
        <x:v>4515</x:v>
      </x:c>
      <x:c r="E670" t="s">
        <x:v>4516</x:v>
      </x:c>
      <x:c r="F670" t="s">
        <x:v>21</x:v>
      </x:c>
      <x:c r="G670" t="s">
        <x:v>3681</x:v>
      </x:c>
      <x:c r="H670" t="s">
        <x:v>4517</x:v>
      </x:c>
      <x:c r="I670" t="s">
        <x:v>4518</x:v>
      </x:c>
      <x:c r="J670" t="s">
        <x:v>44</x:v>
      </x:c>
      <x:c r="K670" t="s">
        <x:v>72</x:v>
      </x:c>
      <x:c r="L670" t="s">
        <x:v>44</x:v>
      </x:c>
      <x:c r="M670" s="6" t="e">
        <x:f>HYPERLINK("https://github.com/chenzhenpeng18/FSE25-ZeroSum/tree/main","https://github.com/chenzhenpeng18/FSE25-ZeroSum/tree/main")</x:f>
        <x:v>HYPERLINK is not implemented. linkLocation=https://github.com/chenzhenpeng18/FSE25-ZeroSum/tree/main, friendlyName=https://github.com/chenzhenpeng18/FSE25-ZeroSum/tree/main</x:v>
      </x:c>
      <x:c r="N670" t="s">
        <x:v>840</x:v>
      </x:c>
      <x:c r="O670" t="s">
        <x:v>189</x:v>
      </x:c>
      <x:c r="P670" t="s">
        <x:v>273</x:v>
      </x:c>
      <x:c r="Q670" t="str">
        <x:v>否</x:v>
      </x:c>
    </x:row>
    <x:row r="671" ht="25.5" customHeight="1">
      <x:c r="A671" t="s">
        <x:v>4519</x:v>
      </x:c>
      <x:c r="B671" t="s">
        <x:v>30</x:v>
      </x:c>
      <x:c r="C671" t="s">
        <x:v>4520</x:v>
      </x:c>
      <x:c r="D671" t="s">
        <x:v>4521</x:v>
      </x:c>
      <x:c r="E671" t="s">
        <x:v>4522</x:v>
      </x:c>
      <x:c r="F671" t="s">
        <x:v>21</x:v>
      </x:c>
      <x:c r="G671" t="s">
        <x:v>3681</x:v>
      </x:c>
      <x:c r="H671" t="s">
        <x:v>4523</x:v>
      </x:c>
      <x:c r="I671" t="s">
        <x:v>4524</x:v>
      </x:c>
      <x:c r="J671" t="s">
        <x:v>44</x:v>
      </x:c>
      <x:c r="K671" t="s">
        <x:v>72</x:v>
      </x:c>
      <x:c r="L671" t="s">
        <x:v>44</x:v>
      </x:c>
      <x:c r="M671" s="6"/>
      <x:c r="O671" t="s">
        <x:v>64</x:v>
      </x:c>
      <x:c r="P671" t="s">
        <x:v>65</x:v>
      </x:c>
      <x:c r="Q671" t="str">
        <x:v>是</x:v>
      </x:c>
    </x:row>
    <x:row r="672" ht="25.5" customHeight="1">
      <x:c r="A672" t="s">
        <x:v>4525</x:v>
      </x:c>
      <x:c r="B672" t="s">
        <x:v>30</x:v>
      </x:c>
      <x:c r="C672" t="s">
        <x:v>4526</x:v>
      </x:c>
      <x:c r="D672" t="s">
        <x:v>4527</x:v>
      </x:c>
      <x:c r="E672" t="s">
        <x:v>4528</x:v>
      </x:c>
      <x:c r="F672" t="s">
        <x:v>21</x:v>
      </x:c>
      <x:c r="G672" t="s">
        <x:v>3681</x:v>
      </x:c>
      <x:c r="H672" t="s">
        <x:v>4529</x:v>
      </x:c>
      <x:c r="I672" t="s">
        <x:v>4530</x:v>
      </x:c>
      <x:c r="J672" t="s">
        <x:v>44</x:v>
      </x:c>
      <x:c r="K672" t="s">
        <x:v>72</x:v>
      </x:c>
      <x:c r="L672" t="s">
        <x:v>44</x:v>
      </x:c>
      <x:c r="M672" s="6" t="e">
        <x:f>HYPERLINK("https://github.com/LeeAnnJ/CKTyper","https://github.com/LeeAnnJ/CKTyper")</x:f>
        <x:v>HYPERLINK is not implemented. linkLocation=https://github.com/LeeAnnJ/CKTyper, friendlyName=https://github.com/LeeAnnJ/CKTyper</x:v>
      </x:c>
      <x:c r="N672" t="s">
        <x:v>840</x:v>
      </x:c>
      <x:c r="O672" t="s">
        <x:v>257</x:v>
      </x:c>
      <x:c r="P672" t="s">
        <x:v>571</x:v>
      </x:c>
      <x:c r="Q672" t="str">
        <x:v>是</x:v>
      </x:c>
    </x:row>
    <x:row r="673" ht="25.5" customHeight="1">
      <x:c r="A673" t="s">
        <x:v>4531</x:v>
      </x:c>
      <x:c r="B673" t="s">
        <x:v>30</x:v>
      </x:c>
      <x:c r="C673" t="s">
        <x:v>4532</x:v>
      </x:c>
      <x:c r="D673" t="s">
        <x:v>4533</x:v>
      </x:c>
      <x:c r="E673" t="s">
        <x:v>4534</x:v>
      </x:c>
      <x:c r="F673" t="s">
        <x:v>21</x:v>
      </x:c>
      <x:c r="G673" t="s">
        <x:v>3681</x:v>
      </x:c>
      <x:c r="H673" t="s">
        <x:v>4535</x:v>
      </x:c>
      <x:c r="I673" t="s">
        <x:v>4536</x:v>
      </x:c>
      <x:c r="J673" t="s">
        <x:v>44</x:v>
      </x:c>
      <x:c r="K673" t="s">
        <x:v>72</x:v>
      </x:c>
      <x:c r="L673" t="s">
        <x:v>44</x:v>
      </x:c>
      <x:c r="M673" s="6"/>
      <x:c r="O673" t="s">
        <x:v>131</x:v>
      </x:c>
      <x:c r="P673" t="s">
        <x:v>486</x:v>
      </x:c>
      <x:c r="Q673" t="str">
        <x:v>是</x:v>
      </x:c>
    </x:row>
    <x:row r="674" ht="25.5" customHeight="1">
      <x:c r="A674" s="13" t="s">
        <x:v>4537</x:v>
      </x:c>
      <x:c r="B674" t="s">
        <x:v>17</x:v>
      </x:c>
      <x:c r="C674" t="s">
        <x:v>4538</x:v>
      </x:c>
      <x:c r="D674" t="s">
        <x:v>4539</x:v>
      </x:c>
      <x:c r="E674" t="s">
        <x:v>4540</x:v>
      </x:c>
      <x:c r="F674" t="s">
        <x:v>21</x:v>
      </x:c>
      <x:c r="G674" t="s">
        <x:v>4541</x:v>
      </x:c>
      <x:c r="H674" t="s">
        <x:v>4542</x:v>
      </x:c>
      <x:c r="I674" t="s">
        <x:v>4543</x:v>
      </x:c>
      <x:c r="J674" t="s">
        <x:v>44</x:v>
      </x:c>
      <x:c r="K674" t="s">
        <x:v>72</x:v>
      </x:c>
      <x:c r="L674" t="s">
        <x:v>44</x:v>
      </x:c>
      <x:c r="M674" s="6"/>
      <x:c r="O674" t="s">
        <x:v>80</x:v>
      </x:c>
      <x:c r="P674" t="s">
        <x:v>89</x:v>
      </x:c>
      <x:c r="Q674" t="str">
        <x:v>是</x:v>
      </x:c>
    </x:row>
    <x:row r="675" ht="25.5" customHeight="1">
      <x:c r="A675" t="s">
        <x:v>4544</x:v>
      </x:c>
      <x:c r="B675" t="s">
        <x:v>30</x:v>
      </x:c>
      <x:c r="C675" t="s">
        <x:v>4545</x:v>
      </x:c>
      <x:c r="D675" t="s">
        <x:v>4546</x:v>
      </x:c>
      <x:c r="E675" t="s">
        <x:v>4547</x:v>
      </x:c>
      <x:c r="F675" t="s">
        <x:v>21</x:v>
      </x:c>
      <x:c r="G675" t="s">
        <x:v>4541</x:v>
      </x:c>
      <x:c r="H675" t="s">
        <x:v>4548</x:v>
      </x:c>
      <x:c r="I675" t="s">
        <x:v>4549</x:v>
      </x:c>
      <x:c r="J675" t="s">
        <x:v>44</x:v>
      </x:c>
      <x:c r="K675" t="s">
        <x:v>4550</x:v>
      </x:c>
      <x:c r="L675" t="s">
        <x:v>21</x:v>
      </x:c>
      <x:c r="M675" s="6" t="e">
        <x:f>HYPERLINK("https://github.com/ZJU-CTAG/CCRep","https://github.com/ZJU-CTAG/CCRep,")</x:f>
        <x:v>HYPERLINK is not implemented. linkLocation=https://github.com/ZJU-CTAG/CCRep, friendlyName=https://github.com/ZJU-CTAG/CCRep,</x:v>
      </x:c>
      <x:c r="N675" t="s">
        <x:v>1301</x:v>
      </x:c>
      <x:c r="O675" t="s">
        <x:v>80</x:v>
      </x:c>
      <x:c r="P675" t="s">
        <x:v>89</x:v>
      </x:c>
      <x:c r="Q675" t="str">
        <x:v>是</x:v>
      </x:c>
    </x:row>
    <x:row r="676" ht="25.5" customHeight="1">
      <x:c r="A676" s="13" t="s">
        <x:v>4551</x:v>
      </x:c>
      <x:c r="B676" t="s">
        <x:v>17</x:v>
      </x:c>
      <x:c r="C676" t="s">
        <x:v>4552</x:v>
      </x:c>
      <x:c r="D676" t="s">
        <x:v>4553</x:v>
      </x:c>
      <x:c r="E676" t="s">
        <x:v>4554</x:v>
      </x:c>
      <x:c r="F676" t="s">
        <x:v>21</x:v>
      </x:c>
      <x:c r="G676" t="s">
        <x:v>4541</x:v>
      </x:c>
      <x:c r="H676" s="5" t="s">
        <x:v>4555</x:v>
      </x:c>
      <x:c r="I676" t="s">
        <x:v>4556</x:v>
      </x:c>
      <x:c r="J676" t="s">
        <x:v>44</x:v>
      </x:c>
      <x:c r="K676" t="s">
        <x:v>4557</x:v>
      </x:c>
      <x:c r="L676" t="s">
        <x:v>44</x:v>
      </x:c>
      <x:c r="M676" s="6"/>
      <x:c r="O676" t="s">
        <x:v>80</x:v>
      </x:c>
      <x:c r="P676" t="s">
        <x:v>89</x:v>
      </x:c>
      <x:c r="Q676" t="str">
        <x:v>是</x:v>
      </x:c>
    </x:row>
    <x:row r="677" ht="25.5" customHeight="1">
      <x:c r="A677" t="s">
        <x:v>4558</x:v>
      </x:c>
      <x:c r="B677" t="s">
        <x:v>57</x:v>
      </x:c>
      <x:c r="C677" t="s">
        <x:v>4559</x:v>
      </x:c>
      <x:c r="D677" t="s">
        <x:v>4560</x:v>
      </x:c>
      <x:c r="E677" t="s">
        <x:v>4561</x:v>
      </x:c>
      <x:c r="F677" t="s">
        <x:v>21</x:v>
      </x:c>
      <x:c r="G677" t="s">
        <x:v>4541</x:v>
      </x:c>
      <x:c r="H677" t="s">
        <x:v>4562</x:v>
      </x:c>
      <x:c r="I677" t="s">
        <x:v>4563</x:v>
      </x:c>
      <x:c r="J677" t="s">
        <x:v>21</x:v>
      </x:c>
      <x:c r="K677" t="s">
        <x:v>4564</x:v>
      </x:c>
      <x:c r="L677" t="s">
        <x:v>44</x:v>
      </x:c>
      <x:c r="M677" s="6"/>
      <x:c r="O677" t="s">
        <x:v>64</x:v>
      </x:c>
      <x:c r="P677" t="s">
        <x:v>65</x:v>
      </x:c>
      <x:c r="Q677" t="str">
        <x:v>否</x:v>
      </x:c>
    </x:row>
    <x:row r="678" ht="25.5" customHeight="1">
      <x:c r="A678" t="s">
        <x:v>4565</x:v>
      </x:c>
      <x:c r="B678" t="s">
        <x:v>57</x:v>
      </x:c>
      <x:c r="C678" t="s">
        <x:v>4566</x:v>
      </x:c>
      <x:c r="D678" t="s">
        <x:v>4567</x:v>
      </x:c>
      <x:c r="E678" t="s">
        <x:v>4568</x:v>
      </x:c>
      <x:c r="F678" t="s">
        <x:v>21</x:v>
      </x:c>
      <x:c r="G678" t="s">
        <x:v>4541</x:v>
      </x:c>
      <x:c r="H678" t="s">
        <x:v>4569</x:v>
      </x:c>
      <x:c r="I678" t="s">
        <x:v>4570</x:v>
      </x:c>
      <x:c r="J678" t="s">
        <x:v>21</x:v>
      </x:c>
      <x:c r="K678" t="s">
        <x:v>4571</x:v>
      </x:c>
      <x:c r="L678" t="s">
        <x:v>44</x:v>
      </x:c>
      <x:c r="M678" s="6"/>
      <x:c r="O678" t="s">
        <x:v>64</x:v>
      </x:c>
      <x:c r="P678" t="s">
        <x:v>65</x:v>
      </x:c>
      <x:c r="Q678" t="str">
        <x:v>否</x:v>
      </x:c>
    </x:row>
    <x:row r="679" ht="25.5" customHeight="1">
      <x:c r="A679" t="s">
        <x:v>4572</x:v>
      </x:c>
      <x:c r="B679" t="s">
        <x:v>57</x:v>
      </x:c>
      <x:c r="C679" t="s">
        <x:v>4573</x:v>
      </x:c>
      <x:c r="D679" t="s">
        <x:v>4574</x:v>
      </x:c>
      <x:c r="E679" t="s">
        <x:v>4575</x:v>
      </x:c>
      <x:c r="F679" t="s">
        <x:v>21</x:v>
      </x:c>
      <x:c r="G679" t="s">
        <x:v>4541</x:v>
      </x:c>
      <x:c r="H679" t="s">
        <x:v>4576</x:v>
      </x:c>
      <x:c r="I679" t="s">
        <x:v>4577</x:v>
      </x:c>
      <x:c r="J679" t="s">
        <x:v>21</x:v>
      </x:c>
      <x:c r="K679" t="s">
        <x:v>4578</x:v>
      </x:c>
      <x:c r="L679" t="s">
        <x:v>44</x:v>
      </x:c>
      <x:c r="M679" s="6"/>
      <x:c r="O679" t="s">
        <x:v>64</x:v>
      </x:c>
      <x:c r="P679" t="s">
        <x:v>65</x:v>
      </x:c>
      <x:c r="Q679" t="str">
        <x:v>否</x:v>
      </x:c>
    </x:row>
    <x:row r="680" ht="25.5" customHeight="1">
      <x:c r="A680" t="s">
        <x:v>4579</x:v>
      </x:c>
      <x:c r="B680" t="s">
        <x:v>57</x:v>
      </x:c>
      <x:c r="C680" t="s">
        <x:v>4580</x:v>
      </x:c>
      <x:c r="D680" t="s">
        <x:v>4581</x:v>
      </x:c>
      <x:c r="E680" t="s">
        <x:v>4582</x:v>
      </x:c>
      <x:c r="F680" t="s">
        <x:v>21</x:v>
      </x:c>
      <x:c r="G680" t="s">
        <x:v>4541</x:v>
      </x:c>
      <x:c r="H680" t="s">
        <x:v>4583</x:v>
      </x:c>
      <x:c r="I680" t="s">
        <x:v>4584</x:v>
      </x:c>
      <x:c r="J680" t="s">
        <x:v>44</x:v>
      </x:c>
      <x:c r="K680" t="s">
        <x:v>4585</x:v>
      </x:c>
      <x:c r="L680" t="s">
        <x:v>44</x:v>
      </x:c>
      <x:c r="M680" s="6"/>
      <x:c r="O680" t="s">
        <x:v>64</x:v>
      </x:c>
      <x:c r="P680" t="s">
        <x:v>65</x:v>
      </x:c>
      <x:c r="Q680" t="str">
        <x:v>否</x:v>
      </x:c>
    </x:row>
    <x:row r="681" ht="25.5" customHeight="1">
      <x:c r="A681" t="s">
        <x:v>4586</x:v>
      </x:c>
      <x:c r="B681" t="s">
        <x:v>57</x:v>
      </x:c>
      <x:c r="C681" t="s">
        <x:v>4587</x:v>
      </x:c>
      <x:c r="D681" t="s">
        <x:v>4588</x:v>
      </x:c>
      <x:c r="E681" t="s">
        <x:v>4589</x:v>
      </x:c>
      <x:c r="F681" t="s">
        <x:v>21</x:v>
      </x:c>
      <x:c r="G681" t="s">
        <x:v>4541</x:v>
      </x:c>
      <x:c r="H681" t="s">
        <x:v>4590</x:v>
      </x:c>
      <x:c r="I681" t="s">
        <x:v>4591</x:v>
      </x:c>
      <x:c r="J681" t="s">
        <x:v>21</x:v>
      </x:c>
      <x:c r="K681" t="s">
        <x:v>4592</x:v>
      </x:c>
      <x:c r="L681" t="s">
        <x:v>44</x:v>
      </x:c>
      <x:c r="M681" s="6" t="e">
        <x:f>HYPERLINK("https://github.com/TypeOracle/TypeOracleSrc","https://github.com/TypeOracle/TypeOracleSrc,,")</x:f>
        <x:v>HYPERLINK is not implemented. linkLocation=https://github.com/TypeOracle/TypeOracleSrc, friendlyName=https://github.com/TypeOracle/TypeOracleSrc,,</x:v>
      </x:c>
      <x:c r="N681" t="s">
        <x:v>79</x:v>
      </x:c>
      <x:c r="O681" t="s">
        <x:v>64</x:v>
      </x:c>
      <x:c r="P681" t="s">
        <x:v>65</x:v>
      </x:c>
      <x:c r="Q681" t="str">
        <x:v>否</x:v>
      </x:c>
    </x:row>
    <x:row r="682" ht="25.5" customHeight="1">
      <x:c r="A682" t="s">
        <x:v>4593</x:v>
      </x:c>
      <x:c r="B682" t="s">
        <x:v>30</x:v>
      </x:c>
      <x:c r="C682" t="s">
        <x:v>4594</x:v>
      </x:c>
      <x:c r="D682" t="s">
        <x:v>4595</x:v>
      </x:c>
      <x:c r="E682" t="s">
        <x:v>4596</x:v>
      </x:c>
      <x:c r="F682" t="s">
        <x:v>44</x:v>
      </x:c>
      <x:c r="G682" t="s">
        <x:v>4541</x:v>
      </x:c>
      <x:c r="H682" t="s">
        <x:v>4597</x:v>
      </x:c>
      <x:c r="I682" t="s">
        <x:v>4598</x:v>
      </x:c>
      <x:c r="J682" t="s">
        <x:v>44</x:v>
      </x:c>
      <x:c r="K682" t="s">
        <x:v>4599</x:v>
      </x:c>
      <x:c r="L682" t="s">
        <x:v>44</x:v>
      </x:c>
      <x:c r="M682" s="6"/>
      <x:c r="O682" t="s">
        <x:v>1077</x:v>
      </x:c>
      <x:c r="P682" t="s">
        <x:v>2202</x:v>
      </x:c>
      <x:c r="Q682" t="str">
        <x:v>否</x:v>
      </x:c>
    </x:row>
    <x:row r="683" ht="25.5" customHeight="1">
      <x:c r="A683" t="s">
        <x:v>4600</x:v>
      </x:c>
      <x:c r="B683" t="s">
        <x:v>57</x:v>
      </x:c>
      <x:c r="C683" t="s">
        <x:v>4601</x:v>
      </x:c>
      <x:c r="D683" t="s">
        <x:v>4602</x:v>
      </x:c>
      <x:c r="E683" t="s">
        <x:v>4603</x:v>
      </x:c>
      <x:c r="F683" t="s">
        <x:v>21</x:v>
      </x:c>
      <x:c r="G683" t="s">
        <x:v>4541</x:v>
      </x:c>
      <x:c r="H683" t="s">
        <x:v>4604</x:v>
      </x:c>
      <x:c r="I683" t="s">
        <x:v>4605</x:v>
      </x:c>
      <x:c r="J683" t="s">
        <x:v>44</x:v>
      </x:c>
      <x:c r="K683" t="s">
        <x:v>4606</x:v>
      </x:c>
      <x:c r="L683" t="s">
        <x:v>44</x:v>
      </x:c>
      <x:c r="M683" s="6"/>
      <x:c r="O683" t="s">
        <x:v>131</x:v>
      </x:c>
      <x:c r="P683" t="s">
        <x:v>227</x:v>
      </x:c>
      <x:c r="Q683" t="str">
        <x:v>是</x:v>
      </x:c>
    </x:row>
    <x:row r="684" ht="25.5" customHeight="1">
      <x:c r="A684" t="s">
        <x:v>4607</x:v>
      </x:c>
      <x:c r="B684" t="s">
        <x:v>30</x:v>
      </x:c>
      <x:c r="C684" t="s">
        <x:v>4608</x:v>
      </x:c>
      <x:c r="D684" t="s">
        <x:v>4609</x:v>
      </x:c>
      <x:c r="E684" t="s">
        <x:v>4610</x:v>
      </x:c>
      <x:c r="F684" t="s">
        <x:v>21</x:v>
      </x:c>
      <x:c r="G684" t="s">
        <x:v>4541</x:v>
      </x:c>
      <x:c r="H684" t="s">
        <x:v>4611</x:v>
      </x:c>
      <x:c r="I684" t="s">
        <x:v>4612</x:v>
      </x:c>
      <x:c r="J684" t="s">
        <x:v>44</x:v>
      </x:c>
      <x:c r="K684" t="s">
        <x:v>4613</x:v>
      </x:c>
      <x:c r="L684" t="s">
        <x:v>44</x:v>
      </x:c>
      <x:c r="M684" s="6"/>
      <x:c r="O684" t="s">
        <x:v>148</x:v>
      </x:c>
      <x:c r="P684" t="s">
        <x:v>982</x:v>
      </x:c>
      <x:c r="Q684" t="str">
        <x:v>否</x:v>
      </x:c>
    </x:row>
    <x:row r="685" ht="25.5" customHeight="1">
      <x:c r="A685" t="s">
        <x:v>4614</x:v>
      </x:c>
      <x:c r="B685" t="s">
        <x:v>57</x:v>
      </x:c>
      <x:c r="C685" t="s">
        <x:v>4615</x:v>
      </x:c>
      <x:c r="D685" t="s">
        <x:v>4616</x:v>
      </x:c>
      <x:c r="E685" t="s">
        <x:v>4617</x:v>
      </x:c>
      <x:c r="F685" t="s">
        <x:v>21</x:v>
      </x:c>
      <x:c r="G685" t="s">
        <x:v>4541</x:v>
      </x:c>
      <x:c r="H685" t="s">
        <x:v>4618</x:v>
      </x:c>
      <x:c r="I685" t="s">
        <x:v>4619</x:v>
      </x:c>
      <x:c r="J685" t="s">
        <x:v>44</x:v>
      </x:c>
      <x:c r="K685" t="s">
        <x:v>4620</x:v>
      </x:c>
      <x:c r="L685" t="s">
        <x:v>21</x:v>
      </x:c>
      <x:c r="M685" s="6" t="e">
        <x:f>HYPERLINK("https://github.com/MOB2022/MOB-dataset","https://github.com/MOB2022/MOB-dataset,")</x:f>
        <x:v>HYPERLINK is not implemented. linkLocation=https://github.com/MOB2022/MOB-dataset, friendlyName=https://github.com/MOB2022/MOB-dataset,</x:v>
      </x:c>
      <x:c r="N685" t="s">
        <x:v>940</x:v>
      </x:c>
      <x:c r="O685" t="s">
        <x:v>64</x:v>
      </x:c>
      <x:c r="P685" t="s">
        <x:v>97</x:v>
      </x:c>
      <x:c r="Q685" t="str">
        <x:v>否</x:v>
      </x:c>
    </x:row>
    <x:row r="686" ht="25.5" customHeight="1">
      <x:c r="A686" t="s">
        <x:v>4621</x:v>
      </x:c>
      <x:c r="B686" t="s">
        <x:v>57</x:v>
      </x:c>
      <x:c r="C686" t="s">
        <x:v>4622</x:v>
      </x:c>
      <x:c r="D686" t="s">
        <x:v>4623</x:v>
      </x:c>
      <x:c r="E686" t="s">
        <x:v>4624</x:v>
      </x:c>
      <x:c r="F686" t="s">
        <x:v>21</x:v>
      </x:c>
      <x:c r="G686" t="s">
        <x:v>4541</x:v>
      </x:c>
      <x:c r="H686" t="s">
        <x:v>4625</x:v>
      </x:c>
      <x:c r="I686" t="s">
        <x:v>4626</x:v>
      </x:c>
      <x:c r="J686" t="s">
        <x:v>44</x:v>
      </x:c>
      <x:c r="K686" t="s">
        <x:v>4627</x:v>
      </x:c>
      <x:c r="L686" t="s">
        <x:v>44</x:v>
      </x:c>
      <x:c r="M686" s="6"/>
      <x:c r="O686" t="s">
        <x:v>131</x:v>
      </x:c>
      <x:c r="P686" t="s">
        <x:v>227</x:v>
      </x:c>
      <x:c r="Q686" t="str">
        <x:v>否</x:v>
      </x:c>
    </x:row>
    <x:row r="687" ht="25.5" customHeight="1">
      <x:c r="A687" t="s">
        <x:v>4628</x:v>
      </x:c>
      <x:c r="B687" t="s">
        <x:v>30</x:v>
      </x:c>
      <x:c r="C687" t="s">
        <x:v>4629</x:v>
      </x:c>
      <x:c r="D687" t="s">
        <x:v>4630</x:v>
      </x:c>
      <x:c r="E687" t="s">
        <x:v>4631</x:v>
      </x:c>
      <x:c r="F687" t="s">
        <x:v>21</x:v>
      </x:c>
      <x:c r="G687" t="s">
        <x:v>4541</x:v>
      </x:c>
      <x:c r="H687" t="s">
        <x:v>4632</x:v>
      </x:c>
      <x:c r="I687" t="s">
        <x:v>4633</x:v>
      </x:c>
      <x:c r="J687" t="s">
        <x:v>21</x:v>
      </x:c>
      <x:c r="K687" t="s">
        <x:v>4634</x:v>
      </x:c>
      <x:c r="L687" t="s">
        <x:v>44</x:v>
      </x:c>
      <x:c r="M687" s="6"/>
      <x:c r="O687" t="s">
        <x:v>64</x:v>
      </x:c>
      <x:c r="P687" t="s">
        <x:v>174</x:v>
      </x:c>
      <x:c r="Q687" t="str">
        <x:v>否</x:v>
      </x:c>
    </x:row>
    <x:row r="688" ht="25.5" customHeight="1">
      <x:c r="A688" t="s">
        <x:v>4635</x:v>
      </x:c>
      <x:c r="B688" t="s">
        <x:v>30</x:v>
      </x:c>
      <x:c r="C688" t="s">
        <x:v>4636</x:v>
      </x:c>
      <x:c r="D688" t="s">
        <x:v>4637</x:v>
      </x:c>
      <x:c r="E688" t="s">
        <x:v>4638</x:v>
      </x:c>
      <x:c r="F688" t="s">
        <x:v>21</x:v>
      </x:c>
      <x:c r="G688" t="s">
        <x:v>4541</x:v>
      </x:c>
      <x:c r="H688" t="s">
        <x:v>4639</x:v>
      </x:c>
      <x:c r="I688" t="s">
        <x:v>4640</x:v>
      </x:c>
      <x:c r="J688" t="s">
        <x:v>44</x:v>
      </x:c>
      <x:c r="K688" t="s">
        <x:v>4641</x:v>
      </x:c>
      <x:c r="L688" t="s">
        <x:v>44</x:v>
      </x:c>
      <x:c r="M688" s="6"/>
      <x:c r="O688" t="s">
        <x:v>64</x:v>
      </x:c>
      <x:c r="P688" t="s">
        <x:v>1505</x:v>
      </x:c>
      <x:c r="Q688" t="str">
        <x:v>否</x:v>
      </x:c>
    </x:row>
    <x:row r="689" ht="25.5" customHeight="1">
      <x:c r="A689" t="s">
        <x:v>4642</x:v>
      </x:c>
      <x:c r="B689" t="s">
        <x:v>30</x:v>
      </x:c>
      <x:c r="C689" t="s">
        <x:v>4643</x:v>
      </x:c>
      <x:c r="D689" t="s">
        <x:v>4644</x:v>
      </x:c>
      <x:c r="E689" t="s">
        <x:v>4645</x:v>
      </x:c>
      <x:c r="F689" t="s">
        <x:v>21</x:v>
      </x:c>
      <x:c r="G689" t="s">
        <x:v>4541</x:v>
      </x:c>
      <x:c r="H689" t="s">
        <x:v>4646</x:v>
      </x:c>
      <x:c r="I689" t="s">
        <x:v>4647</x:v>
      </x:c>
      <x:c r="J689" t="s">
        <x:v>44</x:v>
      </x:c>
      <x:c r="K689" t="s">
        <x:v>4648</x:v>
      </x:c>
      <x:c r="L689" t="s">
        <x:v>44</x:v>
      </x:c>
      <x:c r="M689" s="6"/>
      <x:c r="O689" t="s">
        <x:v>257</x:v>
      </x:c>
      <x:c r="P689" t="s">
        <x:v>349</x:v>
      </x:c>
      <x:c r="Q689" t="str">
        <x:v>是</x:v>
      </x:c>
    </x:row>
    <x:row r="690" ht="25.5" customHeight="1">
      <x:c r="A690" t="s">
        <x:v>4649</x:v>
      </x:c>
      <x:c r="B690" t="s">
        <x:v>17</x:v>
      </x:c>
      <x:c r="C690" t="s">
        <x:v>4650</x:v>
      </x:c>
      <x:c r="D690" t="s">
        <x:v>4651</x:v>
      </x:c>
      <x:c r="E690" t="s">
        <x:v>4652</x:v>
      </x:c>
      <x:c r="F690" t="s">
        <x:v>44</x:v>
      </x:c>
      <x:c r="G690" t="s">
        <x:v>4541</x:v>
      </x:c>
      <x:c r="H690" t="s">
        <x:v>4653</x:v>
      </x:c>
      <x:c r="I690" t="s">
        <x:v>4654</x:v>
      </x:c>
      <x:c r="J690" t="s">
        <x:v>44</x:v>
      </x:c>
      <x:c r="K690" t="s">
        <x:v>4655</x:v>
      </x:c>
      <x:c r="L690" t="s">
        <x:v>44</x:v>
      </x:c>
      <x:c r="M690" s="6"/>
      <x:c r="O690" t="s">
        <x:v>189</x:v>
      </x:c>
      <x:c r="P690" t="s">
        <x:v>4656</x:v>
      </x:c>
      <x:c r="Q690" t="str">
        <x:v>否</x:v>
      </x:c>
    </x:row>
    <x:row r="691" ht="25.5" customHeight="1">
      <x:c r="A691" t="s">
        <x:v>4657</x:v>
      </x:c>
      <x:c r="B691" t="s">
        <x:v>2324</x:v>
      </x:c>
      <x:c r="C691" t="s">
        <x:v>4658</x:v>
      </x:c>
      <x:c r="D691" t="s">
        <x:v>4659</x:v>
      </x:c>
      <x:c r="E691" t="s">
        <x:v>4660</x:v>
      </x:c>
      <x:c r="F691" t="s">
        <x:v>21</x:v>
      </x:c>
      <x:c r="G691" t="s">
        <x:v>4541</x:v>
      </x:c>
      <x:c r="H691" t="s">
        <x:v>4661</x:v>
      </x:c>
      <x:c r="I691" t="s">
        <x:v>4662</x:v>
      </x:c>
      <x:c r="J691" t="s">
        <x:v>44</x:v>
      </x:c>
      <x:c r="K691" t="s">
        <x:v>4663</x:v>
      </x:c>
      <x:c r="L691" t="s">
        <x:v>44</x:v>
      </x:c>
      <x:c r="M691" s="6"/>
      <x:c r="O691" t="s">
        <x:v>462</x:v>
      </x:c>
      <x:c r="P691" t="s">
        <x:v>767</x:v>
      </x:c>
      <x:c r="Q691" t="str">
        <x:v>否</x:v>
      </x:c>
    </x:row>
    <x:row r="692" ht="25.5" customHeight="1">
      <x:c r="A692" s="3" t="s">
        <x:v>4664</x:v>
      </x:c>
      <x:c r="B692" t="s">
        <x:v>30</x:v>
      </x:c>
      <x:c r="C692" t="s">
        <x:v>4665</x:v>
      </x:c>
      <x:c r="D692" t="s">
        <x:v>4666</x:v>
      </x:c>
      <x:c r="E692" t="s">
        <x:v>4667</x:v>
      </x:c>
      <x:c r="F692" t="s">
        <x:v>21</x:v>
      </x:c>
      <x:c r="G692" t="s">
        <x:v>4541</x:v>
      </x:c>
      <x:c r="H692" t="s">
        <x:v>4668</x:v>
      </x:c>
      <x:c r="I692" t="s">
        <x:v>4669</x:v>
      </x:c>
      <x:c r="J692" t="s">
        <x:v>44</x:v>
      </x:c>
      <x:c r="K692" t="s">
        <x:v>4670</x:v>
      </x:c>
      <x:c r="L692" t="s">
        <x:v>21</x:v>
      </x:c>
      <x:c r="M692" s="6"/>
      <x:c r="O692" t="s">
        <x:v>131</x:v>
      </x:c>
      <x:c r="P692" t="s">
        <x:v>132</x:v>
      </x:c>
      <x:c r="Q692" t="str">
        <x:v>否</x:v>
      </x:c>
    </x:row>
    <x:row r="693" ht="25.5" customHeight="1">
      <x:c r="A693" t="s">
        <x:v>4671</x:v>
      </x:c>
      <x:c r="B693" t="s">
        <x:v>57</x:v>
      </x:c>
      <x:c r="C693" t="s">
        <x:v>4672</x:v>
      </x:c>
      <x:c r="D693" t="s">
        <x:v>4673</x:v>
      </x:c>
      <x:c r="E693" t="s">
        <x:v>4674</x:v>
      </x:c>
      <x:c r="F693" t="s">
        <x:v>21</x:v>
      </x:c>
      <x:c r="G693" t="s">
        <x:v>4541</x:v>
      </x:c>
      <x:c r="H693" t="s">
        <x:v>4675</x:v>
      </x:c>
      <x:c r="I693" t="s">
        <x:v>4676</x:v>
      </x:c>
      <x:c r="J693" t="s">
        <x:v>21</x:v>
      </x:c>
      <x:c r="K693" t="s">
        <x:v>4677</x:v>
      </x:c>
      <x:c r="L693" t="s">
        <x:v>44</x:v>
      </x:c>
      <x:c r="M693" s="6" t="e">
        <x:f>HYPERLINK("https://github.com/apicad1/artifact","https://github.com/apicad1/artifact,")</x:f>
        <x:v>HYPERLINK is not implemented. linkLocation=https://github.com/apicad1/artifact, friendlyName=https://github.com/apicad1/artifact,</x:v>
      </x:c>
      <x:c r="N693" t="s">
        <x:v>675</x:v>
      </x:c>
      <x:c r="O693" t="s">
        <x:v>131</x:v>
      </x:c>
      <x:c r="P693" t="s">
        <x:v>227</x:v>
      </x:c>
      <x:c r="Q693" t="str">
        <x:v>是</x:v>
      </x:c>
    </x:row>
    <x:row r="694" ht="25.5" customHeight="1">
      <x:c r="A694" t="s">
        <x:v>4678</x:v>
      </x:c>
      <x:c r="B694" t="s">
        <x:v>30</x:v>
      </x:c>
      <x:c r="C694" t="s">
        <x:v>4679</x:v>
      </x:c>
      <x:c r="D694" t="s">
        <x:v>4680</x:v>
      </x:c>
      <x:c r="E694" t="s">
        <x:v>4681</x:v>
      </x:c>
      <x:c r="F694" t="s">
        <x:v>21</x:v>
      </x:c>
      <x:c r="G694" t="s">
        <x:v>4541</x:v>
      </x:c>
      <x:c r="H694" t="s">
        <x:v>4682</x:v>
      </x:c>
      <x:c r="I694" t="s">
        <x:v>4683</x:v>
      </x:c>
      <x:c r="J694" t="s">
        <x:v>21</x:v>
      </x:c>
      <x:c r="K694" t="s">
        <x:v>4684</x:v>
      </x:c>
      <x:c r="L694" t="s">
        <x:v>44</x:v>
      </x:c>
      <x:c r="M694" s="6"/>
      <x:c r="O694" t="s">
        <x:v>64</x:v>
      </x:c>
      <x:c r="P694" t="s">
        <x:v>174</x:v>
      </x:c>
      <x:c r="Q694" t="str">
        <x:v>否</x:v>
      </x:c>
    </x:row>
    <x:row r="695" ht="25.5" customHeight="1">
      <x:c r="A695" t="s">
        <x:v>4685</x:v>
      </x:c>
      <x:c r="B695" t="s">
        <x:v>30</x:v>
      </x:c>
      <x:c r="C695" t="s">
        <x:v>4686</x:v>
      </x:c>
      <x:c r="D695" t="s">
        <x:v>4687</x:v>
      </x:c>
      <x:c r="E695" t="s">
        <x:v>4688</x:v>
      </x:c>
      <x:c r="F695" t="s">
        <x:v>21</x:v>
      </x:c>
      <x:c r="G695" t="s">
        <x:v>4541</x:v>
      </x:c>
      <x:c r="H695" t="s">
        <x:v>4689</x:v>
      </x:c>
      <x:c r="I695" t="s">
        <x:v>4690</x:v>
      </x:c>
      <x:c r="J695" t="s">
        <x:v>21</x:v>
      </x:c>
      <x:c r="K695" t="s">
        <x:v>4691</x:v>
      </x:c>
      <x:c r="L695" t="s">
        <x:v>44</x:v>
      </x:c>
      <x:c r="M695" s="6"/>
      <x:c r="O695" t="s">
        <x:v>122</x:v>
      </x:c>
      <x:c r="P695" t="s">
        <x:v>123</x:v>
      </x:c>
      <x:c r="Q695" t="str">
        <x:v>否</x:v>
      </x:c>
    </x:row>
    <x:row r="696" ht="25.5" customHeight="1">
      <x:c r="A696" t="s">
        <x:v>4692</x:v>
      </x:c>
      <x:c r="B696" t="s">
        <x:v>17</x:v>
      </x:c>
      <x:c r="C696" t="s">
        <x:v>4693</x:v>
      </x:c>
      <x:c r="D696" t="s">
        <x:v>4694</x:v>
      </x:c>
      <x:c r="E696" t="s">
        <x:v>4695</x:v>
      </x:c>
      <x:c r="F696" t="s">
        <x:v>44</x:v>
      </x:c>
      <x:c r="G696" t="s">
        <x:v>4541</x:v>
      </x:c>
      <x:c r="H696" t="s">
        <x:v>4696</x:v>
      </x:c>
      <x:c r="I696" t="s">
        <x:v>4697</x:v>
      </x:c>
      <x:c r="J696" t="s">
        <x:v>44</x:v>
      </x:c>
      <x:c r="K696" t="s">
        <x:v>4698</x:v>
      </x:c>
      <x:c r="L696" t="s">
        <x:v>44</x:v>
      </x:c>
      <x:c r="M696" s="6"/>
      <x:c r="O696" t="s">
        <x:v>122</x:v>
      </x:c>
      <x:c r="P696" t="s">
        <x:v>206</x:v>
      </x:c>
      <x:c r="Q696" t="str">
        <x:v>否</x:v>
      </x:c>
    </x:row>
    <x:row r="697" ht="25.5" customHeight="1">
      <x:c r="A697" t="s">
        <x:v>4699</x:v>
      </x:c>
      <x:c r="B697" t="s">
        <x:v>57</x:v>
      </x:c>
      <x:c r="C697" t="s">
        <x:v>4700</x:v>
      </x:c>
      <x:c r="D697" t="s">
        <x:v>4701</x:v>
      </x:c>
      <x:c r="E697" t="s">
        <x:v>4702</x:v>
      </x:c>
      <x:c r="F697" t="s">
        <x:v>44</x:v>
      </x:c>
      <x:c r="G697" t="s">
        <x:v>4541</x:v>
      </x:c>
      <x:c r="H697" t="s">
        <x:v>4703</x:v>
      </x:c>
      <x:c r="I697" t="s">
        <x:v>4704</x:v>
      </x:c>
      <x:c r="J697" t="s">
        <x:v>44</x:v>
      </x:c>
      <x:c r="K697" t="s">
        <x:v>4705</x:v>
      </x:c>
      <x:c r="L697" t="s">
        <x:v>44</x:v>
      </x:c>
      <x:c r="M697" s="6"/>
      <x:c r="O697" t="s">
        <x:v>122</x:v>
      </x:c>
      <x:c r="P697" t="s">
        <x:v>206</x:v>
      </x:c>
      <x:c r="Q697" t="str">
        <x:v>否</x:v>
      </x:c>
    </x:row>
    <x:row r="698" ht="25.5" customHeight="1">
      <x:c r="A698" t="s">
        <x:v>4706</x:v>
      </x:c>
      <x:c r="B698" t="s">
        <x:v>57</x:v>
      </x:c>
      <x:c r="C698" t="s">
        <x:v>4707</x:v>
      </x:c>
      <x:c r="D698" t="s">
        <x:v>4708</x:v>
      </x:c>
      <x:c r="E698" t="s">
        <x:v>4709</x:v>
      </x:c>
      <x:c r="F698" t="s">
        <x:v>21</x:v>
      </x:c>
      <x:c r="G698" t="s">
        <x:v>4541</x:v>
      </x:c>
      <x:c r="H698" t="s">
        <x:v>4710</x:v>
      </x:c>
      <x:c r="I698" t="s">
        <x:v>4711</x:v>
      </x:c>
      <x:c r="J698" t="s">
        <x:v>44</x:v>
      </x:c>
      <x:c r="K698" t="s">
        <x:v>4712</x:v>
      </x:c>
      <x:c r="L698" t="s">
        <x:v>44</x:v>
      </x:c>
      <x:c r="M698" s="6" t="e">
        <x:f>HYPERLINK("https://github.com/tczpl/XBlock-BTC","https://github.com/tczpl/XBlock-BTC,")</x:f>
        <x:v>HYPERLINK is not implemented. linkLocation=https://github.com/tczpl/XBlock-BTC, friendlyName=https://github.com/tczpl/XBlock-BTC,</x:v>
      </x:c>
      <x:c r="N698" t="s">
        <x:v>53</x:v>
      </x:c>
      <x:c r="O698" t="s">
        <x:v>122</x:v>
      </x:c>
      <x:c r="P698" t="s">
        <x:v>206</x:v>
      </x:c>
      <x:c r="Q698" t="str">
        <x:v>否</x:v>
      </x:c>
    </x:row>
    <x:row r="699" ht="25.5" customHeight="1">
      <x:c r="A699" t="s">
        <x:v>4713</x:v>
      </x:c>
      <x:c r="B699" t="s">
        <x:v>151</x:v>
      </x:c>
      <x:c r="C699" t="s">
        <x:v>4714</x:v>
      </x:c>
      <x:c r="D699" t="s">
        <x:v>4715</x:v>
      </x:c>
      <x:c r="E699" t="s">
        <x:v>4716</x:v>
      </x:c>
      <x:c r="F699" t="s">
        <x:v>44</x:v>
      </x:c>
      <x:c r="G699" t="s">
        <x:v>4541</x:v>
      </x:c>
      <x:c r="H699" t="s">
        <x:v>4717</x:v>
      </x:c>
      <x:c r="I699" t="s">
        <x:v>4718</x:v>
      </x:c>
      <x:c r="J699" t="s">
        <x:v>44</x:v>
      </x:c>
      <x:c r="K699" t="s">
        <x:v>4719</x:v>
      </x:c>
      <x:c r="L699" t="s">
        <x:v>44</x:v>
      </x:c>
      <x:c r="M699" s="6"/>
      <x:c r="O699" t="s">
        <x:v>131</x:v>
      </x:c>
      <x:c r="P699" t="s">
        <x:v>242</x:v>
      </x:c>
      <x:c r="Q699" t="str">
        <x:v>否</x:v>
      </x:c>
    </x:row>
    <x:row r="700" ht="25.5" customHeight="1">
      <x:c r="A700" t="s">
        <x:v>4720</x:v>
      </x:c>
      <x:c r="B700" t="s">
        <x:v>30</x:v>
      </x:c>
      <x:c r="C700" t="s">
        <x:v>4721</x:v>
      </x:c>
      <x:c r="D700" t="s">
        <x:v>4722</x:v>
      </x:c>
      <x:c r="E700" t="s">
        <x:v>4723</x:v>
      </x:c>
      <x:c r="F700" t="s">
        <x:v>44</x:v>
      </x:c>
      <x:c r="G700" t="s">
        <x:v>4541</x:v>
      </x:c>
      <x:c r="H700" t="s">
        <x:v>4724</x:v>
      </x:c>
      <x:c r="I700" t="s">
        <x:v>4725</x:v>
      </x:c>
      <x:c r="J700" t="s">
        <x:v>44</x:v>
      </x:c>
      <x:c r="K700" t="s">
        <x:v>4726</x:v>
      </x:c>
      <x:c r="L700" t="s">
        <x:v>44</x:v>
      </x:c>
      <x:c r="M700" s="6"/>
      <x:c r="O700" t="s">
        <x:v>131</x:v>
      </x:c>
      <x:c r="P700" t="s">
        <x:v>529</x:v>
      </x:c>
      <x:c r="Q700" t="str">
        <x:v>否</x:v>
      </x:c>
    </x:row>
    <x:row r="701" ht="25.5" customHeight="1">
      <x:c r="A701" t="s">
        <x:v>4727</x:v>
      </x:c>
      <x:c r="B701" t="s">
        <x:v>17</x:v>
      </x:c>
      <x:c r="C701" t="s">
        <x:v>4728</x:v>
      </x:c>
      <x:c r="D701" t="s">
        <x:v>4729</x:v>
      </x:c>
      <x:c r="E701" t="s">
        <x:v>4730</x:v>
      </x:c>
      <x:c r="F701" t="s">
        <x:v>21</x:v>
      </x:c>
      <x:c r="G701" t="s">
        <x:v>4541</x:v>
      </x:c>
      <x:c r="H701" s="5" t="s">
        <x:v>4731</x:v>
      </x:c>
      <x:c r="I701" t="s">
        <x:v>4732</x:v>
      </x:c>
      <x:c r="J701" t="s">
        <x:v>44</x:v>
      </x:c>
      <x:c r="K701" t="s">
        <x:v>4733</x:v>
      </x:c>
      <x:c r="L701" t="s">
        <x:v>44</x:v>
      </x:c>
      <x:c r="M701" s="6" t="e">
        <x:f>HYPERLINK("https://github.com/jun-zeng/Tailor","https://github.com/jun-zeng/Tailor,")</x:f>
        <x:v>HYPERLINK is not implemented. linkLocation=https://github.com/jun-zeng/Tailor, friendlyName=https://github.com/jun-zeng/Tailor,</x:v>
      </x:c>
      <x:c r="N701" t="s">
        <x:v>3360</x:v>
      </x:c>
      <x:c r="O701" t="s">
        <x:v>80</x:v>
      </x:c>
      <x:c r="P701" t="s">
        <x:v>89</x:v>
      </x:c>
      <x:c r="Q701" t="str">
        <x:v>是</x:v>
      </x:c>
    </x:row>
    <x:row r="702" ht="25.5" customHeight="1">
      <x:c r="A702" t="s">
        <x:v>4734</x:v>
      </x:c>
      <x:c r="B702" t="s">
        <x:v>30</x:v>
      </x:c>
      <x:c r="C702" t="s">
        <x:v>4735</x:v>
      </x:c>
      <x:c r="D702" t="s">
        <x:v>4736</x:v>
      </x:c>
      <x:c r="E702" t="s">
        <x:v>4737</x:v>
      </x:c>
      <x:c r="F702" t="s">
        <x:v>44</x:v>
      </x:c>
      <x:c r="G702" t="s">
        <x:v>4541</x:v>
      </x:c>
      <x:c r="H702" t="s">
        <x:v>4738</x:v>
      </x:c>
      <x:c r="I702" t="s">
        <x:v>4739</x:v>
      </x:c>
      <x:c r="J702" t="s">
        <x:v>44</x:v>
      </x:c>
      <x:c r="K702" t="s">
        <x:v>4740</x:v>
      </x:c>
      <x:c r="L702" t="s">
        <x:v>44</x:v>
      </x:c>
      <x:c r="M702" s="6" t="e">
        <x:f>HYPERLINK("https://github.com/QBugs/qsmells-study-data","https://github.com/QBugs/qsmells-study-data,")</x:f>
        <x:v>HYPERLINK is not implemented. linkLocation=https://github.com/QBugs/qsmells-study-data, friendlyName=https://github.com/QBugs/qsmells-study-data,</x:v>
      </x:c>
      <x:c r="N702" t="s">
        <x:v>840</x:v>
      </x:c>
      <x:c r="O702" t="s">
        <x:v>189</x:v>
      </x:c>
      <x:c r="P702" t="s">
        <x:v>4741</x:v>
      </x:c>
      <x:c r="Q702" t="str">
        <x:v>否</x:v>
      </x:c>
    </x:row>
    <x:row r="703" ht="25.5" customHeight="1">
      <x:c r="A703" t="s">
        <x:v>4742</x:v>
      </x:c>
      <x:c r="B703" t="s">
        <x:v>57</x:v>
      </x:c>
      <x:c r="C703" t="s">
        <x:v>4743</x:v>
      </x:c>
      <x:c r="D703" t="s">
        <x:v>4744</x:v>
      </x:c>
      <x:c r="E703" t="s">
        <x:v>4745</x:v>
      </x:c>
      <x:c r="F703" t="s">
        <x:v>21</x:v>
      </x:c>
      <x:c r="G703" t="s">
        <x:v>4541</x:v>
      </x:c>
      <x:c r="H703" t="s">
        <x:v>4746</x:v>
      </x:c>
      <x:c r="I703" t="s">
        <x:v>4747</x:v>
      </x:c>
      <x:c r="J703" t="s">
        <x:v>44</x:v>
      </x:c>
      <x:c r="K703" t="s">
        <x:v>4748</x:v>
      </x:c>
      <x:c r="L703" t="s">
        <x:v>44</x:v>
      </x:c>
      <x:c r="M703" s="6"/>
      <x:c r="O703" t="s">
        <x:v>64</x:v>
      </x:c>
      <x:c r="P703" t="s">
        <x:v>65</x:v>
      </x:c>
      <x:c r="Q703" t="str">
        <x:v>否</x:v>
      </x:c>
    </x:row>
    <x:row r="704" ht="25.5" customHeight="1">
      <x:c r="A704" t="s">
        <x:v>4749</x:v>
      </x:c>
      <x:c r="B704" t="s">
        <x:v>57</x:v>
      </x:c>
      <x:c r="C704" t="s">
        <x:v>4750</x:v>
      </x:c>
      <x:c r="D704" t="s">
        <x:v>4751</x:v>
      </x:c>
      <x:c r="E704" t="s">
        <x:v>4752</x:v>
      </x:c>
      <x:c r="F704" t="s">
        <x:v>21</x:v>
      </x:c>
      <x:c r="G704" t="s">
        <x:v>4541</x:v>
      </x:c>
      <x:c r="H704" t="s">
        <x:v>4753</x:v>
      </x:c>
      <x:c r="I704" t="s">
        <x:v>4754</x:v>
      </x:c>
      <x:c r="J704" t="s">
        <x:v>44</x:v>
      </x:c>
      <x:c r="K704" t="s">
        <x:v>4755</x:v>
      </x:c>
      <x:c r="L704" t="s">
        <x:v>44</x:v>
      </x:c>
      <x:c r="M704" s="6" t="e">
        <x:f>HYPERLINK("https://github.com/kupl/SeamFuzz-Artifact","https://github.com/kupl/SeamFuzz-Artifact,,")</x:f>
        <x:v>HYPERLINK is not implemented. linkLocation=https://github.com/kupl/SeamFuzz-Artifact, friendlyName=https://github.com/kupl/SeamFuzz-Artifact,,</x:v>
      </x:c>
      <x:c r="N704" t="s">
        <x:v>256</x:v>
      </x:c>
      <x:c r="O704" t="s">
        <x:v>64</x:v>
      </x:c>
      <x:c r="P704" t="s">
        <x:v>65</x:v>
      </x:c>
      <x:c r="Q704" t="str">
        <x:v>否</x:v>
      </x:c>
    </x:row>
    <x:row r="705" ht="25.5" customHeight="1">
      <x:c r="A705" t="s">
        <x:v>4756</x:v>
      </x:c>
      <x:c r="B705" t="s">
        <x:v>57</x:v>
      </x:c>
      <x:c r="C705" t="s">
        <x:v>4757</x:v>
      </x:c>
      <x:c r="D705" t="s">
        <x:v>4758</x:v>
      </x:c>
      <x:c r="E705" t="s">
        <x:v>4759</x:v>
      </x:c>
      <x:c r="F705" t="s">
        <x:v>21</x:v>
      </x:c>
      <x:c r="G705" t="s">
        <x:v>4541</x:v>
      </x:c>
      <x:c r="H705" t="s">
        <x:v>4760</x:v>
      </x:c>
      <x:c r="I705" t="s">
        <x:v>4761</x:v>
      </x:c>
      <x:c r="J705" t="s">
        <x:v>21</x:v>
      </x:c>
      <x:c r="K705" t="s">
        <x:v>4762</x:v>
      </x:c>
      <x:c r="L705" t="s">
        <x:v>21</x:v>
      </x:c>
      <x:c r="M705" s="6" t="e">
        <x:f>HYPERLINK("https://github.com/GCMiner/GCMiner","https://github.com/GCMiner/GCMiner,")</x:f>
        <x:v>HYPERLINK is not implemented. linkLocation=https://github.com/GCMiner/GCMiner, friendlyName=https://github.com/GCMiner/GCMiner,</x:v>
      </x:c>
      <x:c r="N705" t="s">
        <x:v>1981</x:v>
      </x:c>
      <x:c r="O705" t="s">
        <x:v>122</x:v>
      </x:c>
      <x:c r="P705" t="s">
        <x:v>1310</x:v>
      </x:c>
      <x:c r="Q705" t="str">
        <x:v>否</x:v>
      </x:c>
    </x:row>
    <x:row r="706" ht="25.5" customHeight="1">
      <x:c r="A706" t="s">
        <x:v>4763</x:v>
      </x:c>
      <x:c r="B706" t="s">
        <x:v>57</x:v>
      </x:c>
      <x:c r="C706" t="s">
        <x:v>4764</x:v>
      </x:c>
      <x:c r="D706" t="s">
        <x:v>4765</x:v>
      </x:c>
      <x:c r="E706" t="s">
        <x:v>4766</x:v>
      </x:c>
      <x:c r="F706" t="s">
        <x:v>21</x:v>
      </x:c>
      <x:c r="G706" t="s">
        <x:v>4541</x:v>
      </x:c>
      <x:c r="H706" t="s">
        <x:v>4767</x:v>
      </x:c>
      <x:c r="I706" t="s">
        <x:v>4768</x:v>
      </x:c>
      <x:c r="J706" t="s">
        <x:v>44</x:v>
      </x:c>
      <x:c r="K706" t="s">
        <x:v>4769</x:v>
      </x:c>
      <x:c r="L706" t="s">
        <x:v>44</x:v>
      </x:c>
      <x:c r="M706" s="6" t="e">
        <x:f>HYPERLINK("https://github.com/Tricker-z/CoFuzz","https://github.com/Tricker-z/CoFuzz,,")</x:f>
        <x:v>HYPERLINK is not implemented. linkLocation=https://github.com/Tricker-z/CoFuzz, friendlyName=https://github.com/Tricker-z/CoFuzz,,</x:v>
      </x:c>
      <x:c r="N706" t="s">
        <x:v>4770</x:v>
      </x:c>
      <x:c r="O706" t="s">
        <x:v>64</x:v>
      </x:c>
      <x:c r="P706" t="s">
        <x:v>65</x:v>
      </x:c>
      <x:c r="Q706" t="str">
        <x:v>否</x:v>
      </x:c>
    </x:row>
    <x:row r="707" ht="25.5" customHeight="1">
      <x:c r="A707" t="s">
        <x:v>4771</x:v>
      </x:c>
      <x:c r="B707" t="s">
        <x:v>192</x:v>
      </x:c>
      <x:c r="C707" t="s">
        <x:v>4772</x:v>
      </x:c>
      <x:c r="D707" t="s">
        <x:v>4773</x:v>
      </x:c>
      <x:c r="E707" t="s">
        <x:v>4774</x:v>
      </x:c>
      <x:c r="F707" t="s">
        <x:v>21</x:v>
      </x:c>
      <x:c r="G707" t="s">
        <x:v>4541</x:v>
      </x:c>
      <x:c r="H707" t="s">
        <x:v>4775</x:v>
      </x:c>
      <x:c r="I707" t="s">
        <x:v>4776</x:v>
      </x:c>
      <x:c r="J707" t="s">
        <x:v>44</x:v>
      </x:c>
      <x:c r="K707" t="s">
        <x:v>4777</x:v>
      </x:c>
      <x:c r="L707" t="s">
        <x:v>44</x:v>
      </x:c>
      <x:c r="M707" s="6"/>
      <x:c r="O707" t="s">
        <x:v>148</x:v>
      </x:c>
      <x:c r="P707" t="s">
        <x:v>1103</x:v>
      </x:c>
      <x:c r="Q707" t="str">
        <x:v>否</x:v>
      </x:c>
    </x:row>
    <x:row r="708" ht="25.5" customHeight="1">
      <x:c r="A708" t="s">
        <x:v>4778</x:v>
      </x:c>
      <x:c r="B708" t="s">
        <x:v>192</x:v>
      </x:c>
      <x:c r="C708" t="s">
        <x:v>4779</x:v>
      </x:c>
      <x:c r="D708" t="s">
        <x:v>4780</x:v>
      </x:c>
      <x:c r="E708" t="s">
        <x:v>4781</x:v>
      </x:c>
      <x:c r="F708" t="s">
        <x:v>44</x:v>
      </x:c>
      <x:c r="G708" t="s">
        <x:v>4541</x:v>
      </x:c>
      <x:c r="H708" t="s">
        <x:v>4782</x:v>
      </x:c>
      <x:c r="I708" t="s">
        <x:v>4783</x:v>
      </x:c>
      <x:c r="J708" t="s">
        <x:v>44</x:v>
      </x:c>
      <x:c r="K708" t="s">
        <x:v>4784</x:v>
      </x:c>
      <x:c r="L708" t="s">
        <x:v>44</x:v>
      </x:c>
      <x:c r="M708" s="6"/>
      <x:c r="O708" t="s">
        <x:v>131</x:v>
      </x:c>
      <x:c r="P708" t="s">
        <x:v>486</x:v>
      </x:c>
      <x:c r="Q708" t="str">
        <x:v>否</x:v>
      </x:c>
    </x:row>
    <x:row r="709" ht="25.5" customHeight="1">
      <x:c r="A709" t="s">
        <x:v>4785</x:v>
      </x:c>
      <x:c r="B709" t="s">
        <x:v>57</x:v>
      </x:c>
      <x:c r="C709" t="s">
        <x:v>4786</x:v>
      </x:c>
      <x:c r="D709" t="s">
        <x:v>4787</x:v>
      </x:c>
      <x:c r="E709" t="s">
        <x:v>4788</x:v>
      </x:c>
      <x:c r="F709" t="s">
        <x:v>21</x:v>
      </x:c>
      <x:c r="G709" t="s">
        <x:v>4541</x:v>
      </x:c>
      <x:c r="H709" t="s">
        <x:v>4789</x:v>
      </x:c>
      <x:c r="I709" t="s">
        <x:v>4790</x:v>
      </x:c>
      <x:c r="J709" t="s">
        <x:v>44</x:v>
      </x:c>
      <x:c r="K709" t="s">
        <x:v>4791</x:v>
      </x:c>
      <x:c r="L709" t="s">
        <x:v>44</x:v>
      </x:c>
      <x:c r="M709" s="6"/>
      <x:c r="O709" t="s">
        <x:v>64</x:v>
      </x:c>
      <x:c r="P709" t="s">
        <x:v>174</x:v>
      </x:c>
      <x:c r="Q709" t="str">
        <x:v>否</x:v>
      </x:c>
    </x:row>
    <x:row r="710" ht="25.5" customHeight="1">
      <x:c r="A710" t="s">
        <x:v>4792</x:v>
      </x:c>
      <x:c r="B710" t="s">
        <x:v>17</x:v>
      </x:c>
      <x:c r="C710" t="s">
        <x:v>4793</x:v>
      </x:c>
      <x:c r="D710" t="s">
        <x:v>4794</x:v>
      </x:c>
      <x:c r="E710" t="s">
        <x:v>4795</x:v>
      </x:c>
      <x:c r="F710" t="s">
        <x:v>21</x:v>
      </x:c>
      <x:c r="G710" t="s">
        <x:v>4541</x:v>
      </x:c>
      <x:c r="H710" t="s">
        <x:v>4796</x:v>
      </x:c>
      <x:c r="I710" t="s">
        <x:v>4797</x:v>
      </x:c>
      <x:c r="J710" t="s">
        <x:v>44</x:v>
      </x:c>
      <x:c r="K710" t="s">
        <x:v>4798</x:v>
      </x:c>
      <x:c r="L710" t="s">
        <x:v>44</x:v>
      </x:c>
      <x:c r="M710" s="6"/>
      <x:c r="O710" t="s">
        <x:v>80</x:v>
      </x:c>
      <x:c r="P710" t="s">
        <x:v>81</x:v>
      </x:c>
      <x:c r="Q710" t="str">
        <x:v>否</x:v>
      </x:c>
    </x:row>
    <x:row r="711" ht="25.5" customHeight="1">
      <x:c r="A711" t="s">
        <x:v>4799</x:v>
      </x:c>
      <x:c r="B711" t="s">
        <x:v>57</x:v>
      </x:c>
      <x:c r="C711" t="s">
        <x:v>4800</x:v>
      </x:c>
      <x:c r="D711" t="s">
        <x:v>4801</x:v>
      </x:c>
      <x:c r="E711" t="s">
        <x:v>4802</x:v>
      </x:c>
      <x:c r="F711" t="s">
        <x:v>21</x:v>
      </x:c>
      <x:c r="G711" t="s">
        <x:v>4541</x:v>
      </x:c>
      <x:c r="H711" t="s">
        <x:v>4803</x:v>
      </x:c>
      <x:c r="I711" t="s">
        <x:v>4804</x:v>
      </x:c>
      <x:c r="J711" t="s">
        <x:v>21</x:v>
      </x:c>
      <x:c r="K711" t="s">
        <x:v>4805</x:v>
      </x:c>
      <x:c r="L711" t="s">
        <x:v>44</x:v>
      </x:c>
      <x:c r="M711" s="6" t="e">
        <x:f>HYPERLINK("https://github.com/wsong-nj/PTPDroid","https://github.com/wsong-nj/PTPDroid,")</x:f>
        <x:v>HYPERLINK is not implemented. linkLocation=https://github.com/wsong-nj/PTPDroid, friendlyName=https://github.com/wsong-nj/PTPDroid,</x:v>
      </x:c>
      <x:c r="N711" t="s">
        <x:v>113</x:v>
      </x:c>
      <x:c r="O711" t="s">
        <x:v>122</x:v>
      </x:c>
      <x:c r="P711" t="s">
        <x:v>739</x:v>
      </x:c>
      <x:c r="Q711" t="str">
        <x:v>是</x:v>
      </x:c>
    </x:row>
    <x:row r="712" ht="25.5" customHeight="1">
      <x:c r="A712" t="s">
        <x:v>4806</x:v>
      </x:c>
      <x:c r="B712" t="s">
        <x:v>57</x:v>
      </x:c>
      <x:c r="C712" t="s">
        <x:v>4807</x:v>
      </x:c>
      <x:c r="D712" t="s">
        <x:v>4808</x:v>
      </x:c>
      <x:c r="E712" t="s">
        <x:v>4809</x:v>
      </x:c>
      <x:c r="F712" t="s">
        <x:v>21</x:v>
      </x:c>
      <x:c r="G712" t="s">
        <x:v>4541</x:v>
      </x:c>
      <x:c r="H712" t="s">
        <x:v>4810</x:v>
      </x:c>
      <x:c r="I712" t="s">
        <x:v>4811</x:v>
      </x:c>
      <x:c r="J712" t="s">
        <x:v>21</x:v>
      </x:c>
      <x:c r="K712" t="s">
        <x:v>4812</x:v>
      </x:c>
      <x:c r="L712" t="s">
        <x:v>21</x:v>
      </x:c>
      <x:c r="M712" s="6" t="e">
        <x:f>HYPERLINK("https://github.com/adhere-tech/adhere-tech.github.io","https://github.com/adhere-tech/adhere-tech.github.io,,")</x:f>
        <x:v>HYPERLINK is not implemented. linkLocation=https://github.com/adhere-tech/adhere-tech.github.io, friendlyName=https://github.com/adhere-tech/adhere-tech.github.io,,</x:v>
      </x:c>
      <x:c r="N712" t="s">
        <x:v>53</x:v>
      </x:c>
      <x:c r="O712" t="s">
        <x:v>122</x:v>
      </x:c>
      <x:c r="P712" t="s">
        <x:v>739</x:v>
      </x:c>
      <x:c r="Q712" t="str">
        <x:v>否</x:v>
      </x:c>
    </x:row>
    <x:row r="713" ht="25.5" customHeight="1">
      <x:c r="A713" t="s">
        <x:v>4813</x:v>
      </x:c>
      <x:c r="B713" t="s">
        <x:v>30</x:v>
      </x:c>
      <x:c r="C713" t="s">
        <x:v>4814</x:v>
      </x:c>
      <x:c r="D713" t="s">
        <x:v>4815</x:v>
      </x:c>
      <x:c r="E713" t="s">
        <x:v>4816</x:v>
      </x:c>
      <x:c r="F713" t="s">
        <x:v>21</x:v>
      </x:c>
      <x:c r="G713" t="s">
        <x:v>4541</x:v>
      </x:c>
      <x:c r="H713" t="s">
        <x:v>4817</x:v>
      </x:c>
      <x:c r="I713" t="s">
        <x:v>4818</x:v>
      </x:c>
      <x:c r="J713" t="s">
        <x:v>44</x:v>
      </x:c>
      <x:c r="K713" t="s">
        <x:v>4819</x:v>
      </x:c>
      <x:c r="L713" t="s">
        <x:v>21</x:v>
      </x:c>
      <x:c r="M713" s="6" t="e">
        <x:f>HYPERLINK("https://github.com/lyvd/bad-snakes-icse23-artifacts","https://github.com/lyvd/bad-snakes-icse23-artifacts,")</x:f>
        <x:v>HYPERLINK is not implemented. linkLocation=https://github.com/lyvd/bad-snakes-icse23-artifacts, friendlyName=https://github.com/lyvd/bad-snakes-icse23-artifacts,</x:v>
      </x:c>
      <x:c r="N713" t="s">
        <x:v>990</x:v>
      </x:c>
      <x:c r="O713" t="s">
        <x:v>122</x:v>
      </x:c>
      <x:c r="P713" t="s">
        <x:v>123</x:v>
      </x:c>
      <x:c r="Q713" t="str">
        <x:v>否</x:v>
      </x:c>
    </x:row>
    <x:row r="714" ht="25.5" customHeight="1">
      <x:c r="A714" t="s">
        <x:v>4820</x:v>
      </x:c>
      <x:c r="B714" t="s">
        <x:v>57</x:v>
      </x:c>
      <x:c r="C714" t="s">
        <x:v>4821</x:v>
      </x:c>
      <x:c r="D714" t="s">
        <x:v>4822</x:v>
      </x:c>
      <x:c r="E714" t="s">
        <x:v>4823</x:v>
      </x:c>
      <x:c r="F714" t="s">
        <x:v>21</x:v>
      </x:c>
      <x:c r="G714" t="s">
        <x:v>4541</x:v>
      </x:c>
      <x:c r="H714" t="s">
        <x:v>4824</x:v>
      </x:c>
      <x:c r="I714" t="s">
        <x:v>4825</x:v>
      </x:c>
      <x:c r="J714" t="s">
        <x:v>44</x:v>
      </x:c>
      <x:c r="K714" t="s">
        <x:v>4826</x:v>
      </x:c>
      <x:c r="L714" t="s">
        <x:v>44</x:v>
      </x:c>
      <x:c r="M714" s="6"/>
      <x:c r="O714" t="s">
        <x:v>27</x:v>
      </x:c>
      <x:c r="P714" t="s">
        <x:v>28</x:v>
      </x:c>
      <x:c r="Q714" t="str">
        <x:v>否</x:v>
      </x:c>
    </x:row>
    <x:row r="715" ht="25.5" customHeight="1">
      <x:c r="A715" t="s">
        <x:v>4827</x:v>
      </x:c>
      <x:c r="B715" t="s">
        <x:v>17</x:v>
      </x:c>
      <x:c r="C715" t="s">
        <x:v>4828</x:v>
      </x:c>
      <x:c r="D715" t="s">
        <x:v>4829</x:v>
      </x:c>
      <x:c r="E715" t="s">
        <x:v>4830</x:v>
      </x:c>
      <x:c r="F715" t="s">
        <x:v>21</x:v>
      </x:c>
      <x:c r="G715" t="s">
        <x:v>4541</x:v>
      </x:c>
      <x:c r="H715" t="s">
        <x:v>4831</x:v>
      </x:c>
      <x:c r="I715" t="s">
        <x:v>4832</x:v>
      </x:c>
      <x:c r="J715" t="s">
        <x:v>21</x:v>
      </x:c>
      <x:c r="K715" t="s">
        <x:v>4833</x:v>
      </x:c>
      <x:c r="L715" t="s">
        <x:v>21</x:v>
      </x:c>
      <x:c r="M715" s="6"/>
      <x:c r="O715" t="s">
        <x:v>122</x:v>
      </x:c>
      <x:c r="P715" t="s">
        <x:v>739</x:v>
      </x:c>
      <x:c r="Q715" t="str">
        <x:v>是</x:v>
      </x:c>
    </x:row>
    <x:row r="716" ht="25.5" customHeight="1">
      <x:c r="A716" t="s">
        <x:v>4834</x:v>
      </x:c>
      <x:c r="B716" t="s">
        <x:v>17</x:v>
      </x:c>
      <x:c r="C716" t="s">
        <x:v>4835</x:v>
      </x:c>
      <x:c r="D716" t="s">
        <x:v>4836</x:v>
      </x:c>
      <x:c r="E716" t="s">
        <x:v>4837</x:v>
      </x:c>
      <x:c r="F716" t="s">
        <x:v>21</x:v>
      </x:c>
      <x:c r="G716" t="s">
        <x:v>4541</x:v>
      </x:c>
      <x:c r="H716" t="s">
        <x:v>4838</x:v>
      </x:c>
      <x:c r="I716" t="s">
        <x:v>4839</x:v>
      </x:c>
      <x:c r="J716" t="s">
        <x:v>44</x:v>
      </x:c>
      <x:c r="K716" t="s">
        <x:v>4840</x:v>
      </x:c>
      <x:c r="L716" t="s">
        <x:v>44</x:v>
      </x:c>
      <x:c r="M716" s="6"/>
      <x:c r="O716" t="s">
        <x:v>80</x:v>
      </x:c>
      <x:c r="P716" t="s">
        <x:v>89</x:v>
      </x:c>
      <x:c r="Q716" t="str">
        <x:v>是</x:v>
      </x:c>
    </x:row>
    <x:row r="717" ht="25.5" customHeight="1">
      <x:c r="A717" t="s">
        <x:v>4841</x:v>
      </x:c>
      <x:c r="B717" t="s">
        <x:v>57</x:v>
      </x:c>
      <x:c r="C717" t="s">
        <x:v>4842</x:v>
      </x:c>
      <x:c r="D717" t="s">
        <x:v>4843</x:v>
      </x:c>
      <x:c r="E717" t="s">
        <x:v>4844</x:v>
      </x:c>
      <x:c r="F717" t="s">
        <x:v>44</x:v>
      </x:c>
      <x:c r="G717" t="s">
        <x:v>4541</x:v>
      </x:c>
      <x:c r="H717" t="s">
        <x:v>4845</x:v>
      </x:c>
      <x:c r="I717" t="s">
        <x:v>4846</x:v>
      </x:c>
      <x:c r="J717" t="s">
        <x:v>21</x:v>
      </x:c>
      <x:c r="K717" t="s">
        <x:v>4847</x:v>
      </x:c>
      <x:c r="L717" t="s">
        <x:v>44</x:v>
      </x:c>
      <x:c r="M717" s="6"/>
      <x:c r="O717" t="s">
        <x:v>64</x:v>
      </x:c>
      <x:c r="P717" t="s">
        <x:v>65</x:v>
      </x:c>
      <x:c r="Q717" t="str">
        <x:v>否</x:v>
      </x:c>
    </x:row>
    <x:row r="718" ht="25.5" customHeight="1">
      <x:c r="A718" t="s">
        <x:v>4848</x:v>
      </x:c>
      <x:c r="B718" t="s">
        <x:v>30</x:v>
      </x:c>
      <x:c r="C718" t="s">
        <x:v>4849</x:v>
      </x:c>
      <x:c r="D718" t="s">
        <x:v>4850</x:v>
      </x:c>
      <x:c r="E718" t="s">
        <x:v>4851</x:v>
      </x:c>
      <x:c r="F718" t="s">
        <x:v>21</x:v>
      </x:c>
      <x:c r="G718" t="s">
        <x:v>4541</x:v>
      </x:c>
      <x:c r="H718" t="s">
        <x:v>4852</x:v>
      </x:c>
      <x:c r="I718" t="s">
        <x:v>4853</x:v>
      </x:c>
      <x:c r="J718" t="s">
        <x:v>44</x:v>
      </x:c>
      <x:c r="K718" t="s">
        <x:v>4854</x:v>
      </x:c>
      <x:c r="L718" t="s">
        <x:v>44</x:v>
      </x:c>
      <x:c r="M718" s="6" t="e">
        <x:f>HYPERLINK("https://github.com/resess/InPreSS","https://github.com/resess/InPreSS,")</x:f>
        <x:v>HYPERLINK is not implemented. linkLocation=https://github.com/resess/InPreSS, friendlyName=https://github.com/resess/InPreSS,</x:v>
      </x:c>
      <x:c r="N718" t="s">
        <x:v>840</x:v>
      </x:c>
      <x:c r="O718" t="s">
        <x:v>64</x:v>
      </x:c>
      <x:c r="P718" t="s">
        <x:v>174</x:v>
      </x:c>
      <x:c r="Q718" t="str">
        <x:v>否</x:v>
      </x:c>
    </x:row>
    <x:row r="719" ht="25.5" customHeight="1">
      <x:c r="A719" t="s">
        <x:v>4855</x:v>
      </x:c>
      <x:c r="B719" t="s">
        <x:v>17</x:v>
      </x:c>
      <x:c r="C719" t="s">
        <x:v>4856</x:v>
      </x:c>
      <x:c r="D719" t="s">
        <x:v>4857</x:v>
      </x:c>
      <x:c r="E719" t="s">
        <x:v>4858</x:v>
      </x:c>
      <x:c r="F719" t="s">
        <x:v>44</x:v>
      </x:c>
      <x:c r="G719" t="s">
        <x:v>4541</x:v>
      </x:c>
      <x:c r="H719" t="s">
        <x:v>4859</x:v>
      </x:c>
      <x:c r="I719" t="s">
        <x:v>4860</x:v>
      </x:c>
      <x:c r="J719" t="s">
        <x:v>44</x:v>
      </x:c>
      <x:c r="K719" t="s">
        <x:v>4861</x:v>
      </x:c>
      <x:c r="L719" t="s">
        <x:v>44</x:v>
      </x:c>
      <x:c r="M719" s="6"/>
      <x:c r="O719" t="s">
        <x:v>1077</x:v>
      </x:c>
      <x:c r="P719" t="s">
        <x:v>3341</x:v>
      </x:c>
      <x:c r="Q719" t="str">
        <x:v>否</x:v>
      </x:c>
    </x:row>
    <x:row r="720" ht="25.5" customHeight="1">
      <x:c r="A720" t="s">
        <x:v>4862</x:v>
      </x:c>
      <x:c r="B720" t="s">
        <x:v>30</x:v>
      </x:c>
      <x:c r="C720" t="s">
        <x:v>4863</x:v>
      </x:c>
      <x:c r="D720" t="s">
        <x:v>4864</x:v>
      </x:c>
      <x:c r="E720" t="s">
        <x:v>4865</x:v>
      </x:c>
      <x:c r="F720" t="s">
        <x:v>21</x:v>
      </x:c>
      <x:c r="G720" t="s">
        <x:v>4541</x:v>
      </x:c>
      <x:c r="H720" t="s">
        <x:v>4866</x:v>
      </x:c>
      <x:c r="I720" t="s">
        <x:v>4867</x:v>
      </x:c>
      <x:c r="J720" t="s">
        <x:v>21</x:v>
      </x:c>
      <x:c r="K720" t="s">
        <x:v>4868</x:v>
      </x:c>
      <x:c r="L720" t="s">
        <x:v>21</x:v>
      </x:c>
      <x:c r="M720" s="6" t="e">
        <x:f>HYPERLINK("https://github.com/coinse/fonte","https://github.com/coinse/fonte,")</x:f>
        <x:v>HYPERLINK is not implemented. linkLocation=https://github.com/coinse/fonte, friendlyName=https://github.com/coinse/fonte,</x:v>
      </x:c>
      <x:c r="N720" t="s">
        <x:v>990</x:v>
      </x:c>
      <x:c r="O720" t="s">
        <x:v>131</x:v>
      </x:c>
      <x:c r="P720" t="s">
        <x:v>918</x:v>
      </x:c>
      <x:c r="Q720" t="str">
        <x:v>否</x:v>
      </x:c>
    </x:row>
    <x:row r="721" ht="25.5" customHeight="1">
      <x:c r="A721" t="s">
        <x:v>4869</x:v>
      </x:c>
      <x:c r="B721" t="s">
        <x:v>30</x:v>
      </x:c>
      <x:c r="C721" t="s">
        <x:v>4870</x:v>
      </x:c>
      <x:c r="D721" t="s">
        <x:v>4871</x:v>
      </x:c>
      <x:c r="E721" t="s">
        <x:v>4872</x:v>
      </x:c>
      <x:c r="F721" t="s">
        <x:v>21</x:v>
      </x:c>
      <x:c r="G721" t="s">
        <x:v>4541</x:v>
      </x:c>
      <x:c r="H721" t="s">
        <x:v>4873</x:v>
      </x:c>
      <x:c r="I721" t="s">
        <x:v>4874</x:v>
      </x:c>
      <x:c r="J721" t="s">
        <x:v>44</x:v>
      </x:c>
      <x:c r="K721" t="s">
        <x:v>72</x:v>
      </x:c>
      <x:c r="L721" t="s">
        <x:v>21</x:v>
      </x:c>
      <x:c r="M721" s="6"/>
      <x:c r="O721" t="s">
        <x:v>131</x:v>
      </x:c>
      <x:c r="P721" t="s">
        <x:v>227</x:v>
      </x:c>
      <x:c r="Q721" t="str">
        <x:v>是</x:v>
      </x:c>
    </x:row>
    <x:row r="722" ht="25.5" customHeight="1">
      <x:c r="A722" t="s">
        <x:v>4875</x:v>
      </x:c>
      <x:c r="B722" t="s">
        <x:v>57</x:v>
      </x:c>
      <x:c r="C722" t="s">
        <x:v>4876</x:v>
      </x:c>
      <x:c r="D722" t="s">
        <x:v>4877</x:v>
      </x:c>
      <x:c r="E722" t="s">
        <x:v>4878</x:v>
      </x:c>
      <x:c r="F722" t="s">
        <x:v>21</x:v>
      </x:c>
      <x:c r="G722" t="s">
        <x:v>4541</x:v>
      </x:c>
      <x:c r="H722" t="s">
        <x:v>4879</x:v>
      </x:c>
      <x:c r="I722" t="s">
        <x:v>4880</x:v>
      </x:c>
      <x:c r="J722" t="s">
        <x:v>21</x:v>
      </x:c>
      <x:c r="K722" t="s">
        <x:v>4881</x:v>
      </x:c>
      <x:c r="L722" t="s">
        <x:v>44</x:v>
      </x:c>
      <x:c r="M722" s="6" t="e">
        <x:f>HYPERLINK("https://github.com/ZhangZhuoSJTU/Web3Bugs","https://github.com/ZhangZhuoSJTU/Web3Bugs,")</x:f>
        <x:v>HYPERLINK is not implemented. linkLocation=https://github.com/ZhangZhuoSJTU/Web3Bugs, friendlyName=https://github.com/ZhangZhuoSJTU/Web3Bugs,</x:v>
      </x:c>
      <x:c r="N722" t="s">
        <x:v>4882</x:v>
      </x:c>
      <x:c r="O722" t="s">
        <x:v>122</x:v>
      </x:c>
      <x:c r="P722" t="s">
        <x:v>206</x:v>
      </x:c>
      <x:c r="Q722" t="str">
        <x:v>否</x:v>
      </x:c>
    </x:row>
    <x:row r="723" ht="25.5" customHeight="1">
      <x:c r="A723" t="s">
        <x:v>4883</x:v>
      </x:c>
      <x:c r="B723" t="s">
        <x:v>57</x:v>
      </x:c>
      <x:c r="C723" t="s">
        <x:v>4884</x:v>
      </x:c>
      <x:c r="D723" t="s">
        <x:v>4885</x:v>
      </x:c>
      <x:c r="E723" t="s">
        <x:v>4886</x:v>
      </x:c>
      <x:c r="F723" t="s">
        <x:v>44</x:v>
      </x:c>
      <x:c r="G723" t="s">
        <x:v>4541</x:v>
      </x:c>
      <x:c r="H723" t="s">
        <x:v>4887</x:v>
      </x:c>
      <x:c r="I723" t="s">
        <x:v>4888</x:v>
      </x:c>
      <x:c r="J723" t="s">
        <x:v>21</x:v>
      </x:c>
      <x:c r="K723" t="s">
        <x:v>4889</x:v>
      </x:c>
      <x:c r="L723" t="s">
        <x:v>44</x:v>
      </x:c>
      <x:c r="M723" s="6" t="e">
        <x:f>HYPERLINK("https://github.com/wangteng13/Parachute","https://github.com/wangteng13/Parachute,")</x:f>
        <x:v>HYPERLINK is not implemented. linkLocation=https://github.com/wangteng13/Parachute, friendlyName=https://github.com/wangteng13/Parachute,</x:v>
      </x:c>
      <x:c r="N723" t="s">
        <x:v>940</x:v>
      </x:c>
      <x:c r="O723" t="s">
        <x:v>64</x:v>
      </x:c>
      <x:c r="P723" t="s">
        <x:v>65</x:v>
      </x:c>
      <x:c r="Q723" t="str">
        <x:v>否</x:v>
      </x:c>
    </x:row>
    <x:row r="724" ht="25.5" customHeight="1">
      <x:c r="A724" t="s">
        <x:v>4890</x:v>
      </x:c>
      <x:c r="B724" t="s">
        <x:v>30</x:v>
      </x:c>
      <x:c r="C724" t="s">
        <x:v>4891</x:v>
      </x:c>
      <x:c r="D724" t="s">
        <x:v>4892</x:v>
      </x:c>
      <x:c r="E724" t="s">
        <x:v>4893</x:v>
      </x:c>
      <x:c r="F724" t="s">
        <x:v>21</x:v>
      </x:c>
      <x:c r="G724" t="s">
        <x:v>4541</x:v>
      </x:c>
      <x:c r="H724" t="s">
        <x:v>4894</x:v>
      </x:c>
      <x:c r="I724" t="s">
        <x:v>4895</x:v>
      </x:c>
      <x:c r="J724" t="s">
        <x:v>44</x:v>
      </x:c>
      <x:c r="K724" t="s">
        <x:v>4896</x:v>
      </x:c>
      <x:c r="L724" t="s">
        <x:v>44</x:v>
      </x:c>
      <x:c r="M724" s="6"/>
      <x:c r="O724" t="s">
        <x:v>257</x:v>
      </x:c>
      <x:c r="P724" t="s">
        <x:v>281</x:v>
      </x:c>
      <x:c r="Q724" t="str">
        <x:v>是</x:v>
      </x:c>
    </x:row>
    <x:row r="725" ht="25.5" customHeight="1">
      <x:c r="A725" t="s">
        <x:v>4897</x:v>
      </x:c>
      <x:c r="B725" t="s">
        <x:v>151</x:v>
      </x:c>
      <x:c r="C725" t="s">
        <x:v>4898</x:v>
      </x:c>
      <x:c r="D725" t="s">
        <x:v>4899</x:v>
      </x:c>
      <x:c r="E725" t="s">
        <x:v>4900</x:v>
      </x:c>
      <x:c r="F725" t="s">
        <x:v>44</x:v>
      </x:c>
      <x:c r="G725" t="s">
        <x:v>4541</x:v>
      </x:c>
      <x:c r="H725" t="s">
        <x:v>4901</x:v>
      </x:c>
      <x:c r="I725" t="s">
        <x:v>4902</x:v>
      </x:c>
      <x:c r="J725" t="s">
        <x:v>44</x:v>
      </x:c>
      <x:c r="K725" t="s">
        <x:v>4903</x:v>
      </x:c>
      <x:c r="L725" t="s">
        <x:v>44</x:v>
      </x:c>
      <x:c r="M725" s="6"/>
      <x:c r="O725" t="s">
        <x:v>131</x:v>
      </x:c>
      <x:c r="P725" t="s">
        <x:v>242</x:v>
      </x:c>
      <x:c r="Q725" t="str">
        <x:v>否</x:v>
      </x:c>
    </x:row>
    <x:row r="726" ht="25.5" customHeight="1">
      <x:c r="A726" t="s">
        <x:v>4904</x:v>
      </x:c>
      <x:c r="B726" t="s">
        <x:v>151</x:v>
      </x:c>
      <x:c r="C726" t="s">
        <x:v>4905</x:v>
      </x:c>
      <x:c r="D726" t="s">
        <x:v>4906</x:v>
      </x:c>
      <x:c r="E726" t="s">
        <x:v>4907</x:v>
      </x:c>
      <x:c r="F726" t="s">
        <x:v>44</x:v>
      </x:c>
      <x:c r="G726" t="s">
        <x:v>4541</x:v>
      </x:c>
      <x:c r="H726" t="s">
        <x:v>4908</x:v>
      </x:c>
      <x:c r="I726" t="s">
        <x:v>4909</x:v>
      </x:c>
      <x:c r="J726" t="s">
        <x:v>44</x:v>
      </x:c>
      <x:c r="K726" t="s">
        <x:v>4910</x:v>
      </x:c>
      <x:c r="L726" t="s">
        <x:v>44</x:v>
      </x:c>
      <x:c r="M726" s="6"/>
      <x:c r="O726" t="s">
        <x:v>189</x:v>
      </x:c>
      <x:c r="P726" t="s">
        <x:v>4656</x:v>
      </x:c>
      <x:c r="Q726" t="str">
        <x:v>否</x:v>
      </x:c>
    </x:row>
    <x:row r="727" ht="25.5" customHeight="1">
      <x:c r="A727" t="s">
        <x:v>4911</x:v>
      </x:c>
      <x:c r="B727" t="s">
        <x:v>151</x:v>
      </x:c>
      <x:c r="C727" t="s">
        <x:v>4912</x:v>
      </x:c>
      <x:c r="D727" t="s">
        <x:v>4913</x:v>
      </x:c>
      <x:c r="E727" t="s">
        <x:v>4914</x:v>
      </x:c>
      <x:c r="F727" t="s">
        <x:v>21</x:v>
      </x:c>
      <x:c r="G727" t="s">
        <x:v>4541</x:v>
      </x:c>
      <x:c r="H727" t="s">
        <x:v>4915</x:v>
      </x:c>
      <x:c r="I727" t="s">
        <x:v>4916</x:v>
      </x:c>
      <x:c r="J727" t="s">
        <x:v>44</x:v>
      </x:c>
      <x:c r="K727" t="s">
        <x:v>4917</x:v>
      </x:c>
      <x:c r="L727" t="s">
        <x:v>44</x:v>
      </x:c>
      <x:c r="M727" s="6"/>
      <x:c r="O727" t="s">
        <x:v>131</x:v>
      </x:c>
      <x:c r="P727" t="s">
        <x:v>158</x:v>
      </x:c>
      <x:c r="Q727" t="str">
        <x:v>是</x:v>
      </x:c>
    </x:row>
    <x:row r="728" ht="25.5" customHeight="1">
      <x:c r="A728" t="s">
        <x:v>4918</x:v>
      </x:c>
      <x:c r="B728" t="s">
        <x:v>151</x:v>
      </x:c>
      <x:c r="C728" t="s">
        <x:v>4919</x:v>
      </x:c>
      <x:c r="D728" t="s">
        <x:v>4920</x:v>
      </x:c>
      <x:c r="E728" t="s">
        <x:v>4921</x:v>
      </x:c>
      <x:c r="F728" t="s">
        <x:v>21</x:v>
      </x:c>
      <x:c r="G728" t="s">
        <x:v>4541</x:v>
      </x:c>
      <x:c r="H728" t="s">
        <x:v>4922</x:v>
      </x:c>
      <x:c r="I728" t="s">
        <x:v>4923</x:v>
      </x:c>
      <x:c r="J728" t="s">
        <x:v>44</x:v>
      </x:c>
      <x:c r="K728" t="s">
        <x:v>4924</x:v>
      </x:c>
      <x:c r="L728" t="s">
        <x:v>44</x:v>
      </x:c>
      <x:c r="M728" s="6"/>
      <x:c r="O728" t="s">
        <x:v>189</x:v>
      </x:c>
      <x:c r="P728" t="s">
        <x:v>273</x:v>
      </x:c>
      <x:c r="Q728" t="str">
        <x:v>否</x:v>
      </x:c>
    </x:row>
    <x:row r="729" ht="25.5" customHeight="1">
      <x:c r="A729" t="s">
        <x:v>4925</x:v>
      </x:c>
      <x:c r="B729" t="s">
        <x:v>151</x:v>
      </x:c>
      <x:c r="C729" t="s">
        <x:v>4926</x:v>
      </x:c>
      <x:c r="D729" t="s">
        <x:v>4927</x:v>
      </x:c>
      <x:c r="E729" t="s">
        <x:v>4928</x:v>
      </x:c>
      <x:c r="F729" t="s">
        <x:v>44</x:v>
      </x:c>
      <x:c r="G729" t="s">
        <x:v>4541</x:v>
      </x:c>
      <x:c r="H729" t="s">
        <x:v>4929</x:v>
      </x:c>
      <x:c r="I729" t="s">
        <x:v>4930</x:v>
      </x:c>
      <x:c r="J729" t="s">
        <x:v>44</x:v>
      </x:c>
      <x:c r="K729" t="s">
        <x:v>4931</x:v>
      </x:c>
      <x:c r="L729" t="s">
        <x:v>44</x:v>
      </x:c>
      <x:c r="M729" s="6"/>
      <x:c r="O729" t="s">
        <x:v>1077</x:v>
      </x:c>
      <x:c r="P729" t="s">
        <x:v>2382</x:v>
      </x:c>
      <x:c r="Q729" t="str">
        <x:v>否</x:v>
      </x:c>
    </x:row>
    <x:row r="730" ht="25.5" customHeight="1">
      <x:c r="A730" t="s">
        <x:v>4932</x:v>
      </x:c>
      <x:c r="B730" t="s">
        <x:v>17</x:v>
      </x:c>
      <x:c r="C730" t="s">
        <x:v>4933</x:v>
      </x:c>
      <x:c r="D730" t="s">
        <x:v>4934</x:v>
      </x:c>
      <x:c r="E730" t="s">
        <x:v>4935</x:v>
      </x:c>
      <x:c r="F730" t="s">
        <x:v>21</x:v>
      </x:c>
      <x:c r="G730" t="s">
        <x:v>4541</x:v>
      </x:c>
      <x:c r="H730" t="s">
        <x:v>4936</x:v>
      </x:c>
      <x:c r="I730" t="s">
        <x:v>4937</x:v>
      </x:c>
      <x:c r="J730" t="s">
        <x:v>44</x:v>
      </x:c>
      <x:c r="K730" t="s">
        <x:v>4938</x:v>
      </x:c>
      <x:c r="L730" t="s">
        <x:v>44</x:v>
      </x:c>
      <x:c r="M730" s="6" t="e">
        <x:f>HYPERLINK("https://github.com/kaist-plrg/concrat","https://github.com/kaist-plrg/concrat,")</x:f>
        <x:v>HYPERLINK is not implemented. linkLocation=https://github.com/kaist-plrg/concrat, friendlyName=https://github.com/kaist-plrg/concrat,</x:v>
      </x:c>
      <x:c r="N730" t="s">
        <x:v>1249</x:v>
      </x:c>
      <x:c r="O730" t="s">
        <x:v>257</x:v>
      </x:c>
      <x:c r="P730" t="s">
        <x:v>925</x:v>
      </x:c>
      <x:c r="Q730" t="str">
        <x:v>是</x:v>
      </x:c>
    </x:row>
    <x:row r="731" ht="25.5" customHeight="1">
      <x:c r="A731" t="s">
        <x:v>4939</x:v>
      </x:c>
      <x:c r="B731" t="s">
        <x:v>2324</x:v>
      </x:c>
      <x:c r="C731" t="s">
        <x:v>4940</x:v>
      </x:c>
      <x:c r="D731" t="s">
        <x:v>4941</x:v>
      </x:c>
      <x:c r="E731" t="s">
        <x:v>4942</x:v>
      </x:c>
      <x:c r="F731" t="s">
        <x:v>21</x:v>
      </x:c>
      <x:c r="G731" t="s">
        <x:v>4541</x:v>
      </x:c>
      <x:c r="H731" t="s">
        <x:v>4943</x:v>
      </x:c>
      <x:c r="I731" t="s">
        <x:v>4944</x:v>
      </x:c>
      <x:c r="J731" t="s">
        <x:v>44</x:v>
      </x:c>
      <x:c r="K731" t="s">
        <x:v>4945</x:v>
      </x:c>
      <x:c r="L731" t="s">
        <x:v>44</x:v>
      </x:c>
      <x:c r="M731" s="6"/>
      <x:c r="O731" t="s">
        <x:v>462</x:v>
      </x:c>
      <x:c r="P731" t="s">
        <x:v>478</x:v>
      </x:c>
      <x:c r="Q731" t="str">
        <x:v>否</x:v>
      </x:c>
    </x:row>
    <x:row r="732" ht="25.5" customHeight="1">
      <x:c r="A732" t="s">
        <x:v>4946</x:v>
      </x:c>
      <x:c r="B732" t="s">
        <x:v>17</x:v>
      </x:c>
      <x:c r="C732" t="s">
        <x:v>4947</x:v>
      </x:c>
      <x:c r="D732" t="s">
        <x:v>4948</x:v>
      </x:c>
      <x:c r="E732" t="s">
        <x:v>4949</x:v>
      </x:c>
      <x:c r="F732" t="s">
        <x:v>21</x:v>
      </x:c>
      <x:c r="G732" t="s">
        <x:v>4541</x:v>
      </x:c>
      <x:c r="H732" t="s">
        <x:v>4950</x:v>
      </x:c>
      <x:c r="I732" t="s">
        <x:v>4951</x:v>
      </x:c>
      <x:c r="J732" t="s">
        <x:v>44</x:v>
      </x:c>
      <x:c r="K732" t="s">
        <x:v>4952</x:v>
      </x:c>
      <x:c r="L732" t="s">
        <x:v>44</x:v>
      </x:c>
      <x:c r="M732" s="6"/>
      <x:c r="O732" t="s">
        <x:v>462</x:v>
      </x:c>
      <x:c r="P732" t="s">
        <x:v>767</x:v>
      </x:c>
      <x:c r="Q732" t="str">
        <x:v>否</x:v>
      </x:c>
    </x:row>
    <x:row r="733" ht="25.5" customHeight="1">
      <x:c r="A733" t="s">
        <x:v>4953</x:v>
      </x:c>
      <x:c r="B733" t="s">
        <x:v>17</x:v>
      </x:c>
      <x:c r="C733" t="s">
        <x:v>4954</x:v>
      </x:c>
      <x:c r="D733" t="s">
        <x:v>4955</x:v>
      </x:c>
      <x:c r="E733" t="s">
        <x:v>4956</x:v>
      </x:c>
      <x:c r="F733" t="s">
        <x:v>21</x:v>
      </x:c>
      <x:c r="G733" t="s">
        <x:v>4541</x:v>
      </x:c>
      <x:c r="H733" t="s">
        <x:v>4957</x:v>
      </x:c>
      <x:c r="I733" t="s">
        <x:v>4958</x:v>
      </x:c>
      <x:c r="J733" t="s">
        <x:v>44</x:v>
      </x:c>
      <x:c r="K733" t="s">
        <x:v>4959</x:v>
      </x:c>
      <x:c r="L733" t="s">
        <x:v>44</x:v>
      </x:c>
      <x:c r="M733" s="6"/>
      <x:c r="O733" t="s">
        <x:v>257</x:v>
      </x:c>
      <x:c r="P733" t="s">
        <x:v>925</x:v>
      </x:c>
      <x:c r="Q733" t="str">
        <x:v>是</x:v>
      </x:c>
    </x:row>
    <x:row r="734" ht="25.5" customHeight="1">
      <x:c r="A734" t="s">
        <x:v>4960</x:v>
      </x:c>
      <x:c r="B734" t="s">
        <x:v>17</x:v>
      </x:c>
      <x:c r="C734" t="s">
        <x:v>4961</x:v>
      </x:c>
      <x:c r="D734" t="s">
        <x:v>4962</x:v>
      </x:c>
      <x:c r="E734" t="s">
        <x:v>4963</x:v>
      </x:c>
      <x:c r="F734" t="s">
        <x:v>21</x:v>
      </x:c>
      <x:c r="G734" t="s">
        <x:v>4541</x:v>
      </x:c>
      <x:c r="H734" t="s">
        <x:v>4964</x:v>
      </x:c>
      <x:c r="I734" t="s">
        <x:v>4965</x:v>
      </x:c>
      <x:c r="J734" t="s">
        <x:v>44</x:v>
      </x:c>
      <x:c r="K734" t="s">
        <x:v>4966</x:v>
      </x:c>
      <x:c r="L734" t="s">
        <x:v>44</x:v>
      </x:c>
      <x:c r="M734" s="6"/>
      <x:c r="O734" t="s">
        <x:v>257</x:v>
      </x:c>
      <x:c r="P734" t="s">
        <x:v>302</x:v>
      </x:c>
      <x:c r="Q734" t="str">
        <x:v>是</x:v>
      </x:c>
    </x:row>
    <x:row r="735" ht="25.5" customHeight="1">
      <x:c r="A735" t="s">
        <x:v>4967</x:v>
      </x:c>
      <x:c r="B735" t="s">
        <x:v>57</x:v>
      </x:c>
      <x:c r="C735" t="s">
        <x:v>4968</x:v>
      </x:c>
      <x:c r="D735" t="s">
        <x:v>4969</x:v>
      </x:c>
      <x:c r="E735" t="s">
        <x:v>4970</x:v>
      </x:c>
      <x:c r="F735" t="s">
        <x:v>21</x:v>
      </x:c>
      <x:c r="G735" t="s">
        <x:v>4541</x:v>
      </x:c>
      <x:c r="H735" t="s">
        <x:v>4971</x:v>
      </x:c>
      <x:c r="I735" t="s">
        <x:v>4972</x:v>
      </x:c>
      <x:c r="J735" t="s">
        <x:v>21</x:v>
      </x:c>
      <x:c r="K735" t="s">
        <x:v>4973</x:v>
      </x:c>
      <x:c r="L735" t="s">
        <x:v>44</x:v>
      </x:c>
      <x:c r="M735" s="6"/>
      <x:c r="O735" t="s">
        <x:v>64</x:v>
      </x:c>
      <x:c r="P735" t="s">
        <x:v>65</x:v>
      </x:c>
      <x:c r="Q735" t="str">
        <x:v>否</x:v>
      </x:c>
    </x:row>
    <x:row r="736" ht="25.5" customHeight="1">
      <x:c r="A736" t="s">
        <x:v>4974</x:v>
      </x:c>
      <x:c r="B736" t="s">
        <x:v>57</x:v>
      </x:c>
      <x:c r="C736" t="s">
        <x:v>4975</x:v>
      </x:c>
      <x:c r="D736" t="s">
        <x:v>4976</x:v>
      </x:c>
      <x:c r="E736" t="s">
        <x:v>4977</x:v>
      </x:c>
      <x:c r="F736" t="s">
        <x:v>21</x:v>
      </x:c>
      <x:c r="G736" t="s">
        <x:v>4541</x:v>
      </x:c>
      <x:c r="H736" t="s">
        <x:v>4978</x:v>
      </x:c>
      <x:c r="I736" t="s">
        <x:v>4979</x:v>
      </x:c>
      <x:c r="J736" t="s">
        <x:v>44</x:v>
      </x:c>
      <x:c r="K736" t="s">
        <x:v>4980</x:v>
      </x:c>
      <x:c r="L736" t="s">
        <x:v>44</x:v>
      </x:c>
      <x:c r="M736" s="6" t="e">
        <x:f>HYPERLINK("https://github.com/ISU-PAAL/DL-VD-Empirical-Study","https://github.com/ISU-PAAL/DL-VD-Empirical-Study,")</x:f>
        <x:v>HYPERLINK is not implemented. linkLocation=https://github.com/ISU-PAAL/DL-VD-Empirical-Study, friendlyName=https://github.com/ISU-PAAL/DL-VD-Empirical-Study,</x:v>
      </x:c>
      <x:c r="N736" t="s">
        <x:v>147</x:v>
      </x:c>
      <x:c r="O736" t="s">
        <x:v>80</x:v>
      </x:c>
      <x:c r="P736" t="s">
        <x:v>81</x:v>
      </x:c>
      <x:c r="Q736" t="str">
        <x:v>是</x:v>
      </x:c>
    </x:row>
    <x:row r="737" ht="25.5" customHeight="1">
      <x:c r="A737" t="s">
        <x:v>4981</x:v>
      </x:c>
      <x:c r="B737" t="s">
        <x:v>57</x:v>
      </x:c>
      <x:c r="C737" t="s">
        <x:v>4982</x:v>
      </x:c>
      <x:c r="D737" t="s">
        <x:v>4983</x:v>
      </x:c>
      <x:c r="E737" t="s">
        <x:v>4984</x:v>
      </x:c>
      <x:c r="F737" t="s">
        <x:v>21</x:v>
      </x:c>
      <x:c r="G737" t="s">
        <x:v>4541</x:v>
      </x:c>
      <x:c r="H737" t="s">
        <x:v>4985</x:v>
      </x:c>
      <x:c r="I737" t="s">
        <x:v>4986</x:v>
      </x:c>
      <x:c r="J737" t="s">
        <x:v>21</x:v>
      </x:c>
      <x:c r="K737" t="s">
        <x:v>4987</x:v>
      </x:c>
      <x:c r="L737" t="s">
        <x:v>44</x:v>
      </x:c>
      <x:c r="M737" s="6" t="e">
        <x:f>HYPERLINK("https://github.com/sola-st/MorphQ-Quantum-Qiskit-Testing-ICSE-23","https://github.com/sola-st/MorphQ-Quantum-Qiskit-Testing-ICSE-23,")</x:f>
        <x:v>HYPERLINK is not implemented. linkLocation=https://github.com/sola-st/MorphQ-Quantum-Qiskit-Testing-ICSE-23, friendlyName=https://github.com/sola-st/MorphQ-Quantum-Qiskit-Testing-ICSE-23,</x:v>
      </x:c>
      <x:c r="N737" t="s">
        <x:v>341</x:v>
      </x:c>
      <x:c r="O737" t="s">
        <x:v>189</x:v>
      </x:c>
      <x:c r="P737" t="s">
        <x:v>4741</x:v>
      </x:c>
      <x:c r="Q737" t="str">
        <x:v>否</x:v>
      </x:c>
    </x:row>
    <x:row r="738" ht="25.5" customHeight="1">
      <x:c r="A738" t="s">
        <x:v>4988</x:v>
      </x:c>
      <x:c r="B738" t="s">
        <x:v>57</x:v>
      </x:c>
      <x:c r="C738" t="s">
        <x:v>4989</x:v>
      </x:c>
      <x:c r="D738" t="s">
        <x:v>4990</x:v>
      </x:c>
      <x:c r="E738" t="s">
        <x:v>4991</x:v>
      </x:c>
      <x:c r="F738" t="s">
        <x:v>21</x:v>
      </x:c>
      <x:c r="G738" t="s">
        <x:v>4541</x:v>
      </x:c>
      <x:c r="H738" s="5" t="s">
        <x:v>4992</x:v>
      </x:c>
      <x:c r="I738" t="s">
        <x:v>4993</x:v>
      </x:c>
      <x:c r="J738" t="s">
        <x:v>44</x:v>
      </x:c>
      <x:c r="K738" t="s">
        <x:v>4994</x:v>
      </x:c>
      <x:c r="L738" t="s">
        <x:v>44</x:v>
      </x:c>
      <x:c r="M738" s="6"/>
      <x:c r="O738" t="s">
        <x:v>64</x:v>
      </x:c>
      <x:c r="P738" t="s">
        <x:v>65</x:v>
      </x:c>
      <x:c r="Q738" t="str">
        <x:v>是</x:v>
      </x:c>
    </x:row>
    <x:row r="739" ht="25.5" customHeight="1">
      <x:c r="A739" t="s">
        <x:v>4995</x:v>
      </x:c>
      <x:c r="B739" t="s">
        <x:v>17</x:v>
      </x:c>
      <x:c r="C739" t="s">
        <x:v>4996</x:v>
      </x:c>
      <x:c r="D739" t="s">
        <x:v>4997</x:v>
      </x:c>
      <x:c r="E739" t="s">
        <x:v>4998</x:v>
      </x:c>
      <x:c r="F739" t="s">
        <x:v>21</x:v>
      </x:c>
      <x:c r="G739" t="s">
        <x:v>4541</x:v>
      </x:c>
      <x:c r="H739" s="5" t="s">
        <x:v>4999</x:v>
      </x:c>
      <x:c r="I739" t="s">
        <x:v>5000</x:v>
      </x:c>
      <x:c r="J739" t="s">
        <x:v>44</x:v>
      </x:c>
      <x:c r="K739" t="s">
        <x:v>5001</x:v>
      </x:c>
      <x:c r="L739" t="s">
        <x:v>44</x:v>
      </x:c>
      <x:c r="M739" s="6"/>
      <x:c r="O739" t="s">
        <x:v>80</x:v>
      </x:c>
      <x:c r="P739" t="s">
        <x:v>89</x:v>
      </x:c>
      <x:c r="Q739" t="str">
        <x:v>是</x:v>
      </x:c>
    </x:row>
    <x:row r="740" ht="25.5" customHeight="1">
      <x:c r="A740" t="s">
        <x:v>4749</x:v>
      </x:c>
      <x:c r="B740" t="s">
        <x:v>57</x:v>
      </x:c>
      <x:c r="C740" t="s">
        <x:v>5002</x:v>
      </x:c>
      <x:c r="D740" t="s">
        <x:v>5003</x:v>
      </x:c>
      <x:c r="E740" t="s">
        <x:v>5004</x:v>
      </x:c>
      <x:c r="F740" t="s">
        <x:v>21</x:v>
      </x:c>
      <x:c r="G740" t="s">
        <x:v>4541</x:v>
      </x:c>
      <x:c r="H740" t="s">
        <x:v>5005</x:v>
      </x:c>
      <x:c r="I740" t="s">
        <x:v>5006</x:v>
      </x:c>
      <x:c r="J740" t="s">
        <x:v>44</x:v>
      </x:c>
      <x:c r="K740" t="s">
        <x:v>5007</x:v>
      </x:c>
      <x:c r="L740" t="s">
        <x:v>44</x:v>
      </x:c>
      <x:c r="M740" s="6" t="e">
        <x:f>HYPERLINK("https://github.com/kupl/SeamFuzz-Artifact","https://github.com/kupl/SeamFuzz-Artifact,")</x:f>
        <x:v>HYPERLINK is not implemented. linkLocation=https://github.com/kupl/SeamFuzz-Artifact, friendlyName=https://github.com/kupl/SeamFuzz-Artifact,</x:v>
      </x:c>
      <x:c r="N740" t="s">
        <x:v>256</x:v>
      </x:c>
      <x:c r="O740" t="s">
        <x:v>64</x:v>
      </x:c>
      <x:c r="P740" t="s">
        <x:v>65</x:v>
      </x:c>
      <x:c r="Q740" t="str">
        <x:v>否</x:v>
      </x:c>
    </x:row>
    <x:row r="741" ht="25.5" customHeight="1">
      <x:c r="A741" t="s">
        <x:v>4778</x:v>
      </x:c>
      <x:c r="B741" t="s">
        <x:v>192</x:v>
      </x:c>
      <x:c r="C741" t="s">
        <x:v>5008</x:v>
      </x:c>
      <x:c r="D741" t="s">
        <x:v>5009</x:v>
      </x:c>
      <x:c r="E741" t="s">
        <x:v>5010</x:v>
      </x:c>
      <x:c r="F741" t="s">
        <x:v>44</x:v>
      </x:c>
      <x:c r="G741" t="s">
        <x:v>4541</x:v>
      </x:c>
      <x:c r="H741" t="s">
        <x:v>5011</x:v>
      </x:c>
      <x:c r="I741" t="s">
        <x:v>5012</x:v>
      </x:c>
      <x:c r="J741" t="s">
        <x:v>44</x:v>
      </x:c>
      <x:c r="K741" t="s">
        <x:v>5013</x:v>
      </x:c>
      <x:c r="L741" t="s">
        <x:v>44</x:v>
      </x:c>
      <x:c r="M741" s="6"/>
      <x:c r="O741" t="s">
        <x:v>131</x:v>
      </x:c>
      <x:c r="P741" t="s">
        <x:v>486</x:v>
      </x:c>
      <x:c r="Q741" t="str">
        <x:v>否</x:v>
      </x:c>
    </x:row>
    <x:row r="742" ht="25.5" customHeight="1">
      <x:c r="A742" t="s">
        <x:v>5014</x:v>
      </x:c>
      <x:c r="B742" t="s">
        <x:v>17</x:v>
      </x:c>
      <x:c r="C742" t="s">
        <x:v>5015</x:v>
      </x:c>
      <x:c r="D742" t="s">
        <x:v>5016</x:v>
      </x:c>
      <x:c r="E742" t="s">
        <x:v>5017</x:v>
      </x:c>
      <x:c r="F742" t="s">
        <x:v>21</x:v>
      </x:c>
      <x:c r="G742" t="s">
        <x:v>4541</x:v>
      </x:c>
      <x:c r="H742" t="s">
        <x:v>5018</x:v>
      </x:c>
      <x:c r="I742" t="s">
        <x:v>5019</x:v>
      </x:c>
      <x:c r="J742" t="s">
        <x:v>44</x:v>
      </x:c>
      <x:c r="K742" t="s">
        <x:v>5020</x:v>
      </x:c>
      <x:c r="L742" t="s">
        <x:v>44</x:v>
      </x:c>
      <x:c r="M742" s="6" t="e">
        <x:f>HYPERLINK("https://github.com/ICSE-DOME/DOME","https://github.com/ICSE-DOME/DOME,")</x:f>
        <x:v>HYPERLINK is not implemented. linkLocation=https://github.com/ICSE-DOME/DOME, friendlyName=https://github.com/ICSE-DOME/DOME,</x:v>
      </x:c>
      <x:c r="N742" t="s">
        <x:v>2861</x:v>
      </x:c>
      <x:c r="O742" t="s">
        <x:v>257</x:v>
      </x:c>
      <x:c r="P742" t="s">
        <x:v>281</x:v>
      </x:c>
      <x:c r="Q742" t="str">
        <x:v>是</x:v>
      </x:c>
    </x:row>
    <x:row r="743" ht="25.5" customHeight="1">
      <x:c r="A743" t="s">
        <x:v>5021</x:v>
      </x:c>
      <x:c r="B743" t="s">
        <x:v>30</x:v>
      </x:c>
      <x:c r="C743" t="s">
        <x:v>5022</x:v>
      </x:c>
      <x:c r="D743" t="s">
        <x:v>5023</x:v>
      </x:c>
      <x:c r="E743" t="s">
        <x:v>5024</x:v>
      </x:c>
      <x:c r="F743" t="s">
        <x:v>21</x:v>
      </x:c>
      <x:c r="G743" t="s">
        <x:v>4541</x:v>
      </x:c>
      <x:c r="H743" t="s">
        <x:v>5025</x:v>
      </x:c>
      <x:c r="I743" t="s">
        <x:v>5026</x:v>
      </x:c>
      <x:c r="J743" t="s">
        <x:v>44</x:v>
      </x:c>
      <x:c r="K743" t="s">
        <x:v>5027</x:v>
      </x:c>
      <x:c r="L743" t="s">
        <x:v>21</x:v>
      </x:c>
      <x:c r="M743" s="6" t="e">
        <x:f>HYPERLINK("https://github.com/SoftWiser-group/AdvOC","https://github.com/SoftWiser-group/AdvOC,,")</x:f>
        <x:v>HYPERLINK is not implemented. linkLocation=https://github.com/SoftWiser-group/AdvOC, friendlyName=https://github.com/SoftWiser-group/AdvOC,,</x:v>
      </x:c>
      <x:c r="N743" t="s">
        <x:v>840</x:v>
      </x:c>
      <x:c r="O743" t="s">
        <x:v>80</x:v>
      </x:c>
      <x:c r="P743" t="s">
        <x:v>81</x:v>
      </x:c>
      <x:c r="Q743" t="str">
        <x:v>是</x:v>
      </x:c>
    </x:row>
    <x:row r="744" ht="25.5" customHeight="1">
      <x:c r="A744" t="s">
        <x:v>5028</x:v>
      </x:c>
      <x:c r="B744" t="s">
        <x:v>30</x:v>
      </x:c>
      <x:c r="C744" t="s">
        <x:v>5029</x:v>
      </x:c>
      <x:c r="D744" t="s">
        <x:v>5030</x:v>
      </x:c>
      <x:c r="E744" t="s">
        <x:v>5031</x:v>
      </x:c>
      <x:c r="F744" t="s">
        <x:v>21</x:v>
      </x:c>
      <x:c r="G744" t="s">
        <x:v>4541</x:v>
      </x:c>
      <x:c r="H744" t="s">
        <x:v>5032</x:v>
      </x:c>
      <x:c r="I744" t="s">
        <x:v>5033</x:v>
      </x:c>
      <x:c r="J744" t="s">
        <x:v>44</x:v>
      </x:c>
      <x:c r="K744" t="s">
        <x:v>5034</x:v>
      </x:c>
      <x:c r="L744" t="s">
        <x:v>44</x:v>
      </x:c>
      <x:c r="M744" s="6" t="e">
        <x:f>HYPERLINK("https://github.com/DJjjjhao/ICSE-MSG-STUDY","https://github.com/DJjjjhao/ICSE-MSG-STUDY,")</x:f>
        <x:v>HYPERLINK is not implemented. linkLocation=https://github.com/DJjjjhao/ICSE-MSG-STUDY, friendlyName=https://github.com/DJjjjhao/ICSE-MSG-STUDY,</x:v>
      </x:c>
      <x:c r="N744" t="s">
        <x:v>147</x:v>
      </x:c>
      <x:c r="O744" t="s">
        <x:v>257</x:v>
      </x:c>
      <x:c r="P744" t="s">
        <x:v>281</x:v>
      </x:c>
      <x:c r="Q744" t="str">
        <x:v>是</x:v>
      </x:c>
    </x:row>
    <x:row r="745" ht="25.5" customHeight="1">
      <x:c r="A745" t="s">
        <x:v>5035</x:v>
      </x:c>
      <x:c r="B745" t="s">
        <x:v>30</x:v>
      </x:c>
      <x:c r="C745" t="s">
        <x:v>5036</x:v>
      </x:c>
      <x:c r="D745" t="s">
        <x:v>5037</x:v>
      </x:c>
      <x:c r="E745" t="s">
        <x:v>5038</x:v>
      </x:c>
      <x:c r="F745" t="s">
        <x:v>21</x:v>
      </x:c>
      <x:c r="G745" t="s">
        <x:v>4541</x:v>
      </x:c>
      <x:c r="H745" t="s">
        <x:v>5039</x:v>
      </x:c>
      <x:c r="I745" t="s">
        <x:v>5040</x:v>
      </x:c>
      <x:c r="J745" t="s">
        <x:v>44</x:v>
      </x:c>
      <x:c r="K745" t="s">
        <x:v>5041</x:v>
      </x:c>
      <x:c r="L745" t="s">
        <x:v>44</x:v>
      </x:c>
      <x:c r="M745" s="6"/>
      <x:c r="O745" t="s">
        <x:v>131</x:v>
      </x:c>
      <x:c r="P745" t="s">
        <x:v>918</x:v>
      </x:c>
      <x:c r="Q745" t="str">
        <x:v>是</x:v>
      </x:c>
    </x:row>
    <x:row r="746" ht="25.5" customHeight="1">
      <x:c r="A746" t="s">
        <x:v>5042</x:v>
      </x:c>
      <x:c r="B746" t="s">
        <x:v>30</x:v>
      </x:c>
      <x:c r="C746" t="s">
        <x:v>5043</x:v>
      </x:c>
      <x:c r="D746" t="s">
        <x:v>5044</x:v>
      </x:c>
      <x:c r="E746" t="s">
        <x:v>5045</x:v>
      </x:c>
      <x:c r="F746" t="s">
        <x:v>21</x:v>
      </x:c>
      <x:c r="G746" t="s">
        <x:v>4541</x:v>
      </x:c>
      <x:c r="H746" t="s">
        <x:v>5046</x:v>
      </x:c>
      <x:c r="I746" t="s">
        <x:v>5047</x:v>
      </x:c>
      <x:c r="J746" t="s">
        <x:v>44</x:v>
      </x:c>
      <x:c r="K746" t="s">
        <x:v>5048</x:v>
      </x:c>
      <x:c r="L746" t="s">
        <x:v>44</x:v>
      </x:c>
      <x:c r="M746" s="6"/>
      <x:c r="O746" t="s">
        <x:v>27</x:v>
      </x:c>
      <x:c r="P746" t="s">
        <x:v>105</x:v>
      </x:c>
      <x:c r="Q746" t="str">
        <x:v>是</x:v>
      </x:c>
    </x:row>
    <x:row r="747" ht="25.5" customHeight="1">
      <x:c r="A747" t="s">
        <x:v>5049</x:v>
      </x:c>
      <x:c r="B747" t="s">
        <x:v>30</x:v>
      </x:c>
      <x:c r="C747" t="s">
        <x:v>5050</x:v>
      </x:c>
      <x:c r="D747" t="s">
        <x:v>5051</x:v>
      </x:c>
      <x:c r="E747" t="s">
        <x:v>5052</x:v>
      </x:c>
      <x:c r="F747" t="s">
        <x:v>21</x:v>
      </x:c>
      <x:c r="G747" t="s">
        <x:v>4541</x:v>
      </x:c>
      <x:c r="H747" t="s">
        <x:v>5053</x:v>
      </x:c>
      <x:c r="I747" t="s">
        <x:v>5054</x:v>
      </x:c>
      <x:c r="J747" t="s">
        <x:v>44</x:v>
      </x:c>
      <x:c r="K747" t="s">
        <x:v>5055</x:v>
      </x:c>
      <x:c r="L747" t="s">
        <x:v>21</x:v>
      </x:c>
      <x:c r="M747" s="6"/>
      <x:c r="O747" t="s">
        <x:v>27</x:v>
      </x:c>
      <x:c r="P747" t="s">
        <x:v>109</x:v>
      </x:c>
      <x:c r="Q747" t="str">
        <x:v>是</x:v>
      </x:c>
    </x:row>
    <x:row r="748" ht="25.5" customHeight="1">
      <x:c r="A748" t="s">
        <x:v>5056</x:v>
      </x:c>
      <x:c r="B748" t="s">
        <x:v>30</x:v>
      </x:c>
      <x:c r="C748" t="s">
        <x:v>5057</x:v>
      </x:c>
      <x:c r="D748" t="s">
        <x:v>5058</x:v>
      </x:c>
      <x:c r="E748" t="s">
        <x:v>5059</x:v>
      </x:c>
      <x:c r="F748" t="s">
        <x:v>21</x:v>
      </x:c>
      <x:c r="G748" t="s">
        <x:v>4541</x:v>
      </x:c>
      <x:c r="H748" t="s">
        <x:v>5060</x:v>
      </x:c>
      <x:c r="I748" t="s">
        <x:v>5061</x:v>
      </x:c>
      <x:c r="J748" t="s">
        <x:v>44</x:v>
      </x:c>
      <x:c r="K748" t="s">
        <x:v>5062</x:v>
      </x:c>
      <x:c r="L748" t="s">
        <x:v>44</x:v>
      </x:c>
      <x:c r="M748" s="6"/>
      <x:c r="O748" t="s">
        <x:v>27</x:v>
      </x:c>
      <x:c r="P748" t="s">
        <x:v>109</x:v>
      </x:c>
      <x:c r="Q748" t="str">
        <x:v>是</x:v>
      </x:c>
    </x:row>
    <x:row r="749" ht="25.5" customHeight="1">
      <x:c r="A749" t="s">
        <x:v>5063</x:v>
      </x:c>
      <x:c r="B749" t="s">
        <x:v>17</x:v>
      </x:c>
      <x:c r="C749" t="s">
        <x:v>5064</x:v>
      </x:c>
      <x:c r="D749" t="s">
        <x:v>5065</x:v>
      </x:c>
      <x:c r="E749" t="s">
        <x:v>5066</x:v>
      </x:c>
      <x:c r="F749" t="s">
        <x:v>44</x:v>
      </x:c>
      <x:c r="G749" t="s">
        <x:v>4541</x:v>
      </x:c>
      <x:c r="H749" t="s">
        <x:v>5067</x:v>
      </x:c>
      <x:c r="I749" t="s">
        <x:v>5068</x:v>
      </x:c>
      <x:c r="J749" t="s">
        <x:v>44</x:v>
      </x:c>
      <x:c r="K749" t="s">
        <x:v>5069</x:v>
      </x:c>
      <x:c r="L749" t="s">
        <x:v>44</x:v>
      </x:c>
      <x:c r="M749" s="6"/>
      <x:c r="O749" t="s">
        <x:v>131</x:v>
      </x:c>
      <x:c r="P749" t="s">
        <x:v>486</x:v>
      </x:c>
      <x:c r="Q749" t="str">
        <x:v>否</x:v>
      </x:c>
    </x:row>
    <x:row r="750" ht="25.5" customHeight="1">
      <x:c r="A750" t="s">
        <x:v>5070</x:v>
      </x:c>
      <x:c r="B750" t="s">
        <x:v>57</x:v>
      </x:c>
      <x:c r="C750" t="s">
        <x:v>5071</x:v>
      </x:c>
      <x:c r="D750" t="s">
        <x:v>5072</x:v>
      </x:c>
      <x:c r="E750" t="s">
        <x:v>5073</x:v>
      </x:c>
      <x:c r="F750" t="s">
        <x:v>21</x:v>
      </x:c>
      <x:c r="G750" t="s">
        <x:v>4541</x:v>
      </x:c>
      <x:c r="H750" t="s">
        <x:v>5074</x:v>
      </x:c>
      <x:c r="I750" t="s">
        <x:v>5075</x:v>
      </x:c>
      <x:c r="J750" t="s">
        <x:v>21</x:v>
      </x:c>
      <x:c r="K750" t="s">
        <x:v>5076</x:v>
      </x:c>
      <x:c r="L750" t="s">
        <x:v>44</x:v>
      </x:c>
      <x:c r="M750" s="6" t="e">
        <x:f>HYPERLINK("https://github.com/sola-st/CMI-Finder","https://github.com/sola-st/CMI-Finder,")</x:f>
        <x:v>HYPERLINK is not implemented. linkLocation=https://github.com/sola-st/CMI-Finder, friendlyName=https://github.com/sola-st/CMI-Finder,</x:v>
      </x:c>
      <x:c r="N750" t="s">
        <x:v>675</x:v>
      </x:c>
      <x:c r="O750" t="s">
        <x:v>131</x:v>
      </x:c>
      <x:c r="P750" t="s">
        <x:v>227</x:v>
      </x:c>
      <x:c r="Q750" t="str">
        <x:v>是</x:v>
      </x:c>
    </x:row>
    <x:row r="751" ht="25.5" customHeight="1">
      <x:c r="A751" t="s">
        <x:v>5077</x:v>
      </x:c>
      <x:c r="B751" t="s">
        <x:v>30</x:v>
      </x:c>
      <x:c r="C751" t="s">
        <x:v>5078</x:v>
      </x:c>
      <x:c r="D751" t="s">
        <x:v>5079</x:v>
      </x:c>
      <x:c r="E751" t="s">
        <x:v>5080</x:v>
      </x:c>
      <x:c r="F751" t="s">
        <x:v>21</x:v>
      </x:c>
      <x:c r="G751" t="s">
        <x:v>4541</x:v>
      </x:c>
      <x:c r="H751" t="s">
        <x:v>5081</x:v>
      </x:c>
      <x:c r="I751" t="s">
        <x:v>5082</x:v>
      </x:c>
      <x:c r="J751" t="s">
        <x:v>44</x:v>
      </x:c>
      <x:c r="K751" t="s">
        <x:v>5083</x:v>
      </x:c>
      <x:c r="L751" t="s">
        <x:v>44</x:v>
      </x:c>
      <x:c r="M751" s="6"/>
      <x:c r="O751" t="s">
        <x:v>27</x:v>
      </x:c>
      <x:c r="P751" t="s">
        <x:v>105</x:v>
      </x:c>
      <x:c r="Q751" t="str">
        <x:v>是</x:v>
      </x:c>
    </x:row>
    <x:row r="752" ht="25.5" customHeight="1">
      <x:c r="A752" t="s">
        <x:v>5084</x:v>
      </x:c>
      <x:c r="B752" t="s">
        <x:v>57</x:v>
      </x:c>
      <x:c r="C752" t="s">
        <x:v>5085</x:v>
      </x:c>
      <x:c r="D752" t="s">
        <x:v>5086</x:v>
      </x:c>
      <x:c r="E752" t="s">
        <x:v>5087</x:v>
      </x:c>
      <x:c r="F752" t="s">
        <x:v>21</x:v>
      </x:c>
      <x:c r="G752" t="s">
        <x:v>4541</x:v>
      </x:c>
      <x:c r="H752" t="s">
        <x:v>5088</x:v>
      </x:c>
      <x:c r="I752" t="s">
        <x:v>5089</x:v>
      </x:c>
      <x:c r="J752" t="s">
        <x:v>44</x:v>
      </x:c>
      <x:c r="K752" t="s">
        <x:v>5090</x:v>
      </x:c>
      <x:c r="L752" t="s">
        <x:v>44</x:v>
      </x:c>
      <x:c r="M752" s="6"/>
      <x:c r="N752" t="s">
        <x:v>675</x:v>
      </x:c>
      <x:c r="O752" t="s">
        <x:v>64</x:v>
      </x:c>
      <x:c r="P752" t="s">
        <x:v>65</x:v>
      </x:c>
      <x:c r="Q752" t="str">
        <x:v>否</x:v>
      </x:c>
    </x:row>
    <x:row r="753" ht="25.5" customHeight="1">
      <x:c r="A753" t="s">
        <x:v>5091</x:v>
      </x:c>
      <x:c r="B753" t="s">
        <x:v>57</x:v>
      </x:c>
      <x:c r="C753" t="s">
        <x:v>5092</x:v>
      </x:c>
      <x:c r="D753" t="s">
        <x:v>5093</x:v>
      </x:c>
      <x:c r="E753" t="s">
        <x:v>5094</x:v>
      </x:c>
      <x:c r="F753" t="s">
        <x:v>21</x:v>
      </x:c>
      <x:c r="G753" t="s">
        <x:v>4541</x:v>
      </x:c>
      <x:c r="H753" t="s">
        <x:v>5095</x:v>
      </x:c>
      <x:c r="I753" t="s">
        <x:v>5096</x:v>
      </x:c>
      <x:c r="J753" t="s">
        <x:v>21</x:v>
      </x:c>
      <x:c r="K753" t="s">
        <x:v>5097</x:v>
      </x:c>
      <x:c r="L753" t="s">
        <x:v>44</x:v>
      </x:c>
      <x:c r="M753" s="6"/>
      <x:c r="O753" t="s">
        <x:v>64</x:v>
      </x:c>
      <x:c r="P753" t="s">
        <x:v>787</x:v>
      </x:c>
      <x:c r="Q753" t="str">
        <x:v>否</x:v>
      </x:c>
    </x:row>
    <x:row r="754" ht="25.5" customHeight="1">
      <x:c r="A754" t="s">
        <x:v>5098</x:v>
      </x:c>
      <x:c r="B754" t="s">
        <x:v>57</x:v>
      </x:c>
      <x:c r="C754" t="s">
        <x:v>5099</x:v>
      </x:c>
      <x:c r="D754" t="s">
        <x:v>5100</x:v>
      </x:c>
      <x:c r="E754" t="s">
        <x:v>1218</x:v>
      </x:c>
      <x:c r="F754" t="s">
        <x:v>21</x:v>
      </x:c>
      <x:c r="G754" t="s">
        <x:v>4541</x:v>
      </x:c>
      <x:c r="H754" t="s">
        <x:v>5101</x:v>
      </x:c>
      <x:c r="I754" t="s">
        <x:v>5102</x:v>
      </x:c>
      <x:c r="J754" t="s">
        <x:v>44</x:v>
      </x:c>
      <x:c r="K754" t="s">
        <x:v>72</x:v>
      </x:c>
      <x:c r="L754" t="s">
        <x:v>21</x:v>
      </x:c>
      <x:c r="M754" s="6" t="e">
        <x:f>HYPERLINK("https://github.com/microsoft/codamosa","https://github.com/microsoft/codamosa,")</x:f>
        <x:v>HYPERLINK is not implemented. linkLocation=https://github.com/microsoft/codamosa, friendlyName=https://github.com/microsoft/codamosa,</x:v>
      </x:c>
      <x:c r="N754" t="s">
        <x:v>5103</x:v>
      </x:c>
      <x:c r="O754" t="s">
        <x:v>64</x:v>
      </x:c>
      <x:c r="P754" t="s">
        <x:v>65</x:v>
      </x:c>
      <x:c r="Q754" t="str">
        <x:v>是</x:v>
      </x:c>
    </x:row>
    <x:row r="755" ht="25.5" customHeight="1">
      <x:c r="A755" t="s">
        <x:v>5104</x:v>
      </x:c>
      <x:c r="B755" t="s">
        <x:v>57</x:v>
      </x:c>
      <x:c r="C755" t="s">
        <x:v>5105</x:v>
      </x:c>
      <x:c r="D755" t="s">
        <x:v>5106</x:v>
      </x:c>
      <x:c r="E755" t="s">
        <x:v>5107</x:v>
      </x:c>
      <x:c r="F755" t="s">
        <x:v>44</x:v>
      </x:c>
      <x:c r="G755" t="s">
        <x:v>4541</x:v>
      </x:c>
      <x:c r="H755" t="s">
        <x:v>5108</x:v>
      </x:c>
      <x:c r="I755" t="s">
        <x:v>5109</x:v>
      </x:c>
      <x:c r="J755" t="s">
        <x:v>21</x:v>
      </x:c>
      <x:c r="K755" t="s">
        <x:v>5110</x:v>
      </x:c>
      <x:c r="L755" t="s">
        <x:v>44</x:v>
      </x:c>
      <x:c r="M755" s="6" t="e">
        <x:f>HYPERLINK("https://github.com/OSUSecLab/TaintMini","https://github.com/OSUSecLab/TaintMini,")</x:f>
        <x:v>HYPERLINK is not implemented. linkLocation=https://github.com/OSUSecLab/TaintMini, friendlyName=https://github.com/OSUSecLab/TaintMini,</x:v>
      </x:c>
      <x:c r="N755" t="s">
        <x:v>5111</x:v>
      </x:c>
      <x:c r="O755" t="s">
        <x:v>122</x:v>
      </x:c>
      <x:c r="P755" t="s">
        <x:v>739</x:v>
      </x:c>
      <x:c r="Q755" t="str">
        <x:v>否</x:v>
      </x:c>
    </x:row>
    <x:row r="756" ht="25.5" customHeight="1">
      <x:c r="A756" t="s">
        <x:v>5112</x:v>
      </x:c>
      <x:c r="B756" t="s">
        <x:v>57</x:v>
      </x:c>
      <x:c r="C756" t="s">
        <x:v>5113</x:v>
      </x:c>
      <x:c r="D756" t="s">
        <x:v>5114</x:v>
      </x:c>
      <x:c r="E756" t="s">
        <x:v>5115</x:v>
      </x:c>
      <x:c r="F756" t="s">
        <x:v>21</x:v>
      </x:c>
      <x:c r="G756" t="s">
        <x:v>4541</x:v>
      </x:c>
      <x:c r="H756" t="s">
        <x:v>5116</x:v>
      </x:c>
      <x:c r="I756" t="s">
        <x:v>5117</x:v>
      </x:c>
      <x:c r="J756" t="s">
        <x:v>21</x:v>
      </x:c>
      <x:c r="K756" t="s">
        <x:v>5118</x:v>
      </x:c>
      <x:c r="L756" t="s">
        <x:v>44</x:v>
      </x:c>
      <x:c r="M756" s="6" t="e">
        <x:f>HYPERLINK("https://github.com/DependableSystemsLab/AChecker","https://github.com/DependableSystemsLab/AChecker,")</x:f>
        <x:v>HYPERLINK is not implemented. linkLocation=https://github.com/DependableSystemsLab/AChecker, friendlyName=https://github.com/DependableSystemsLab/AChecker,</x:v>
      </x:c>
      <x:c r="N756" t="s">
        <x:v>5119</x:v>
      </x:c>
      <x:c r="O756" t="s">
        <x:v>122</x:v>
      </x:c>
      <x:c r="P756" t="s">
        <x:v>206</x:v>
      </x:c>
      <x:c r="Q756" t="str">
        <x:v>否</x:v>
      </x:c>
    </x:row>
    <x:row r="757" ht="25.5" customHeight="1">
      <x:c r="A757" t="s">
        <x:v>5120</x:v>
      </x:c>
      <x:c r="B757" t="s">
        <x:v>30</x:v>
      </x:c>
      <x:c r="C757" t="s">
        <x:v>5121</x:v>
      </x:c>
      <x:c r="D757" t="s">
        <x:v>5122</x:v>
      </x:c>
      <x:c r="E757" t="s">
        <x:v>5123</x:v>
      </x:c>
      <x:c r="F757" t="s">
        <x:v>21</x:v>
      </x:c>
      <x:c r="G757" t="s">
        <x:v>4541</x:v>
      </x:c>
      <x:c r="H757" t="s">
        <x:v>5124</x:v>
      </x:c>
      <x:c r="I757" t="s">
        <x:v>5125</x:v>
      </x:c>
      <x:c r="J757" t="s">
        <x:v>44</x:v>
      </x:c>
      <x:c r="K757" t="s">
        <x:v>5126</x:v>
      </x:c>
      <x:c r="L757" t="s">
        <x:v>21</x:v>
      </x:c>
      <x:c r="M757" s="6"/>
      <x:c r="O757" t="s">
        <x:v>131</x:v>
      </x:c>
      <x:c r="P757" t="s">
        <x:v>227</x:v>
      </x:c>
      <x:c r="Q757" t="str">
        <x:v>是</x:v>
      </x:c>
    </x:row>
    <x:row r="758" ht="25.5" customHeight="1">
      <x:c r="A758" t="s">
        <x:v>5127</x:v>
      </x:c>
      <x:c r="B758" t="s">
        <x:v>57</x:v>
      </x:c>
      <x:c r="C758" t="s">
        <x:v>5128</x:v>
      </x:c>
      <x:c r="D758" t="s">
        <x:v>5129</x:v>
      </x:c>
      <x:c r="E758" t="s">
        <x:v>5130</x:v>
      </x:c>
      <x:c r="F758" t="s">
        <x:v>21</x:v>
      </x:c>
      <x:c r="G758" t="s">
        <x:v>4541</x:v>
      </x:c>
      <x:c r="H758" t="s">
        <x:v>5131</x:v>
      </x:c>
      <x:c r="I758" t="s">
        <x:v>5132</x:v>
      </x:c>
      <x:c r="J758" t="s">
        <x:v>44</x:v>
      </x:c>
      <x:c r="K758" t="s">
        <x:v>5133</x:v>
      </x:c>
      <x:c r="L758" t="s">
        <x:v>44</x:v>
      </x:c>
      <x:c r="M758" s="6"/>
      <x:c r="O758" t="s">
        <x:v>122</x:v>
      </x:c>
      <x:c r="P758" t="s">
        <x:v>697</x:v>
      </x:c>
      <x:c r="Q758" t="str">
        <x:v>是</x:v>
      </x:c>
    </x:row>
    <x:row r="759" ht="25.5" customHeight="1">
      <x:c r="A759" t="s">
        <x:v>5134</x:v>
      </x:c>
      <x:c r="B759" t="s">
        <x:v>17</x:v>
      </x:c>
      <x:c r="C759" t="s">
        <x:v>5135</x:v>
      </x:c>
      <x:c r="D759" t="s">
        <x:v>5136</x:v>
      </x:c>
      <x:c r="E759" t="s">
        <x:v>5137</x:v>
      </x:c>
      <x:c r="F759" t="s">
        <x:v>21</x:v>
      </x:c>
      <x:c r="G759" t="s">
        <x:v>4541</x:v>
      </x:c>
      <x:c r="H759" t="s">
        <x:v>5138</x:v>
      </x:c>
      <x:c r="I759" t="s">
        <x:v>5139</x:v>
      </x:c>
      <x:c r="J759" t="s">
        <x:v>44</x:v>
      </x:c>
      <x:c r="K759" t="s">
        <x:v>5140</x:v>
      </x:c>
      <x:c r="L759" t="s">
        <x:v>44</x:v>
      </x:c>
      <x:c r="M759" s="6" t="e">
        <x:f>HYPERLINK("https://github.com/qibinhang/SeaM","https://github.com/qibinhang/SeaM,")</x:f>
        <x:v>HYPERLINK is not implemented. linkLocation=https://github.com/qibinhang/SeaM, friendlyName=https://github.com/qibinhang/SeaM,</x:v>
      </x:c>
      <x:c r="N759" t="s">
        <x:v>113</x:v>
      </x:c>
      <x:c r="O759" t="s">
        <x:v>80</x:v>
      </x:c>
      <x:c r="P759" t="s">
        <x:v>81</x:v>
      </x:c>
      <x:c r="Q759" t="str">
        <x:v>否</x:v>
      </x:c>
    </x:row>
    <x:row r="760" ht="25.5" customHeight="1">
      <x:c r="A760" t="s">
        <x:v>5141</x:v>
      </x:c>
      <x:c r="B760" t="s">
        <x:v>30</x:v>
      </x:c>
      <x:c r="C760" t="s">
        <x:v>5142</x:v>
      </x:c>
      <x:c r="D760" t="s">
        <x:v>5143</x:v>
      </x:c>
      <x:c r="E760" t="s">
        <x:v>5144</x:v>
      </x:c>
      <x:c r="F760" t="s">
        <x:v>21</x:v>
      </x:c>
      <x:c r="G760" t="s">
        <x:v>4541</x:v>
      </x:c>
      <x:c r="H760" t="s">
        <x:v>5145</x:v>
      </x:c>
      <x:c r="I760" t="s">
        <x:v>5146</x:v>
      </x:c>
      <x:c r="J760" t="s">
        <x:v>21</x:v>
      </x:c>
      <x:c r="K760" t="s">
        <x:v>5147</x:v>
      </x:c>
      <x:c r="L760" t="s">
        <x:v>21</x:v>
      </x:c>
      <x:c r="M760" s="6"/>
      <x:c r="O760" t="s">
        <x:v>257</x:v>
      </x:c>
      <x:c r="P760" t="s">
        <x:v>349</x:v>
      </x:c>
      <x:c r="Q760" t="str">
        <x:v>否</x:v>
      </x:c>
    </x:row>
    <x:row r="761" ht="25.5" customHeight="1">
      <x:c r="A761" t="s">
        <x:v>5148</x:v>
      </x:c>
      <x:c r="B761" t="s">
        <x:v>30</x:v>
      </x:c>
      <x:c r="C761" t="s">
        <x:v>5149</x:v>
      </x:c>
      <x:c r="D761" t="s">
        <x:v>5150</x:v>
      </x:c>
      <x:c r="E761" t="s">
        <x:v>5151</x:v>
      </x:c>
      <x:c r="F761" t="s">
        <x:v>21</x:v>
      </x:c>
      <x:c r="G761" t="s">
        <x:v>4541</x:v>
      </x:c>
      <x:c r="H761" t="s">
        <x:v>5152</x:v>
      </x:c>
      <x:c r="I761" t="s">
        <x:v>5153</x:v>
      </x:c>
      <x:c r="J761" t="s">
        <x:v>44</x:v>
      </x:c>
      <x:c r="K761" t="s">
        <x:v>72</x:v>
      </x:c>
      <x:c r="L761" t="s">
        <x:v>44</x:v>
      </x:c>
      <x:c r="M761" s="6" t="e">
        <x:f>HYPERLINK("https://github.com/hnurxn/Deep-Arc","https://github.com/hnurxn/Deep-Arc,")</x:f>
        <x:v>HYPERLINK is not implemented. linkLocation=https://github.com/hnurxn/Deep-Arc, friendlyName=https://github.com/hnurxn/Deep-Arc,</x:v>
      </x:c>
      <x:c r="N761" t="s">
        <x:v>403</x:v>
      </x:c>
      <x:c r="O761" t="s">
        <x:v>80</x:v>
      </x:c>
      <x:c r="P761" t="s">
        <x:v>81</x:v>
      </x:c>
      <x:c r="Q761" t="str">
        <x:v>否</x:v>
      </x:c>
    </x:row>
    <x:row r="762" ht="25.5" customHeight="1">
      <x:c r="A762" t="s">
        <x:v>5154</x:v>
      </x:c>
      <x:c r="B762" t="s">
        <x:v>192</x:v>
      </x:c>
      <x:c r="C762" t="s">
        <x:v>5155</x:v>
      </x:c>
      <x:c r="D762" t="s">
        <x:v>5156</x:v>
      </x:c>
      <x:c r="E762" t="s">
        <x:v>5157</x:v>
      </x:c>
      <x:c r="F762" t="s">
        <x:v>21</x:v>
      </x:c>
      <x:c r="G762" t="s">
        <x:v>4541</x:v>
      </x:c>
      <x:c r="H762" t="s">
        <x:v>5158</x:v>
      </x:c>
      <x:c r="I762" t="s">
        <x:v>5159</x:v>
      </x:c>
      <x:c r="J762" t="s">
        <x:v>44</x:v>
      </x:c>
      <x:c r="K762" t="s">
        <x:v>5160</x:v>
      </x:c>
      <x:c r="L762" t="s">
        <x:v>21</x:v>
      </x:c>
      <x:c r="M762" s="6"/>
      <x:c r="O762" t="s">
        <x:v>80</x:v>
      </x:c>
      <x:c r="P762" t="s">
        <x:v>81</x:v>
      </x:c>
      <x:c r="Q762" t="str">
        <x:v>是</x:v>
      </x:c>
    </x:row>
    <x:row r="763" ht="25.5" customHeight="1">
      <x:c r="A763" t="s">
        <x:v>5161</x:v>
      </x:c>
      <x:c r="B763" t="s">
        <x:v>30</x:v>
      </x:c>
      <x:c r="C763" t="s">
        <x:v>5162</x:v>
      </x:c>
      <x:c r="D763" t="s">
        <x:v>5163</x:v>
      </x:c>
      <x:c r="E763" t="s">
        <x:v>5164</x:v>
      </x:c>
      <x:c r="F763" t="s">
        <x:v>21</x:v>
      </x:c>
      <x:c r="G763" t="s">
        <x:v>4541</x:v>
      </x:c>
      <x:c r="H763" t="s">
        <x:v>5165</x:v>
      </x:c>
      <x:c r="I763" t="s">
        <x:v>5166</x:v>
      </x:c>
      <x:c r="J763" t="s">
        <x:v>44</x:v>
      </x:c>
      <x:c r="K763" t="s">
        <x:v>5167</x:v>
      </x:c>
      <x:c r="L763" t="s">
        <x:v>44</x:v>
      </x:c>
      <x:c r="M763" s="6" t="e">
        <x:f>HYPERLINK("https://github.com/soarsmu/Chronos","https://github.com/soarsmu/Chronos,")</x:f>
        <x:v>HYPERLINK is not implemented. linkLocation=https://github.com/soarsmu/Chronos, friendlyName=https://github.com/soarsmu/Chronos,</x:v>
      </x:c>
      <x:c r="N763" t="s">
        <x:v>893</x:v>
      </x:c>
      <x:c r="O763" t="s">
        <x:v>122</x:v>
      </x:c>
      <x:c r="P763" t="s">
        <x:v>123</x:v>
      </x:c>
      <x:c r="Q763" t="str">
        <x:v>是</x:v>
      </x:c>
    </x:row>
    <x:row r="764" ht="25.5" customHeight="1">
      <x:c r="A764" s="8" t="s">
        <x:v>5168</x:v>
      </x:c>
      <x:c r="B764" t="s">
        <x:v>30</x:v>
      </x:c>
      <x:c r="C764" t="s">
        <x:v>5169</x:v>
      </x:c>
      <x:c r="D764" t="s">
        <x:v>5170</x:v>
      </x:c>
      <x:c r="E764" t="s">
        <x:v>5171</x:v>
      </x:c>
      <x:c r="F764" t="s">
        <x:v>44</x:v>
      </x:c>
      <x:c r="G764" t="s">
        <x:v>4541</x:v>
      </x:c>
      <x:c r="H764" t="s">
        <x:v>5172</x:v>
      </x:c>
      <x:c r="I764" t="s">
        <x:v>5173</x:v>
      </x:c>
      <x:c r="J764" t="s">
        <x:v>44</x:v>
      </x:c>
      <x:c r="K764" t="s">
        <x:v>5174</x:v>
      </x:c>
      <x:c r="L764" t="s">
        <x:v>44</x:v>
      </x:c>
      <x:c r="M764" s="6"/>
      <x:c r="O764" t="s">
        <x:v>131</x:v>
      </x:c>
      <x:c r="P764" t="s">
        <x:v>132</x:v>
      </x:c>
      <x:c r="Q764" t="str">
        <x:v>否</x:v>
      </x:c>
    </x:row>
    <x:row r="765" ht="25.5" customHeight="1">
      <x:c r="A765" t="s">
        <x:v>5175</x:v>
      </x:c>
      <x:c r="B765" t="s">
        <x:v>57</x:v>
      </x:c>
      <x:c r="C765" t="s">
        <x:v>5176</x:v>
      </x:c>
      <x:c r="D765" t="s">
        <x:v>5177</x:v>
      </x:c>
      <x:c r="E765" t="s">
        <x:v>5178</x:v>
      </x:c>
      <x:c r="F765" t="s">
        <x:v>44</x:v>
      </x:c>
      <x:c r="G765" t="s">
        <x:v>4541</x:v>
      </x:c>
      <x:c r="H765" t="s">
        <x:v>5179</x:v>
      </x:c>
      <x:c r="I765" t="s">
        <x:v>5180</x:v>
      </x:c>
      <x:c r="J765" t="s">
        <x:v>21</x:v>
      </x:c>
      <x:c r="K765" t="s">
        <x:v>5181</x:v>
      </x:c>
      <x:c r="L765" t="s">
        <x:v>44</x:v>
      </x:c>
      <x:c r="M765" s="6"/>
      <x:c r="O765" t="s">
        <x:v>131</x:v>
      </x:c>
      <x:c r="P765" t="s">
        <x:v>227</x:v>
      </x:c>
      <x:c r="Q765" t="str">
        <x:v>否</x:v>
      </x:c>
    </x:row>
    <x:row r="766" ht="25.5" customHeight="1">
      <x:c r="A766" t="s">
        <x:v>5182</x:v>
      </x:c>
      <x:c r="B766" t="s">
        <x:v>30</x:v>
      </x:c>
      <x:c r="C766" t="s">
        <x:v>5183</x:v>
      </x:c>
      <x:c r="D766" t="s">
        <x:v>5184</x:v>
      </x:c>
      <x:c r="E766" t="s">
        <x:v>5185</x:v>
      </x:c>
      <x:c r="F766" t="s">
        <x:v>44</x:v>
      </x:c>
      <x:c r="G766" t="s">
        <x:v>4541</x:v>
      </x:c>
      <x:c r="H766" t="s">
        <x:v>5186</x:v>
      </x:c>
      <x:c r="I766" t="s">
        <x:v>5187</x:v>
      </x:c>
      <x:c r="J766" t="s">
        <x:v>44</x:v>
      </x:c>
      <x:c r="K766" t="s">
        <x:v>5188</x:v>
      </x:c>
      <x:c r="L766" t="s">
        <x:v>44</x:v>
      </x:c>
      <x:c r="M766" s="6"/>
      <x:c r="O766" t="s">
        <x:v>122</x:v>
      </x:c>
      <x:c r="P766" t="s">
        <x:v>739</x:v>
      </x:c>
      <x:c r="Q766" t="str">
        <x:v>否</x:v>
      </x:c>
    </x:row>
    <x:row r="767" ht="25.5" customHeight="1">
      <x:c r="A767" t="s">
        <x:v>5189</x:v>
      </x:c>
      <x:c r="B767" t="s">
        <x:v>17</x:v>
      </x:c>
      <x:c r="C767" t="s">
        <x:v>5190</x:v>
      </x:c>
      <x:c r="D767" t="s">
        <x:v>5191</x:v>
      </x:c>
      <x:c r="E767" t="s">
        <x:v>5192</x:v>
      </x:c>
      <x:c r="F767" t="s">
        <x:v>21</x:v>
      </x:c>
      <x:c r="G767" t="s">
        <x:v>4541</x:v>
      </x:c>
      <x:c r="H767" t="s">
        <x:v>5193</x:v>
      </x:c>
      <x:c r="I767" t="s">
        <x:v>5194</x:v>
      </x:c>
      <x:c r="J767" t="s">
        <x:v>21</x:v>
      </x:c>
      <x:c r="K767" t="s">
        <x:v>5195</x:v>
      </x:c>
      <x:c r="L767" t="s">
        <x:v>44</x:v>
      </x:c>
      <x:c r="M767" s="6"/>
      <x:c r="O767" t="s">
        <x:v>64</x:v>
      </x:c>
      <x:c r="P767" t="s">
        <x:v>174</x:v>
      </x:c>
      <x:c r="Q767" t="str">
        <x:v>否</x:v>
      </x:c>
    </x:row>
    <x:row r="768" ht="25.5" customHeight="1">
      <x:c r="A768" t="s">
        <x:v>5196</x:v>
      </x:c>
      <x:c r="B768" t="s">
        <x:v>57</x:v>
      </x:c>
      <x:c r="C768" t="s">
        <x:v>5197</x:v>
      </x:c>
      <x:c r="D768" t="s">
        <x:v>5198</x:v>
      </x:c>
      <x:c r="E768" t="s">
        <x:v>5199</x:v>
      </x:c>
      <x:c r="F768" t="s">
        <x:v>21</x:v>
      </x:c>
      <x:c r="G768" t="s">
        <x:v>4541</x:v>
      </x:c>
      <x:c r="H768" t="s">
        <x:v>5200</x:v>
      </x:c>
      <x:c r="I768" t="s">
        <x:v>5201</x:v>
      </x:c>
      <x:c r="J768" t="s">
        <x:v>21</x:v>
      </x:c>
      <x:c r="K768" t="s">
        <x:v>5202</x:v>
      </x:c>
      <x:c r="L768" t="s">
        <x:v>21</x:v>
      </x:c>
      <x:c r="M768" s="6"/>
      <x:c r="O768" t="s">
        <x:v>64</x:v>
      </x:c>
      <x:c r="P768" t="s">
        <x:v>174</x:v>
      </x:c>
      <x:c r="Q768" t="str">
        <x:v>是</x:v>
      </x:c>
    </x:row>
    <x:row r="769" ht="25.5" customHeight="1">
      <x:c r="A769" t="s">
        <x:v>5203</x:v>
      </x:c>
      <x:c r="B769" t="s">
        <x:v>17</x:v>
      </x:c>
      <x:c r="C769" t="s">
        <x:v>5204</x:v>
      </x:c>
      <x:c r="D769" t="s">
        <x:v>5205</x:v>
      </x:c>
      <x:c r="E769" t="s">
        <x:v>5206</x:v>
      </x:c>
      <x:c r="F769" t="s">
        <x:v>21</x:v>
      </x:c>
      <x:c r="G769" t="s">
        <x:v>4541</x:v>
      </x:c>
      <x:c r="H769" t="s">
        <x:v>5207</x:v>
      </x:c>
      <x:c r="I769" t="s">
        <x:v>5208</x:v>
      </x:c>
      <x:c r="J769" t="s">
        <x:v>44</x:v>
      </x:c>
      <x:c r="K769" t="s">
        <x:v>5209</x:v>
      </x:c>
      <x:c r="L769" t="s">
        <x:v>44</x:v>
      </x:c>
      <x:c r="M769" s="6"/>
      <x:c r="O769" t="s">
        <x:v>131</x:v>
      </x:c>
      <x:c r="P769" t="s">
        <x:v>486</x:v>
      </x:c>
      <x:c r="Q769" t="str">
        <x:v>否</x:v>
      </x:c>
    </x:row>
    <x:row r="770" ht="25.5" customHeight="1">
      <x:c r="A770" t="s">
        <x:v>5210</x:v>
      </x:c>
      <x:c r="B770" t="s">
        <x:v>57</x:v>
      </x:c>
      <x:c r="C770" t="s">
        <x:v>5211</x:v>
      </x:c>
      <x:c r="D770" t="s">
        <x:v>5212</x:v>
      </x:c>
      <x:c r="E770" t="s">
        <x:v>5213</x:v>
      </x:c>
      <x:c r="F770" t="s">
        <x:v>21</x:v>
      </x:c>
      <x:c r="G770" t="s">
        <x:v>4541</x:v>
      </x:c>
      <x:c r="H770" t="s">
        <x:v>5214</x:v>
      </x:c>
      <x:c r="I770" t="s">
        <x:v>5215</x:v>
      </x:c>
      <x:c r="J770" t="s">
        <x:v>21</x:v>
      </x:c>
      <x:c r="K770" t="s">
        <x:v>5216</x:v>
      </x:c>
      <x:c r="L770" t="s">
        <x:v>21</x:v>
      </x:c>
      <x:c r="M770" s="6"/>
      <x:c r="O770" t="s">
        <x:v>64</x:v>
      </x:c>
      <x:c r="P770" t="s">
        <x:v>65</x:v>
      </x:c>
      <x:c r="Q770" t="str">
        <x:v>否</x:v>
      </x:c>
    </x:row>
    <x:row r="771" ht="25.5" customHeight="1">
      <x:c r="A771" t="s">
        <x:v>5217</x:v>
      </x:c>
      <x:c r="B771" t="s">
        <x:v>57</x:v>
      </x:c>
      <x:c r="C771" t="s">
        <x:v>5218</x:v>
      </x:c>
      <x:c r="D771" t="s">
        <x:v>5219</x:v>
      </x:c>
      <x:c r="E771" t="s">
        <x:v>5220</x:v>
      </x:c>
      <x:c r="F771" t="s">
        <x:v>44</x:v>
      </x:c>
      <x:c r="G771" t="s">
        <x:v>4541</x:v>
      </x:c>
      <x:c r="H771" t="s">
        <x:v>5221</x:v>
      </x:c>
      <x:c r="I771" t="s">
        <x:v>5222</x:v>
      </x:c>
      <x:c r="J771" t="s">
        <x:v>21</x:v>
      </x:c>
      <x:c r="K771" t="s">
        <x:v>5223</x:v>
      </x:c>
      <x:c r="L771" t="s">
        <x:v>21</x:v>
      </x:c>
      <x:c r="M771" s="6"/>
      <x:c r="O771" t="s">
        <x:v>64</x:v>
      </x:c>
      <x:c r="P771" t="s">
        <x:v>174</x:v>
      </x:c>
      <x:c r="Q771" t="str">
        <x:v>否</x:v>
      </x:c>
    </x:row>
    <x:row r="772" ht="25.5" customHeight="1">
      <x:c r="A772" t="s">
        <x:v>5224</x:v>
      </x:c>
      <x:c r="B772" t="s">
        <x:v>151</x:v>
      </x:c>
      <x:c r="C772" t="s">
        <x:v>5225</x:v>
      </x:c>
      <x:c r="D772" t="s">
        <x:v>5226</x:v>
      </x:c>
      <x:c r="E772" t="s">
        <x:v>5227</x:v>
      </x:c>
      <x:c r="F772" t="s">
        <x:v>44</x:v>
      </x:c>
      <x:c r="G772" t="s">
        <x:v>4541</x:v>
      </x:c>
      <x:c r="H772" t="s">
        <x:v>5228</x:v>
      </x:c>
      <x:c r="I772" t="s">
        <x:v>5229</x:v>
      </x:c>
      <x:c r="J772" t="s">
        <x:v>44</x:v>
      </x:c>
      <x:c r="K772" t="s">
        <x:v>5230</x:v>
      </x:c>
      <x:c r="L772" t="s">
        <x:v>44</x:v>
      </x:c>
      <x:c r="M772" s="6"/>
      <x:c r="O772" t="s">
        <x:v>131</x:v>
      </x:c>
      <x:c r="P772" t="s">
        <x:v>486</x:v>
      </x:c>
      <x:c r="Q772" t="str">
        <x:v>否</x:v>
      </x:c>
    </x:row>
    <x:row r="773" ht="25.5" customHeight="1">
      <x:c r="A773" t="s">
        <x:v>5231</x:v>
      </x:c>
      <x:c r="B773" t="s">
        <x:v>57</x:v>
      </x:c>
      <x:c r="C773" t="s">
        <x:v>5232</x:v>
      </x:c>
      <x:c r="D773" t="s">
        <x:v>5233</x:v>
      </x:c>
      <x:c r="E773" t="s">
        <x:v>5234</x:v>
      </x:c>
      <x:c r="F773" t="s">
        <x:v>21</x:v>
      </x:c>
      <x:c r="G773" t="s">
        <x:v>4541</x:v>
      </x:c>
      <x:c r="H773" t="s">
        <x:v>5235</x:v>
      </x:c>
      <x:c r="I773" t="s">
        <x:v>5236</x:v>
      </x:c>
      <x:c r="J773" t="s">
        <x:v>44</x:v>
      </x:c>
      <x:c r="K773" t="s">
        <x:v>5237</x:v>
      </x:c>
      <x:c r="L773" t="s">
        <x:v>44</x:v>
      </x:c>
      <x:c r="M773" s="6"/>
      <x:c r="O773" t="s">
        <x:v>64</x:v>
      </x:c>
      <x:c r="P773" t="s">
        <x:v>97</x:v>
      </x:c>
      <x:c r="Q773" t="str">
        <x:v>否</x:v>
      </x:c>
    </x:row>
    <x:row r="774" ht="25.5" customHeight="1">
      <x:c r="A774" t="s">
        <x:v>5238</x:v>
      </x:c>
      <x:c r="B774" t="s">
        <x:v>57</x:v>
      </x:c>
      <x:c r="C774" t="s">
        <x:v>5239</x:v>
      </x:c>
      <x:c r="D774" t="s">
        <x:v>5240</x:v>
      </x:c>
      <x:c r="E774" t="s">
        <x:v>5241</x:v>
      </x:c>
      <x:c r="F774" t="s">
        <x:v>21</x:v>
      </x:c>
      <x:c r="G774" t="s">
        <x:v>4541</x:v>
      </x:c>
      <x:c r="H774" t="s">
        <x:v>5242</x:v>
      </x:c>
      <x:c r="I774" t="s">
        <x:v>5243</x:v>
      </x:c>
      <x:c r="J774" t="s">
        <x:v>21</x:v>
      </x:c>
      <x:c r="K774" t="s">
        <x:v>5244</x:v>
      </x:c>
      <x:c r="L774" t="s">
        <x:v>44</x:v>
      </x:c>
      <x:c r="M774" s="6" t="e">
        <x:f>HYPERLINK("https://github.com/ise-uiuc/NablaFuzz","https://github.com/ise-uiuc/NablaFuzz,")</x:f>
        <x:v>HYPERLINK is not implemented. linkLocation=https://github.com/ise-uiuc/NablaFuzz, friendlyName=https://github.com/ise-uiuc/NablaFuzz,</x:v>
      </x:c>
      <x:c r="N774" t="s">
        <x:v>5245</x:v>
      </x:c>
      <x:c r="O774" t="s">
        <x:v>64</x:v>
      </x:c>
      <x:c r="P774" t="s">
        <x:v>65</x:v>
      </x:c>
      <x:c r="Q774" t="str">
        <x:v>否</x:v>
      </x:c>
    </x:row>
    <x:row r="775" ht="25.5" customHeight="1">
      <x:c r="A775" t="s">
        <x:v>5246</x:v>
      </x:c>
      <x:c r="B775" t="s">
        <x:v>57</x:v>
      </x:c>
      <x:c r="C775" t="s">
        <x:v>5247</x:v>
      </x:c>
      <x:c r="D775" t="s">
        <x:v>5248</x:v>
      </x:c>
      <x:c r="E775" t="s">
        <x:v>5249</x:v>
      </x:c>
      <x:c r="F775" t="s">
        <x:v>21</x:v>
      </x:c>
      <x:c r="G775" t="s">
        <x:v>4541</x:v>
      </x:c>
      <x:c r="H775" t="s">
        <x:v>5250</x:v>
      </x:c>
      <x:c r="I775" t="s">
        <x:v>5251</x:v>
      </x:c>
      <x:c r="J775" t="s">
        <x:v>44</x:v>
      </x:c>
      <x:c r="K775" t="s">
        <x:v>5252</x:v>
      </x:c>
      <x:c r="L775" t="s">
        <x:v>44</x:v>
      </x:c>
      <x:c r="M775" s="6"/>
      <x:c r="O775" t="s">
        <x:v>80</x:v>
      </x:c>
      <x:c r="P775" t="s">
        <x:v>81</x:v>
      </x:c>
      <x:c r="Q775" t="str">
        <x:v>否</x:v>
      </x:c>
    </x:row>
    <x:row r="776" ht="25.5" customHeight="1">
      <x:c r="A776" t="s">
        <x:v>5253</x:v>
      </x:c>
      <x:c r="B776" t="s">
        <x:v>57</x:v>
      </x:c>
      <x:c r="C776" t="s">
        <x:v>5254</x:v>
      </x:c>
      <x:c r="D776" t="s">
        <x:v>5255</x:v>
      </x:c>
      <x:c r="E776" t="s">
        <x:v>5256</x:v>
      </x:c>
      <x:c r="F776" t="s">
        <x:v>21</x:v>
      </x:c>
      <x:c r="G776" t="s">
        <x:v>4541</x:v>
      </x:c>
      <x:c r="H776" t="s">
        <x:v>5257</x:v>
      </x:c>
      <x:c r="I776" t="s">
        <x:v>5258</x:v>
      </x:c>
      <x:c r="J776" t="s">
        <x:v>44</x:v>
      </x:c>
      <x:c r="K776" t="s">
        <x:v>5259</x:v>
      </x:c>
      <x:c r="L776" t="s">
        <x:v>44</x:v>
      </x:c>
      <x:c r="M776" s="6" t="e">
        <x:f>HYPERLINK("https://github.com/Yuanyuan-Yuan/NeuraL-Coverage","https://github.com/Yuanyuan-Yuan/NeuraL-Coverage,")</x:f>
        <x:v>HYPERLINK is not implemented. linkLocation=https://github.com/Yuanyuan-Yuan/NeuraL-Coverage, friendlyName=https://github.com/Yuanyuan-Yuan/NeuraL-Coverage,</x:v>
      </x:c>
      <x:c r="N776" t="s">
        <x:v>5260</x:v>
      </x:c>
      <x:c r="O776" t="s">
        <x:v>64</x:v>
      </x:c>
      <x:c r="P776" t="s">
        <x:v>97</x:v>
      </x:c>
      <x:c r="Q776" t="str">
        <x:v>是</x:v>
      </x:c>
    </x:row>
    <x:row r="777" ht="25.5" customHeight="1">
      <x:c r="A777" t="s">
        <x:v>5261</x:v>
      </x:c>
      <x:c r="B777" t="s">
        <x:v>30</x:v>
      </x:c>
      <x:c r="C777" t="s">
        <x:v>5262</x:v>
      </x:c>
      <x:c r="D777" t="s">
        <x:v>5263</x:v>
      </x:c>
      <x:c r="E777" t="s">
        <x:v>5264</x:v>
      </x:c>
      <x:c r="F777" t="s">
        <x:v>44</x:v>
      </x:c>
      <x:c r="G777" t="s">
        <x:v>4541</x:v>
      </x:c>
      <x:c r="H777" t="s">
        <x:v>5265</x:v>
      </x:c>
      <x:c r="I777" t="s">
        <x:v>5266</x:v>
      </x:c>
      <x:c r="J777" t="s">
        <x:v>44</x:v>
      </x:c>
      <x:c r="K777" t="s">
        <x:v>5267</x:v>
      </x:c>
      <x:c r="L777" t="s">
        <x:v>44</x:v>
      </x:c>
      <x:c r="M777" s="6"/>
      <x:c r="O777" t="s">
        <x:v>131</x:v>
      </x:c>
      <x:c r="P777" t="s">
        <x:v>918</x:v>
      </x:c>
      <x:c r="Q777" t="str">
        <x:v>否</x:v>
      </x:c>
    </x:row>
    <x:row r="778" ht="25.5" customHeight="1">
      <x:c r="A778" t="s">
        <x:v>5268</x:v>
      </x:c>
      <x:c r="B778" t="s">
        <x:v>30</x:v>
      </x:c>
      <x:c r="C778" t="s">
        <x:v>5269</x:v>
      </x:c>
      <x:c r="D778" t="s">
        <x:v>5270</x:v>
      </x:c>
      <x:c r="E778" t="s">
        <x:v>5271</x:v>
      </x:c>
      <x:c r="F778" t="s">
        <x:v>21</x:v>
      </x:c>
      <x:c r="G778" t="s">
        <x:v>4541</x:v>
      </x:c>
      <x:c r="H778" t="s">
        <x:v>5272</x:v>
      </x:c>
      <x:c r="I778" t="s">
        <x:v>5273</x:v>
      </x:c>
      <x:c r="J778" t="s">
        <x:v>44</x:v>
      </x:c>
      <x:c r="K778" t="s">
        <x:v>5274</x:v>
      </x:c>
      <x:c r="L778" t="s">
        <x:v>44</x:v>
      </x:c>
      <x:c r="M778" s="6" t="e">
        <x:f>HYPERLINK("https://github.com/LASER-UMASS/SBIR-ReplicationPackage","https://github.com/LASER-UMASS/SBIR-ReplicationPackage,")</x:f>
        <x:v>HYPERLINK is not implemented. linkLocation=https://github.com/LASER-UMASS/SBIR-ReplicationPackage, friendlyName=https://github.com/LASER-UMASS/SBIR-ReplicationPackage,</x:v>
      </x:c>
      <x:c r="N778" t="s">
        <x:v>808</x:v>
      </x:c>
      <x:c r="O778" t="s">
        <x:v>131</x:v>
      </x:c>
      <x:c r="P778" t="s">
        <x:v>227</x:v>
      </x:c>
      <x:c r="Q778" t="str">
        <x:v>是</x:v>
      </x:c>
    </x:row>
    <x:row r="779" ht="25.5" customHeight="1">
      <x:c r="A779" t="s">
        <x:v>5275</x:v>
      </x:c>
      <x:c r="B779" t="s">
        <x:v>57</x:v>
      </x:c>
      <x:c r="C779" t="s">
        <x:v>5276</x:v>
      </x:c>
      <x:c r="D779" t="s">
        <x:v>5277</x:v>
      </x:c>
      <x:c r="E779" t="s">
        <x:v>5278</x:v>
      </x:c>
      <x:c r="F779" t="s">
        <x:v>21</x:v>
      </x:c>
      <x:c r="G779" t="s">
        <x:v>4541</x:v>
      </x:c>
      <x:c r="H779" t="s">
        <x:v>5279</x:v>
      </x:c>
      <x:c r="I779" t="s">
        <x:v>5280</x:v>
      </x:c>
      <x:c r="J779" t="s">
        <x:v>21</x:v>
      </x:c>
      <x:c r="K779" t="s">
        <x:v>5281</x:v>
      </x:c>
      <x:c r="L779" t="s">
        <x:v>44</x:v>
      </x:c>
      <x:c r="M779" s="6"/>
      <x:c r="O779" t="s">
        <x:v>131</x:v>
      </x:c>
      <x:c r="P779" t="s">
        <x:v>227</x:v>
      </x:c>
      <x:c r="Q779" t="str">
        <x:v>是</x:v>
      </x:c>
    </x:row>
    <x:row r="780" ht="25.5" customHeight="1">
      <x:c r="A780" t="s">
        <x:v>5282</x:v>
      </x:c>
      <x:c r="B780" t="s">
        <x:v>30</x:v>
      </x:c>
      <x:c r="C780" t="s">
        <x:v>5283</x:v>
      </x:c>
      <x:c r="D780" t="s">
        <x:v>5284</x:v>
      </x:c>
      <x:c r="E780" t="s">
        <x:v>227</x:v>
      </x:c>
      <x:c r="F780" t="s">
        <x:v>21</x:v>
      </x:c>
      <x:c r="G780" t="s">
        <x:v>4541</x:v>
      </x:c>
      <x:c r="H780" t="s">
        <x:v>5285</x:v>
      </x:c>
      <x:c r="I780" t="s">
        <x:v>5286</x:v>
      </x:c>
      <x:c r="J780" t="s">
        <x:v>44</x:v>
      </x:c>
      <x:c r="K780" t="s">
        <x:v>5287</x:v>
      </x:c>
      <x:c r="L780" t="s">
        <x:v>44</x:v>
      </x:c>
      <x:c r="M780" s="6" t="e">
        <x:f>HYPERLINK("https://github.com/lin-tan/knod","https://github.com/lin-tan/knod,")</x:f>
        <x:v>HYPERLINK is not implemented. linkLocation=https://github.com/lin-tan/knod, friendlyName=https://github.com/lin-tan/knod,</x:v>
      </x:c>
      <x:c r="N780" t="s">
        <x:v>1781</x:v>
      </x:c>
      <x:c r="O780" t="s">
        <x:v>131</x:v>
      </x:c>
      <x:c r="P780" t="s">
        <x:v>227</x:v>
      </x:c>
      <x:c r="Q780" t="str">
        <x:v>是</x:v>
      </x:c>
    </x:row>
    <x:row r="781" ht="25.5" customHeight="1">
      <x:c r="A781" t="s">
        <x:v>5288</x:v>
      </x:c>
      <x:c r="B781" t="s">
        <x:v>30</x:v>
      </x:c>
      <x:c r="C781" t="s">
        <x:v>5289</x:v>
      </x:c>
      <x:c r="D781" t="s">
        <x:v>5290</x:v>
      </x:c>
      <x:c r="E781" t="s">
        <x:v>5291</x:v>
      </x:c>
      <x:c r="F781" t="s">
        <x:v>21</x:v>
      </x:c>
      <x:c r="G781" t="s">
        <x:v>4541</x:v>
      </x:c>
      <x:c r="H781" t="s">
        <x:v>5292</x:v>
      </x:c>
      <x:c r="I781" t="s">
        <x:v>5293</x:v>
      </x:c>
      <x:c r="J781" t="s">
        <x:v>44</x:v>
      </x:c>
      <x:c r="K781" t="s">
        <x:v>5294</x:v>
      </x:c>
      <x:c r="L781" t="s">
        <x:v>44</x:v>
      </x:c>
      <x:c r="M781" s="6"/>
      <x:c r="O781" t="s">
        <x:v>131</x:v>
      </x:c>
      <x:c r="P781" t="s">
        <x:v>227</x:v>
      </x:c>
      <x:c r="Q781" t="str">
        <x:v>是</x:v>
      </x:c>
    </x:row>
    <x:row r="782" ht="25.5" customHeight="1">
      <x:c r="A782" s="4" t="s">
        <x:v>5295</x:v>
      </x:c>
      <x:c r="B782" t="s">
        <x:v>2324</x:v>
      </x:c>
      <x:c r="C782" t="s">
        <x:v>5296</x:v>
      </x:c>
      <x:c r="D782" t="s">
        <x:v>5297</x:v>
      </x:c>
      <x:c r="E782" t="s">
        <x:v>5298</x:v>
      </x:c>
      <x:c r="F782" t="s">
        <x:v>21</x:v>
      </x:c>
      <x:c r="G782" t="s">
        <x:v>4541</x:v>
      </x:c>
      <x:c r="H782" t="s">
        <x:v>5299</x:v>
      </x:c>
      <x:c r="I782" t="s">
        <x:v>5300</x:v>
      </x:c>
      <x:c r="J782" t="s">
        <x:v>44</x:v>
      </x:c>
      <x:c r="K782" t="s">
        <x:v>5301</x:v>
      </x:c>
      <x:c r="L782" t="s">
        <x:v>44</x:v>
      </x:c>
      <x:c r="M782" s="6"/>
      <x:c r="O782" t="s">
        <x:v>148</x:v>
      </x:c>
      <x:c r="P782" t="s">
        <x:v>1018</x:v>
      </x:c>
      <x:c r="Q782" t="str">
        <x:v>是</x:v>
      </x:c>
    </x:row>
    <x:row r="783" ht="25.5" customHeight="1">
      <x:c r="A783" s="4" t="s">
        <x:v>5302</x:v>
      </x:c>
      <x:c r="B783" t="s">
        <x:v>2324</x:v>
      </x:c>
      <x:c r="C783" t="s">
        <x:v>5303</x:v>
      </x:c>
      <x:c r="D783" t="s">
        <x:v>5304</x:v>
      </x:c>
      <x:c r="E783" t="s">
        <x:v>5305</x:v>
      </x:c>
      <x:c r="F783" t="s">
        <x:v>44</x:v>
      </x:c>
      <x:c r="G783" t="s">
        <x:v>4541</x:v>
      </x:c>
      <x:c r="H783" t="s">
        <x:v>5306</x:v>
      </x:c>
      <x:c r="I783" t="s">
        <x:v>5307</x:v>
      </x:c>
      <x:c r="J783" t="s">
        <x:v>44</x:v>
      </x:c>
      <x:c r="K783" t="s">
        <x:v>5308</x:v>
      </x:c>
      <x:c r="L783" t="s">
        <x:v>44</x:v>
      </x:c>
      <x:c r="M783" s="6"/>
      <x:c r="O783" t="s">
        <x:v>148</x:v>
      </x:c>
      <x:c r="P783" t="s">
        <x:v>1018</x:v>
      </x:c>
      <x:c r="Q783" t="str">
        <x:v>否</x:v>
      </x:c>
    </x:row>
    <x:row r="784" ht="25.5" customHeight="1">
      <x:c r="A784" t="s">
        <x:v>5309</x:v>
      </x:c>
      <x:c r="B784" t="s">
        <x:v>17</x:v>
      </x:c>
      <x:c r="C784" t="s">
        <x:v>5310</x:v>
      </x:c>
      <x:c r="D784" t="s">
        <x:v>5311</x:v>
      </x:c>
      <x:c r="E784" t="s">
        <x:v>5312</x:v>
      </x:c>
      <x:c r="F784" t="s">
        <x:v>21</x:v>
      </x:c>
      <x:c r="G784" t="s">
        <x:v>4541</x:v>
      </x:c>
      <x:c r="H784" t="s">
        <x:v>5313</x:v>
      </x:c>
      <x:c r="I784" t="s">
        <x:v>5314</x:v>
      </x:c>
      <x:c r="J784" t="s">
        <x:v>44</x:v>
      </x:c>
      <x:c r="K784" t="s">
        <x:v>72</x:v>
      </x:c>
      <x:c r="L784" t="s">
        <x:v>44</x:v>
      </x:c>
      <x:c r="M784" s="6"/>
      <x:c r="O784" t="s">
        <x:v>462</x:v>
      </x:c>
      <x:c r="P784" t="s">
        <x:v>463</x:v>
      </x:c>
      <x:c r="Q784" t="str">
        <x:v>否</x:v>
      </x:c>
    </x:row>
    <x:row r="785" ht="25.5" customHeight="1">
      <x:c r="A785" t="s">
        <x:v>5315</x:v>
      </x:c>
      <x:c r="B785" t="s">
        <x:v>57</x:v>
      </x:c>
      <x:c r="C785" t="s">
        <x:v>5316</x:v>
      </x:c>
      <x:c r="D785" t="s">
        <x:v>5317</x:v>
      </x:c>
      <x:c r="E785" t="s">
        <x:v>5318</x:v>
      </x:c>
      <x:c r="F785" t="s">
        <x:v>21</x:v>
      </x:c>
      <x:c r="G785" t="s">
        <x:v>4541</x:v>
      </x:c>
      <x:c r="H785" s="5" t="s">
        <x:v>5319</x:v>
      </x:c>
      <x:c r="I785" t="s">
        <x:v>5320</x:v>
      </x:c>
      <x:c r="J785" t="s">
        <x:v>44</x:v>
      </x:c>
      <x:c r="K785" t="s">
        <x:v>5321</x:v>
      </x:c>
      <x:c r="L785" t="s">
        <x:v>44</x:v>
      </x:c>
      <x:c r="M785" s="6"/>
      <x:c r="O785" t="s">
        <x:v>64</x:v>
      </x:c>
      <x:c r="P785" t="s">
        <x:v>174</x:v>
      </x:c>
      <x:c r="Q785" t="str">
        <x:v>否</x:v>
      </x:c>
    </x:row>
    <x:row r="786" ht="25.5" customHeight="1">
      <x:c r="A786" t="s">
        <x:v>5322</x:v>
      </x:c>
      <x:c r="B786" t="s">
        <x:v>30</x:v>
      </x:c>
      <x:c r="C786" t="s">
        <x:v>5323</x:v>
      </x:c>
      <x:c r="D786" t="s">
        <x:v>5324</x:v>
      </x:c>
      <x:c r="E786" t="s">
        <x:v>5325</x:v>
      </x:c>
      <x:c r="F786" t="s">
        <x:v>21</x:v>
      </x:c>
      <x:c r="G786" t="s">
        <x:v>4541</x:v>
      </x:c>
      <x:c r="H786" t="s">
        <x:v>5326</x:v>
      </x:c>
      <x:c r="I786" t="s">
        <x:v>5327</x:v>
      </x:c>
      <x:c r="J786" t="s">
        <x:v>21</x:v>
      </x:c>
      <x:c r="K786" t="s">
        <x:v>5328</x:v>
      </x:c>
      <x:c r="L786" t="s">
        <x:v>21</x:v>
      </x:c>
      <x:c r="M786" s="6"/>
      <x:c r="O786" t="s">
        <x:v>462</x:v>
      </x:c>
      <x:c r="P786" t="s">
        <x:v>1444</x:v>
      </x:c>
      <x:c r="Q786" t="str">
        <x:v>否</x:v>
      </x:c>
    </x:row>
    <x:row r="787" ht="25.5" customHeight="1">
      <x:c r="A787" t="s">
        <x:v>5329</x:v>
      </x:c>
      <x:c r="B787" t="s">
        <x:v>57</x:v>
      </x:c>
      <x:c r="C787" t="s">
        <x:v>5330</x:v>
      </x:c>
      <x:c r="D787" t="s">
        <x:v>5331</x:v>
      </x:c>
      <x:c r="E787" t="s">
        <x:v>5332</x:v>
      </x:c>
      <x:c r="F787" t="s">
        <x:v>21</x:v>
      </x:c>
      <x:c r="G787" t="s">
        <x:v>4541</x:v>
      </x:c>
      <x:c r="H787" t="s">
        <x:v>5333</x:v>
      </x:c>
      <x:c r="I787" t="s">
        <x:v>5334</x:v>
      </x:c>
      <x:c r="J787" t="s">
        <x:v>21</x:v>
      </x:c>
      <x:c r="K787" t="s">
        <x:v>5335</x:v>
      </x:c>
      <x:c r="L787" t="s">
        <x:v>44</x:v>
      </x:c>
      <x:c r="M787" s="6"/>
      <x:c r="O787" t="s">
        <x:v>64</x:v>
      </x:c>
      <x:c r="P787" t="s">
        <x:v>174</x:v>
      </x:c>
      <x:c r="Q787" t="str">
        <x:v>否</x:v>
      </x:c>
    </x:row>
    <x:row r="788" ht="25.5" customHeight="1">
      <x:c r="A788" t="s">
        <x:v>5336</x:v>
      </x:c>
      <x:c r="B788" t="s">
        <x:v>57</x:v>
      </x:c>
      <x:c r="C788" t="s">
        <x:v>5337</x:v>
      </x:c>
      <x:c r="D788" t="s">
        <x:v>5338</x:v>
      </x:c>
      <x:c r="E788" t="s">
        <x:v>5339</x:v>
      </x:c>
      <x:c r="F788" t="s">
        <x:v>21</x:v>
      </x:c>
      <x:c r="G788" t="s">
        <x:v>4541</x:v>
      </x:c>
      <x:c r="H788" s="5" t="s">
        <x:v>5340</x:v>
      </x:c>
      <x:c r="I788" t="s">
        <x:v>5341</x:v>
      </x:c>
      <x:c r="J788" t="s">
        <x:v>21</x:v>
      </x:c>
      <x:c r="K788" t="s">
        <x:v>5342</x:v>
      </x:c>
      <x:c r="L788" t="s">
        <x:v>44</x:v>
      </x:c>
      <x:c r="M788" s="6"/>
      <x:c r="O788" t="s">
        <x:v>64</x:v>
      </x:c>
      <x:c r="P788" t="s">
        <x:v>65</x:v>
      </x:c>
      <x:c r="Q788" t="str">
        <x:v>是</x:v>
      </x:c>
    </x:row>
    <x:row r="789" ht="25.5" customHeight="1">
      <x:c r="A789" t="s">
        <x:v>5343</x:v>
      </x:c>
      <x:c r="B789" t="s">
        <x:v>57</x:v>
      </x:c>
      <x:c r="C789" t="s">
        <x:v>5344</x:v>
      </x:c>
      <x:c r="D789" t="s">
        <x:v>5345</x:v>
      </x:c>
      <x:c r="E789" t="s">
        <x:v>5346</x:v>
      </x:c>
      <x:c r="F789" t="s">
        <x:v>21</x:v>
      </x:c>
      <x:c r="G789" t="s">
        <x:v>4541</x:v>
      </x:c>
      <x:c r="H789" t="s">
        <x:v>5347</x:v>
      </x:c>
      <x:c r="I789" t="s">
        <x:v>5348</x:v>
      </x:c>
      <x:c r="J789" t="s">
        <x:v>21</x:v>
      </x:c>
      <x:c r="K789" t="s">
        <x:v>5349</x:v>
      </x:c>
      <x:c r="L789" t="s">
        <x:v>44</x:v>
      </x:c>
      <x:c r="M789" s="6"/>
      <x:c r="O789" t="s">
        <x:v>64</x:v>
      </x:c>
      <x:c r="P789" t="s">
        <x:v>65</x:v>
      </x:c>
      <x:c r="Q789" t="str">
        <x:v>否</x:v>
      </x:c>
    </x:row>
    <x:row r="790" ht="25.5" customHeight="1">
      <x:c r="A790" s="2" t="s">
        <x:v>5350</x:v>
      </x:c>
      <x:c r="B790" t="s">
        <x:v>57</x:v>
      </x:c>
      <x:c r="C790" t="s">
        <x:v>5351</x:v>
      </x:c>
      <x:c r="D790" t="s">
        <x:v>5352</x:v>
      </x:c>
      <x:c r="E790" t="s">
        <x:v>5353</x:v>
      </x:c>
      <x:c r="F790" t="s">
        <x:v>21</x:v>
      </x:c>
      <x:c r="G790" t="s">
        <x:v>4541</x:v>
      </x:c>
      <x:c r="H790" t="s">
        <x:v>5354</x:v>
      </x:c>
      <x:c r="I790" t="s">
        <x:v>5355</x:v>
      </x:c>
      <x:c r="J790" t="s">
        <x:v>21</x:v>
      </x:c>
      <x:c r="K790" t="s">
        <x:v>5356</x:v>
      </x:c>
      <x:c r="L790" t="s">
        <x:v>21</x:v>
      </x:c>
      <x:c r="M790" s="6"/>
      <x:c r="O790" t="s">
        <x:v>64</x:v>
      </x:c>
      <x:c r="P790" t="s">
        <x:v>65</x:v>
      </x:c>
      <x:c r="Q790" t="str">
        <x:v>否</x:v>
      </x:c>
    </x:row>
    <x:row r="791" ht="25.5" customHeight="1">
      <x:c r="A791" t="s">
        <x:v>5357</x:v>
      </x:c>
      <x:c r="B791" t="s">
        <x:v>57</x:v>
      </x:c>
      <x:c r="C791" t="s">
        <x:v>5358</x:v>
      </x:c>
      <x:c r="D791" t="s">
        <x:v>5359</x:v>
      </x:c>
      <x:c r="E791" t="s">
        <x:v>5360</x:v>
      </x:c>
      <x:c r="F791" t="s">
        <x:v>21</x:v>
      </x:c>
      <x:c r="G791" t="s">
        <x:v>4541</x:v>
      </x:c>
      <x:c r="H791" t="s">
        <x:v>5361</x:v>
      </x:c>
      <x:c r="I791" t="s">
        <x:v>5362</x:v>
      </x:c>
      <x:c r="J791" t="s">
        <x:v>21</x:v>
      </x:c>
      <x:c r="K791" t="s">
        <x:v>5363</x:v>
      </x:c>
      <x:c r="L791" t="s">
        <x:v>21</x:v>
      </x:c>
      <x:c r="M791" s="6"/>
      <x:c r="O791" t="s">
        <x:v>64</x:v>
      </x:c>
      <x:c r="P791" t="s">
        <x:v>787</x:v>
      </x:c>
      <x:c r="Q791" t="str">
        <x:v>否</x:v>
      </x:c>
    </x:row>
    <x:row r="792" ht="25.5" customHeight="1">
      <x:c r="A792" t="s">
        <x:v>5364</x:v>
      </x:c>
      <x:c r="B792" t="s">
        <x:v>151</x:v>
      </x:c>
      <x:c r="C792" t="s">
        <x:v>5365</x:v>
      </x:c>
      <x:c r="D792" t="s">
        <x:v>5366</x:v>
      </x:c>
      <x:c r="E792" t="s">
        <x:v>5367</x:v>
      </x:c>
      <x:c r="F792" t="s">
        <x:v>21</x:v>
      </x:c>
      <x:c r="G792" t="s">
        <x:v>4541</x:v>
      </x:c>
      <x:c r="H792" t="s">
        <x:v>5368</x:v>
      </x:c>
      <x:c r="I792" t="s">
        <x:v>5369</x:v>
      </x:c>
      <x:c r="J792" t="s">
        <x:v>44</x:v>
      </x:c>
      <x:c r="K792" t="s">
        <x:v>5370</x:v>
      </x:c>
      <x:c r="L792" t="s">
        <x:v>44</x:v>
      </x:c>
      <x:c r="M792" s="6"/>
      <x:c r="O792" t="s">
        <x:v>131</x:v>
      </x:c>
      <x:c r="P792" t="s">
        <x:v>242</x:v>
      </x:c>
      <x:c r="Q792" t="str">
        <x:v>否</x:v>
      </x:c>
    </x:row>
    <x:row r="793" ht="25.5" customHeight="1">
      <x:c r="A793" s="10" t="s">
        <x:v>5371</x:v>
      </x:c>
      <x:c r="B793" t="s">
        <x:v>17</x:v>
      </x:c>
      <x:c r="C793" t="s">
        <x:v>5372</x:v>
      </x:c>
      <x:c r="D793" t="s">
        <x:v>5373</x:v>
      </x:c>
      <x:c r="E793" t="s">
        <x:v>5374</x:v>
      </x:c>
      <x:c r="F793" t="s">
        <x:v>21</x:v>
      </x:c>
      <x:c r="G793" t="s">
        <x:v>4541</x:v>
      </x:c>
      <x:c r="H793" s="5" t="s">
        <x:v>5375</x:v>
      </x:c>
      <x:c r="I793" t="s">
        <x:v>5376</x:v>
      </x:c>
      <x:c r="J793" t="s">
        <x:v>21</x:v>
      </x:c>
      <x:c r="K793" t="s">
        <x:v>5377</x:v>
      </x:c>
      <x:c r="L793" t="s">
        <x:v>21</x:v>
      </x:c>
      <x:c r="M793" s="6"/>
      <x:c r="O793" t="s">
        <x:v>131</x:v>
      </x:c>
      <x:c r="P793" t="s">
        <x:v>132</x:v>
      </x:c>
      <x:c r="Q793" t="str">
        <x:v>否</x:v>
      </x:c>
    </x:row>
    <x:row r="794" ht="25.5" customHeight="1">
      <x:c r="A794" t="s">
        <x:v>5378</x:v>
      </x:c>
      <x:c r="B794" t="s">
        <x:v>30</x:v>
      </x:c>
      <x:c r="C794" t="s">
        <x:v>5379</x:v>
      </x:c>
      <x:c r="D794" t="s">
        <x:v>5380</x:v>
      </x:c>
      <x:c r="E794" t="s">
        <x:v>5381</x:v>
      </x:c>
      <x:c r="F794" t="s">
        <x:v>21</x:v>
      </x:c>
      <x:c r="G794" t="s">
        <x:v>4541</x:v>
      </x:c>
      <x:c r="H794" t="s">
        <x:v>5382</x:v>
      </x:c>
      <x:c r="I794" t="s">
        <x:v>5383</x:v>
      </x:c>
      <x:c r="J794" t="s">
        <x:v>44</x:v>
      </x:c>
      <x:c r="K794" t="s">
        <x:v>5384</x:v>
      </x:c>
      <x:c r="L794" t="s">
        <x:v>44</x:v>
      </x:c>
      <x:c r="M794" s="6" t="e">
        <x:f>HYPERLINK("https://github.com/lin-tan/clm","https://github.com/lin-tan/clm,")</x:f>
        <x:v>HYPERLINK is not implemented. linkLocation=https://github.com/lin-tan/clm, friendlyName=https://github.com/lin-tan/clm,</x:v>
      </x:c>
      <x:c r="N794" t="s">
        <x:v>5385</x:v>
      </x:c>
      <x:c r="O794" t="s">
        <x:v>131</x:v>
      </x:c>
      <x:c r="P794" t="s">
        <x:v>227</x:v>
      </x:c>
      <x:c r="Q794" t="str">
        <x:v>是</x:v>
      </x:c>
    </x:row>
    <x:row r="795" ht="25.5" customHeight="1">
      <x:c r="A795" t="s">
        <x:v>5386</x:v>
      </x:c>
      <x:c r="B795" t="s">
        <x:v>30</x:v>
      </x:c>
      <x:c r="C795" t="s">
        <x:v>5387</x:v>
      </x:c>
      <x:c r="D795" t="s">
        <x:v>5388</x:v>
      </x:c>
      <x:c r="E795" t="s">
        <x:v>5389</x:v>
      </x:c>
      <x:c r="F795" t="s">
        <x:v>21</x:v>
      </x:c>
      <x:c r="G795" t="s">
        <x:v>4541</x:v>
      </x:c>
      <x:c r="H795" t="s">
        <x:v>5390</x:v>
      </x:c>
      <x:c r="I795" t="s">
        <x:v>5391</x:v>
      </x:c>
      <x:c r="J795" t="s">
        <x:v>44</x:v>
      </x:c>
      <x:c r="K795" t="s">
        <x:v>5392</x:v>
      </x:c>
      <x:c r="L795" t="s">
        <x:v>44</x:v>
      </x:c>
      <x:c r="M795" s="6"/>
      <x:c r="O795" t="s">
        <x:v>131</x:v>
      </x:c>
      <x:c r="P795" t="s">
        <x:v>227</x:v>
      </x:c>
      <x:c r="Q795" t="str">
        <x:v>是</x:v>
      </x:c>
    </x:row>
    <x:row r="796" ht="25.5" customHeight="1">
      <x:c r="A796" t="s">
        <x:v>5393</x:v>
      </x:c>
      <x:c r="B796" t="s">
        <x:v>30</x:v>
      </x:c>
      <x:c r="C796" t="s">
        <x:v>5394</x:v>
      </x:c>
      <x:c r="D796" t="s">
        <x:v>5395</x:v>
      </x:c>
      <x:c r="E796" t="s">
        <x:v>227</x:v>
      </x:c>
      <x:c r="F796" t="s">
        <x:v>21</x:v>
      </x:c>
      <x:c r="G796" t="s">
        <x:v>4541</x:v>
      </x:c>
      <x:c r="H796" t="s">
        <x:v>5396</x:v>
      </x:c>
      <x:c r="I796" t="s">
        <x:v>5397</x:v>
      </x:c>
      <x:c r="J796" t="s">
        <x:v>44</x:v>
      </x:c>
      <x:c r="K796" t="s">
        <x:v>5398</x:v>
      </x:c>
      <x:c r="L796" t="s">
        <x:v>44</x:v>
      </x:c>
      <x:c r="M796" s="6"/>
      <x:c r="O796" t="s">
        <x:v>131</x:v>
      </x:c>
      <x:c r="P796" t="s">
        <x:v>227</x:v>
      </x:c>
      <x:c r="Q796" t="str">
        <x:v>是</x:v>
      </x:c>
    </x:row>
    <x:row r="797" ht="25.5" customHeight="1">
      <x:c r="A797" t="s">
        <x:v>5399</x:v>
      </x:c>
      <x:c r="B797" t="s">
        <x:v>30</x:v>
      </x:c>
      <x:c r="C797" t="s">
        <x:v>5400</x:v>
      </x:c>
      <x:c r="D797" t="s">
        <x:v>5401</x:v>
      </x:c>
      <x:c r="E797" t="s">
        <x:v>5402</x:v>
      </x:c>
      <x:c r="F797" t="s">
        <x:v>21</x:v>
      </x:c>
      <x:c r="G797" t="s">
        <x:v>4541</x:v>
      </x:c>
      <x:c r="H797" t="s">
        <x:v>5403</x:v>
      </x:c>
      <x:c r="I797" t="s">
        <x:v>5404</x:v>
      </x:c>
      <x:c r="J797" t="s">
        <x:v>44</x:v>
      </x:c>
      <x:c r="K797" t="s">
        <x:v>5405</x:v>
      </x:c>
      <x:c r="L797" t="s">
        <x:v>44</x:v>
      </x:c>
      <x:c r="M797" s="6"/>
      <x:c r="O797" t="s">
        <x:v>131</x:v>
      </x:c>
      <x:c r="P797" t="s">
        <x:v>227</x:v>
      </x:c>
      <x:c r="Q797" t="str">
        <x:v>是</x:v>
      </x:c>
    </x:row>
    <x:row r="798" ht="25.5" customHeight="1">
      <x:c r="A798" t="s">
        <x:v>5406</x:v>
      </x:c>
      <x:c r="B798" t="s">
        <x:v>30</x:v>
      </x:c>
      <x:c r="C798" t="s">
        <x:v>5407</x:v>
      </x:c>
      <x:c r="D798" t="s">
        <x:v>5408</x:v>
      </x:c>
      <x:c r="E798" t="s">
        <x:v>5409</x:v>
      </x:c>
      <x:c r="F798" t="s">
        <x:v>21</x:v>
      </x:c>
      <x:c r="G798" t="s">
        <x:v>4541</x:v>
      </x:c>
      <x:c r="H798" t="s">
        <x:v>5410</x:v>
      </x:c>
      <x:c r="I798" t="s">
        <x:v>5411</x:v>
      </x:c>
      <x:c r="J798" t="s">
        <x:v>44</x:v>
      </x:c>
      <x:c r="K798" t="s">
        <x:v>5412</x:v>
      </x:c>
      <x:c r="L798" t="s">
        <x:v>44</x:v>
      </x:c>
      <x:c r="M798" s="6"/>
      <x:c r="O798" t="s">
        <x:v>131</x:v>
      </x:c>
      <x:c r="P798" t="s">
        <x:v>227</x:v>
      </x:c>
      <x:c r="Q798" t="str">
        <x:v>是</x:v>
      </x:c>
    </x:row>
    <x:row r="799" ht="25.5" customHeight="1">
      <x:c r="A799" t="s">
        <x:v>5413</x:v>
      </x:c>
      <x:c r="B799" t="s">
        <x:v>17</x:v>
      </x:c>
      <x:c r="C799" t="s">
        <x:v>5414</x:v>
      </x:c>
      <x:c r="D799" t="s">
        <x:v>5415</x:v>
      </x:c>
      <x:c r="E799" t="s">
        <x:v>5416</x:v>
      </x:c>
      <x:c r="F799" t="s">
        <x:v>44</x:v>
      </x:c>
      <x:c r="G799" t="s">
        <x:v>4541</x:v>
      </x:c>
      <x:c r="H799" t="s">
        <x:v>5417</x:v>
      </x:c>
      <x:c r="I799" t="s">
        <x:v>5418</x:v>
      </x:c>
      <x:c r="J799" t="s">
        <x:v>44</x:v>
      </x:c>
      <x:c r="K799" t="s">
        <x:v>5419</x:v>
      </x:c>
      <x:c r="L799" t="s">
        <x:v>44</x:v>
      </x:c>
      <x:c r="M799" s="6"/>
      <x:c r="O799" t="s">
        <x:v>131</x:v>
      </x:c>
      <x:c r="P799" t="s">
        <x:v>486</x:v>
      </x:c>
      <x:c r="Q799" t="str">
        <x:v>否</x:v>
      </x:c>
    </x:row>
    <x:row r="800" ht="25.5" customHeight="1">
      <x:c r="A800" t="s">
        <x:v>5420</x:v>
      </x:c>
      <x:c r="B800" t="s">
        <x:v>57</x:v>
      </x:c>
      <x:c r="C800" t="s">
        <x:v>5421</x:v>
      </x:c>
      <x:c r="D800" t="s">
        <x:v>5422</x:v>
      </x:c>
      <x:c r="E800" t="s">
        <x:v>5423</x:v>
      </x:c>
      <x:c r="F800" t="s">
        <x:v>44</x:v>
      </x:c>
      <x:c r="G800" t="s">
        <x:v>4541</x:v>
      </x:c>
      <x:c r="H800" t="s">
        <x:v>5424</x:v>
      </x:c>
      <x:c r="I800" t="s">
        <x:v>5425</x:v>
      </x:c>
      <x:c r="J800" t="s">
        <x:v>44</x:v>
      </x:c>
      <x:c r="K800" t="s">
        <x:v>5426</x:v>
      </x:c>
      <x:c r="L800" t="s">
        <x:v>44</x:v>
      </x:c>
      <x:c r="M800" s="6" t="e">
        <x:f>HYPERLINK("https://github.com/icse2023preich/testability-refactoring-patterns","https://github.com/icse2023preich/testability-refactoring-patterns,")</x:f>
        <x:v>HYPERLINK is not implemented. linkLocation=https://github.com/icse2023preich/testability-refactoring-patterns, friendlyName=https://github.com/icse2023preich/testability-refactoring-patterns,</x:v>
      </x:c>
      <x:c r="N800" t="s">
        <x:v>675</x:v>
      </x:c>
      <x:c r="O800" t="s">
        <x:v>257</x:v>
      </x:c>
      <x:c r="P800" t="s">
        <x:v>349</x:v>
      </x:c>
      <x:c r="Q800" t="str">
        <x:v>否</x:v>
      </x:c>
    </x:row>
    <x:row r="801" ht="25.5" customHeight="1">
      <x:c r="A801" t="s">
        <x:v>5427</x:v>
      </x:c>
      <x:c r="B801" t="s">
        <x:v>17</x:v>
      </x:c>
      <x:c r="C801" t="s">
        <x:v>5428</x:v>
      </x:c>
      <x:c r="D801" t="s">
        <x:v>5429</x:v>
      </x:c>
      <x:c r="E801" t="s">
        <x:v>5430</x:v>
      </x:c>
      <x:c r="F801" t="s">
        <x:v>44</x:v>
      </x:c>
      <x:c r="G801" t="s">
        <x:v>4541</x:v>
      </x:c>
      <x:c r="H801" t="s">
        <x:v>5431</x:v>
      </x:c>
      <x:c r="I801" t="s">
        <x:v>5432</x:v>
      </x:c>
      <x:c r="J801" t="s">
        <x:v>44</x:v>
      </x:c>
      <x:c r="K801" t="s">
        <x:v>5433</x:v>
      </x:c>
      <x:c r="L801" t="s">
        <x:v>44</x:v>
      </x:c>
      <x:c r="M801" s="6"/>
      <x:c r="O801" t="s">
        <x:v>257</x:v>
      </x:c>
      <x:c r="P801" t="s">
        <x:v>571</x:v>
      </x:c>
      <x:c r="Q801" t="str">
        <x:v>否</x:v>
      </x:c>
    </x:row>
    <x:row r="802" ht="25.5" customHeight="1">
      <x:c r="A802" t="s">
        <x:v>5434</x:v>
      </x:c>
      <x:c r="B802" t="s">
        <x:v>17</x:v>
      </x:c>
      <x:c r="C802" t="s">
        <x:v>5435</x:v>
      </x:c>
      <x:c r="D802" t="s">
        <x:v>5436</x:v>
      </x:c>
      <x:c r="E802" t="s">
        <x:v>5437</x:v>
      </x:c>
      <x:c r="F802" t="s">
        <x:v>21</x:v>
      </x:c>
      <x:c r="G802" t="s">
        <x:v>4541</x:v>
      </x:c>
      <x:c r="H802" t="s">
        <x:v>5438</x:v>
      </x:c>
      <x:c r="I802" t="s">
        <x:v>5439</x:v>
      </x:c>
      <x:c r="J802" t="s">
        <x:v>44</x:v>
      </x:c>
      <x:c r="K802" t="s">
        <x:v>5440</x:v>
      </x:c>
      <x:c r="L802" t="s">
        <x:v>44</x:v>
      </x:c>
      <x:c r="M802" s="6" t="e">
        <x:f>HYPERLINK("https://github.com/UsmanGohar/FairEnsemble","https://github.com/UsmanGohar/FairEnsemble,")</x:f>
        <x:v>HYPERLINK is not implemented. linkLocation=https://github.com/UsmanGohar/FairEnsemble, friendlyName=https://github.com/UsmanGohar/FairEnsemble,</x:v>
      </x:c>
      <x:c r="N802" t="s">
        <x:v>675</x:v>
      </x:c>
      <x:c r="O802" t="s">
        <x:v>189</x:v>
      </x:c>
      <x:c r="P802" t="s">
        <x:v>273</x:v>
      </x:c>
      <x:c r="Q802" t="str">
        <x:v>否</x:v>
      </x:c>
    </x:row>
    <x:row r="803" ht="25.5" customHeight="1">
      <x:c r="A803" t="s">
        <x:v>5441</x:v>
      </x:c>
      <x:c r="B803" t="s">
        <x:v>57</x:v>
      </x:c>
      <x:c r="C803" t="s">
        <x:v>5442</x:v>
      </x:c>
      <x:c r="D803" t="s">
        <x:v>5443</x:v>
      </x:c>
      <x:c r="E803" t="s">
        <x:v>5444</x:v>
      </x:c>
      <x:c r="F803" t="s">
        <x:v>21</x:v>
      </x:c>
      <x:c r="G803" t="s">
        <x:v>4541</x:v>
      </x:c>
      <x:c r="H803" t="s">
        <x:v>5445</x:v>
      </x:c>
      <x:c r="I803" t="s">
        <x:v>5446</x:v>
      </x:c>
      <x:c r="J803" t="s">
        <x:v>44</x:v>
      </x:c>
      <x:c r="K803" t="s">
        <x:v>5447</x:v>
      </x:c>
      <x:c r="L803" t="s">
        <x:v>44</x:v>
      </x:c>
      <x:c r="M803" s="6" t="e">
        <x:f>HYPERLINK("https://github.com/sumonbis/Fairify","https://github.com/sumonbis/Fairify,")</x:f>
        <x:v>HYPERLINK is not implemented. linkLocation=https://github.com/sumonbis/Fairify, friendlyName=https://github.com/sumonbis/Fairify,</x:v>
      </x:c>
      <x:c r="N803" t="s">
        <x:v>403</x:v>
      </x:c>
      <x:c r="O803" t="s">
        <x:v>189</x:v>
      </x:c>
      <x:c r="P803" t="s">
        <x:v>273</x:v>
      </x:c>
      <x:c r="Q803" t="str">
        <x:v>否</x:v>
      </x:c>
    </x:row>
    <x:row r="804" ht="25.5" customHeight="1">
      <x:c r="A804" t="s">
        <x:v>5448</x:v>
      </x:c>
      <x:c r="B804" t="s">
        <x:v>57</x:v>
      </x:c>
      <x:c r="C804" t="s">
        <x:v>5449</x:v>
      </x:c>
      <x:c r="D804" t="s">
        <x:v>5450</x:v>
      </x:c>
      <x:c r="E804" t="s">
        <x:v>5451</x:v>
      </x:c>
      <x:c r="F804" t="s">
        <x:v>21</x:v>
      </x:c>
      <x:c r="G804" t="s">
        <x:v>4541</x:v>
      </x:c>
      <x:c r="H804" t="s">
        <x:v>5452</x:v>
      </x:c>
      <x:c r="I804" t="s">
        <x:v>5453</x:v>
      </x:c>
      <x:c r="J804" t="s">
        <x:v>44</x:v>
      </x:c>
      <x:c r="K804" t="s">
        <x:v>5454</x:v>
      </x:c>
      <x:c r="L804" t="s">
        <x:v>44</x:v>
      </x:c>
      <x:c r="M804" s="6"/>
      <x:c r="O804" t="s">
        <x:v>80</x:v>
      </x:c>
      <x:c r="P804" t="s">
        <x:v>81</x:v>
      </x:c>
      <x:c r="Q804" t="str">
        <x:v>否</x:v>
      </x:c>
    </x:row>
    <x:row r="805" ht="25.5" customHeight="1">
      <x:c r="A805" t="s">
        <x:v>5455</x:v>
      </x:c>
      <x:c r="B805" t="s">
        <x:v>57</x:v>
      </x:c>
      <x:c r="C805" t="s">
        <x:v>5456</x:v>
      </x:c>
      <x:c r="D805" t="s">
        <x:v>5457</x:v>
      </x:c>
      <x:c r="E805" t="s">
        <x:v>5458</x:v>
      </x:c>
      <x:c r="F805" t="s">
        <x:v>21</x:v>
      </x:c>
      <x:c r="G805" t="s">
        <x:v>4541</x:v>
      </x:c>
      <x:c r="H805" t="s">
        <x:v>5459</x:v>
      </x:c>
      <x:c r="I805" t="s">
        <x:v>5460</x:v>
      </x:c>
      <x:c r="J805" t="s">
        <x:v>44</x:v>
      </x:c>
      <x:c r="K805" t="s">
        <x:v>5461</x:v>
      </x:c>
      <x:c r="L805" t="s">
        <x:v>44</x:v>
      </x:c>
      <x:c r="M805" s="6" t="e">
        <x:f>HYPERLINK("https://github.com/armanunix/Fairness-testing","https://github.com/armanunix/Fairness-testing,")</x:f>
        <x:v>HYPERLINK is not implemented. linkLocation=https://github.com/armanunix/Fairness-testing, friendlyName=https://github.com/armanunix/Fairness-testing,</x:v>
      </x:c>
      <x:c r="N805" t="s">
        <x:v>675</x:v>
      </x:c>
      <x:c r="O805" t="s">
        <x:v>189</x:v>
      </x:c>
      <x:c r="P805" t="s">
        <x:v>273</x:v>
      </x:c>
      <x:c r="Q805" t="str">
        <x:v>否</x:v>
      </x:c>
    </x:row>
    <x:row r="806" ht="25.5" customHeight="1">
      <x:c r="A806" t="s">
        <x:v>5462</x:v>
      </x:c>
      <x:c r="B806" t="s">
        <x:v>57</x:v>
      </x:c>
      <x:c r="C806" t="s">
        <x:v>5463</x:v>
      </x:c>
      <x:c r="D806" t="s">
        <x:v>5464</x:v>
      </x:c>
      <x:c r="E806" t="s">
        <x:v>5465</x:v>
      </x:c>
      <x:c r="F806" t="s">
        <x:v>21</x:v>
      </x:c>
      <x:c r="G806" t="s">
        <x:v>4541</x:v>
      </x:c>
      <x:c r="H806" t="s">
        <x:v>5466</x:v>
      </x:c>
      <x:c r="I806" t="s">
        <x:v>5467</x:v>
      </x:c>
      <x:c r="J806" t="s">
        <x:v>44</x:v>
      </x:c>
      <x:c r="K806" t="s">
        <x:v>5468</x:v>
      </x:c>
      <x:c r="L806" t="s">
        <x:v>44</x:v>
      </x:c>
      <x:c r="M806" s="6"/>
      <x:c r="O806" t="s">
        <x:v>122</x:v>
      </x:c>
      <x:c r="P806" t="s">
        <x:v>739</x:v>
      </x:c>
      <x:c r="Q806" t="str">
        <x:v>是</x:v>
      </x:c>
    </x:row>
    <x:row r="807" ht="25.5" customHeight="1">
      <x:c r="A807" s="4" t="s">
        <x:v>5469</x:v>
      </x:c>
      <x:c r="B807" t="s">
        <x:v>2324</x:v>
      </x:c>
      <x:c r="C807" t="s">
        <x:v>5470</x:v>
      </x:c>
      <x:c r="D807" t="s">
        <x:v>5471</x:v>
      </x:c>
      <x:c r="E807" t="s">
        <x:v>5472</x:v>
      </x:c>
      <x:c r="F807" t="s">
        <x:v>21</x:v>
      </x:c>
      <x:c r="G807" t="s">
        <x:v>4541</x:v>
      </x:c>
      <x:c r="H807" t="s">
        <x:v>5473</x:v>
      </x:c>
      <x:c r="I807" t="s">
        <x:v>5474</x:v>
      </x:c>
      <x:c r="J807" t="s">
        <x:v>44</x:v>
      </x:c>
      <x:c r="K807" t="s">
        <x:v>5475</x:v>
      </x:c>
      <x:c r="L807" t="s">
        <x:v>44</x:v>
      </x:c>
      <x:c r="M807" s="6"/>
      <x:c r="O807" t="s">
        <x:v>148</x:v>
      </x:c>
      <x:c r="P807" t="s">
        <x:v>149</x:v>
      </x:c>
      <x:c r="Q807" t="str">
        <x:v>是</x:v>
      </x:c>
    </x:row>
    <x:row r="808" ht="25.5" customHeight="1">
      <x:c r="A808" s="4" t="s">
        <x:v>5476</x:v>
      </x:c>
      <x:c r="B808" t="s">
        <x:v>2324</x:v>
      </x:c>
      <x:c r="C808" t="s">
        <x:v>5477</x:v>
      </x:c>
      <x:c r="D808" t="s">
        <x:v>5478</x:v>
      </x:c>
      <x:c r="E808" t="s">
        <x:v>5479</x:v>
      </x:c>
      <x:c r="F808" t="s">
        <x:v>21</x:v>
      </x:c>
      <x:c r="G808" t="s">
        <x:v>4541</x:v>
      </x:c>
      <x:c r="H808" t="s">
        <x:v>5480</x:v>
      </x:c>
      <x:c r="I808" t="s">
        <x:v>5481</x:v>
      </x:c>
      <x:c r="J808" t="s">
        <x:v>21</x:v>
      </x:c>
      <x:c r="K808" t="s">
        <x:v>5482</x:v>
      </x:c>
      <x:c r="L808" t="s">
        <x:v>44</x:v>
      </x:c>
      <x:c r="M808" s="6"/>
      <x:c r="O808" t="s">
        <x:v>148</x:v>
      </x:c>
      <x:c r="P808" t="s">
        <x:v>1018</x:v>
      </x:c>
      <x:c r="Q808" t="str">
        <x:v>是</x:v>
      </x:c>
    </x:row>
    <x:row r="809" ht="25.5" customHeight="1">
      <x:c r="A809" t="s">
        <x:v>5483</x:v>
      </x:c>
      <x:c r="B809" t="s">
        <x:v>151</x:v>
      </x:c>
      <x:c r="C809" t="s">
        <x:v>5484</x:v>
      </x:c>
      <x:c r="D809" t="s">
        <x:v>5485</x:v>
      </x:c>
      <x:c r="E809" t="s">
        <x:v>5486</x:v>
      </x:c>
      <x:c r="F809" t="s">
        <x:v>44</x:v>
      </x:c>
      <x:c r="G809" t="s">
        <x:v>4541</x:v>
      </x:c>
      <x:c r="H809" t="s">
        <x:v>5487</x:v>
      </x:c>
      <x:c r="I809" t="s">
        <x:v>5488</x:v>
      </x:c>
      <x:c r="J809" t="s">
        <x:v>44</x:v>
      </x:c>
      <x:c r="K809" t="s">
        <x:v>5489</x:v>
      </x:c>
      <x:c r="L809" t="s">
        <x:v>44</x:v>
      </x:c>
      <x:c r="M809" s="6"/>
      <x:c r="O809" t="s">
        <x:v>122</x:v>
      </x:c>
      <x:c r="P809" t="s">
        <x:v>739</x:v>
      </x:c>
      <x:c r="Q809" t="str">
        <x:v>否</x:v>
      </x:c>
    </x:row>
    <x:row r="810" ht="25.5" customHeight="1">
      <x:c r="A810" t="s">
        <x:v>5490</x:v>
      </x:c>
      <x:c r="B810" t="s">
        <x:v>17</x:v>
      </x:c>
      <x:c r="C810" t="s">
        <x:v>5491</x:v>
      </x:c>
      <x:c r="D810" t="s">
        <x:v>5492</x:v>
      </x:c>
      <x:c r="E810" t="s">
        <x:v>5493</x:v>
      </x:c>
      <x:c r="F810" t="s">
        <x:v>44</x:v>
      </x:c>
      <x:c r="G810" t="s">
        <x:v>4541</x:v>
      </x:c>
      <x:c r="H810" t="s">
        <x:v>5494</x:v>
      </x:c>
      <x:c r="I810" t="s">
        <x:v>5495</x:v>
      </x:c>
      <x:c r="J810" t="s">
        <x:v>44</x:v>
      </x:c>
      <x:c r="K810" t="s">
        <x:v>5496</x:v>
      </x:c>
      <x:c r="L810" t="s">
        <x:v>44</x:v>
      </x:c>
      <x:c r="M810" s="6"/>
      <x:c r="O810" t="s">
        <x:v>122</x:v>
      </x:c>
      <x:c r="P810" t="s">
        <x:v>1302</x:v>
      </x:c>
      <x:c r="Q810" t="str">
        <x:v>否</x:v>
      </x:c>
    </x:row>
    <x:row r="811" ht="25.5" customHeight="1">
      <x:c r="A811" t="s">
        <x:v>5497</x:v>
      </x:c>
      <x:c r="B811" t="s">
        <x:v>17</x:v>
      </x:c>
      <x:c r="C811" t="s">
        <x:v>5498</x:v>
      </x:c>
      <x:c r="D811" t="s">
        <x:v>5499</x:v>
      </x:c>
      <x:c r="E811" t="s">
        <x:v>5500</x:v>
      </x:c>
      <x:c r="F811" t="s">
        <x:v>44</x:v>
      </x:c>
      <x:c r="G811" t="s">
        <x:v>4541</x:v>
      </x:c>
      <x:c r="H811" t="s">
        <x:v>5501</x:v>
      </x:c>
      <x:c r="I811" t="s">
        <x:v>5502</x:v>
      </x:c>
      <x:c r="J811" t="s">
        <x:v>44</x:v>
      </x:c>
      <x:c r="K811" t="s">
        <x:v>5503</x:v>
      </x:c>
      <x:c r="L811" t="s">
        <x:v>21</x:v>
      </x:c>
      <x:c r="M811" s="6"/>
      <x:c r="O811" t="s">
        <x:v>122</x:v>
      </x:c>
      <x:c r="P811" t="s">
        <x:v>739</x:v>
      </x:c>
      <x:c r="Q811" t="str">
        <x:v>否</x:v>
      </x:c>
    </x:row>
    <x:row r="812" ht="25.5" customHeight="1">
      <x:c r="A812" t="s">
        <x:v>5504</x:v>
      </x:c>
      <x:c r="B812" t="s">
        <x:v>192</x:v>
      </x:c>
      <x:c r="C812" t="s">
        <x:v>5505</x:v>
      </x:c>
      <x:c r="D812" t="s">
        <x:v>5506</x:v>
      </x:c>
      <x:c r="E812" t="s">
        <x:v>5507</x:v>
      </x:c>
      <x:c r="F812" t="s">
        <x:v>21</x:v>
      </x:c>
      <x:c r="G812" t="s">
        <x:v>4541</x:v>
      </x:c>
      <x:c r="H812" t="s">
        <x:v>5508</x:v>
      </x:c>
      <x:c r="I812" t="s">
        <x:v>5509</x:v>
      </x:c>
      <x:c r="J812" t="s">
        <x:v>44</x:v>
      </x:c>
      <x:c r="K812" t="s">
        <x:v>5510</x:v>
      </x:c>
      <x:c r="L812" t="s">
        <x:v>44</x:v>
      </x:c>
      <x:c r="M812" s="6"/>
      <x:c r="O812" t="s">
        <x:v>122</x:v>
      </x:c>
      <x:c r="P812" t="s">
        <x:v>697</x:v>
      </x:c>
      <x:c r="Q812" t="str">
        <x:v>是</x:v>
      </x:c>
    </x:row>
    <x:row r="813" ht="25.5" customHeight="1">
      <x:c r="A813" t="s">
        <x:v>5511</x:v>
      </x:c>
      <x:c r="B813" t="s">
        <x:v>30</x:v>
      </x:c>
      <x:c r="C813" t="s">
        <x:v>5512</x:v>
      </x:c>
      <x:c r="D813" t="s">
        <x:v>5513</x:v>
      </x:c>
      <x:c r="E813" t="s">
        <x:v>5514</x:v>
      </x:c>
      <x:c r="F813" t="s">
        <x:v>44</x:v>
      </x:c>
      <x:c r="G813" t="s">
        <x:v>4541</x:v>
      </x:c>
      <x:c r="H813" t="s">
        <x:v>5515</x:v>
      </x:c>
      <x:c r="I813" t="s">
        <x:v>5516</x:v>
      </x:c>
      <x:c r="J813" t="s">
        <x:v>44</x:v>
      </x:c>
      <x:c r="K813" t="s">
        <x:v>5517</x:v>
      </x:c>
      <x:c r="L813" t="s">
        <x:v>21</x:v>
      </x:c>
      <x:c r="M813" s="6"/>
      <x:c r="O813" t="s">
        <x:v>131</x:v>
      </x:c>
      <x:c r="P813" t="s">
        <x:v>132</x:v>
      </x:c>
      <x:c r="Q813" t="str">
        <x:v>否</x:v>
      </x:c>
    </x:row>
    <x:row r="814" ht="25.5" customHeight="1">
      <x:c r="A814" t="s">
        <x:v>5518</x:v>
      </x:c>
      <x:c r="B814" t="s">
        <x:v>57</x:v>
      </x:c>
      <x:c r="C814" t="s">
        <x:v>5519</x:v>
      </x:c>
      <x:c r="D814" t="s">
        <x:v>5520</x:v>
      </x:c>
      <x:c r="E814" t="s">
        <x:v>5521</x:v>
      </x:c>
      <x:c r="F814" t="s">
        <x:v>21</x:v>
      </x:c>
      <x:c r="G814" t="s">
        <x:v>4541</x:v>
      </x:c>
      <x:c r="H814" t="s">
        <x:v>5522</x:v>
      </x:c>
      <x:c r="I814" t="s">
        <x:v>5523</x:v>
      </x:c>
      <x:c r="J814" t="s">
        <x:v>44</x:v>
      </x:c>
      <x:c r="K814" t="s">
        <x:v>5524</x:v>
      </x:c>
      <x:c r="L814" t="s">
        <x:v>44</x:v>
      </x:c>
      <x:c r="M814" s="6" t="e">
        <x:f>HYPERLINK("https://github.com/xlab-uiuc/uRTS-ae","https://github.com/xlab-uiuc/uRTS-ae,")</x:f>
        <x:v>HYPERLINK is not implemented. linkLocation=https://github.com/xlab-uiuc/uRTS-ae, friendlyName=https://github.com/xlab-uiuc/uRTS-ae,</x:v>
      </x:c>
      <x:c r="N814" t="s">
        <x:v>325</x:v>
      </x:c>
      <x:c r="O814" t="s">
        <x:v>64</x:v>
      </x:c>
      <x:c r="P814" t="s">
        <x:v>787</x:v>
      </x:c>
      <x:c r="Q814" t="str">
        <x:v>否</x:v>
      </x:c>
    </x:row>
    <x:row r="815" ht="25.5" customHeight="1">
      <x:c r="A815" t="s">
        <x:v>5525</x:v>
      </x:c>
      <x:c r="B815" t="s">
        <x:v>57</x:v>
      </x:c>
      <x:c r="C815" t="s">
        <x:v>5526</x:v>
      </x:c>
      <x:c r="D815" t="s">
        <x:v>5527</x:v>
      </x:c>
      <x:c r="E815" t="s">
        <x:v>5528</x:v>
      </x:c>
      <x:c r="F815" t="s">
        <x:v>21</x:v>
      </x:c>
      <x:c r="G815" t="s">
        <x:v>4541</x:v>
      </x:c>
      <x:c r="H815" t="s">
        <x:v>5529</x:v>
      </x:c>
      <x:c r="I815" t="s">
        <x:v>5530</x:v>
      </x:c>
      <x:c r="J815" t="s">
        <x:v>44</x:v>
      </x:c>
      <x:c r="K815" t="s">
        <x:v>5531</x:v>
      </x:c>
      <x:c r="L815" t="s">
        <x:v>44</x:v>
      </x:c>
      <x:c r="M815" s="6"/>
      <x:c r="O815" t="s">
        <x:v>64</x:v>
      </x:c>
      <x:c r="P815" t="s">
        <x:v>787</x:v>
      </x:c>
      <x:c r="Q815" t="str">
        <x:v>否</x:v>
      </x:c>
    </x:row>
    <x:row r="816" ht="25.5" customHeight="1">
      <x:c r="A816" t="s">
        <x:v>5532</x:v>
      </x:c>
      <x:c r="B816" t="s">
        <x:v>57</x:v>
      </x:c>
      <x:c r="C816" t="s">
        <x:v>5533</x:v>
      </x:c>
      <x:c r="D816" t="s">
        <x:v>5534</x:v>
      </x:c>
      <x:c r="E816" t="s">
        <x:v>5535</x:v>
      </x:c>
      <x:c r="F816" t="s">
        <x:v>21</x:v>
      </x:c>
      <x:c r="G816" t="s">
        <x:v>4541</x:v>
      </x:c>
      <x:c r="H816" t="s">
        <x:v>5536</x:v>
      </x:c>
      <x:c r="I816" t="s">
        <x:v>5537</x:v>
      </x:c>
      <x:c r="J816" t="s">
        <x:v>21</x:v>
      </x:c>
      <x:c r="K816" t="s">
        <x:v>5538</x:v>
      </x:c>
      <x:c r="L816" t="s">
        <x:v>44</x:v>
      </x:c>
      <x:c r="M816" s="6" t="e">
        <x:f>HYPERLINK("https://github.com/soneyahossain/hcc-gap-recommender","https://github.com/soneyahossain/hcc-gap-recommender,")</x:f>
        <x:v>HYPERLINK is not implemented. linkLocation=https://github.com/soneyahossain/hcc-gap-recommender, friendlyName=https://github.com/soneyahossain/hcc-gap-recommender,</x:v>
      </x:c>
      <x:c r="N816" t="s">
        <x:v>940</x:v>
      </x:c>
      <x:c r="O816" t="s">
        <x:v>64</x:v>
      </x:c>
      <x:c r="P816" t="s">
        <x:v>65</x:v>
      </x:c>
      <x:c r="Q816" t="str">
        <x:v>否</x:v>
      </x:c>
    </x:row>
    <x:row r="817" ht="25.5" customHeight="1">
      <x:c r="A817" t="s">
        <x:v>4635</x:v>
      </x:c>
      <x:c r="B817" t="s">
        <x:v>30</x:v>
      </x:c>
      <x:c r="C817" t="s">
        <x:v>5539</x:v>
      </x:c>
      <x:c r="D817" t="s">
        <x:v>5540</x:v>
      </x:c>
      <x:c r="E817" t="s">
        <x:v>5541</x:v>
      </x:c>
      <x:c r="F817" t="s">
        <x:v>21</x:v>
      </x:c>
      <x:c r="G817" t="s">
        <x:v>4541</x:v>
      </x:c>
      <x:c r="H817" t="s">
        <x:v>5542</x:v>
      </x:c>
      <x:c r="I817" t="s">
        <x:v>5543</x:v>
      </x:c>
      <x:c r="J817" t="s">
        <x:v>44</x:v>
      </x:c>
      <x:c r="K817" t="s">
        <x:v>72</x:v>
      </x:c>
      <x:c r="L817" t="s">
        <x:v>44</x:v>
      </x:c>
      <x:c r="M817" s="6"/>
      <x:c r="O817" t="s">
        <x:v>64</x:v>
      </x:c>
      <x:c r="P817" t="s">
        <x:v>1505</x:v>
      </x:c>
      <x:c r="Q817" t="str">
        <x:v>否</x:v>
      </x:c>
    </x:row>
    <x:row r="818" ht="25.5" customHeight="1">
      <x:c r="A818" t="s">
        <x:v>5161</x:v>
      </x:c>
      <x:c r="B818" t="s">
        <x:v>30</x:v>
      </x:c>
      <x:c r="C818" t="s">
        <x:v>5544</x:v>
      </x:c>
      <x:c r="D818" t="s">
        <x:v>5545</x:v>
      </x:c>
      <x:c r="E818" t="s">
        <x:v>5546</x:v>
      </x:c>
      <x:c r="F818" t="s">
        <x:v>21</x:v>
      </x:c>
      <x:c r="G818" t="s">
        <x:v>4541</x:v>
      </x:c>
      <x:c r="H818" t="s">
        <x:v>5547</x:v>
      </x:c>
      <x:c r="I818" t="s">
        <x:v>5548</x:v>
      </x:c>
      <x:c r="J818" t="s">
        <x:v>44</x:v>
      </x:c>
      <x:c r="K818" t="s">
        <x:v>5549</x:v>
      </x:c>
      <x:c r="L818" t="s">
        <x:v>44</x:v>
      </x:c>
      <x:c r="M818" s="6" t="e">
        <x:f>HYPERLINK("https://github.com/soarsmu/Chronos","https://github.com/soarsmu/Chronos,")</x:f>
        <x:v>HYPERLINK is not implemented. linkLocation=https://github.com/soarsmu/Chronos, friendlyName=https://github.com/soarsmu/Chronos,</x:v>
      </x:c>
      <x:c r="N818" t="s">
        <x:v>893</x:v>
      </x:c>
      <x:c r="O818" t="s">
        <x:v>131</x:v>
      </x:c>
      <x:c r="P818" t="s">
        <x:v>227</x:v>
      </x:c>
      <x:c r="Q818" t="str">
        <x:v>是</x:v>
      </x:c>
    </x:row>
    <x:row r="819" ht="25.5" customHeight="1">
      <x:c r="A819" t="s">
        <x:v>5550</x:v>
      </x:c>
      <x:c r="B819" t="s">
        <x:v>30</x:v>
      </x:c>
      <x:c r="C819" t="s">
        <x:v>5551</x:v>
      </x:c>
      <x:c r="D819" t="s">
        <x:v>5552</x:v>
      </x:c>
      <x:c r="E819" t="s">
        <x:v>5553</x:v>
      </x:c>
      <x:c r="F819" t="s">
        <x:v>21</x:v>
      </x:c>
      <x:c r="G819" t="s">
        <x:v>4541</x:v>
      </x:c>
      <x:c r="H819" t="s">
        <x:v>5554</x:v>
      </x:c>
      <x:c r="I819" t="s">
        <x:v>5555</x:v>
      </x:c>
      <x:c r="J819" t="s">
        <x:v>21</x:v>
      </x:c>
      <x:c r="K819" t="s">
        <x:v>5556</x:v>
      </x:c>
      <x:c r="L819" t="s">
        <x:v>21</x:v>
      </x:c>
      <x:c r="M819" s="6" t="e">
        <x:f>HYPERLINK("https://github.com/BEbillionaireUSD/Hades","https://github.com/BEbillionaireUSD/Hades,")</x:f>
        <x:v>HYPERLINK is not implemented. linkLocation=https://github.com/BEbillionaireUSD/Hades, friendlyName=https://github.com/BEbillionaireUSD/Hades,</x:v>
      </x:c>
      <x:c r="N819" t="s">
        <x:v>5557</x:v>
      </x:c>
      <x:c r="O819" t="s">
        <x:v>27</x:v>
      </x:c>
      <x:c r="P819" t="s">
        <x:v>28</x:v>
      </x:c>
      <x:c r="Q819" t="str">
        <x:v>是</x:v>
      </x:c>
    </x:row>
    <x:row r="820" ht="25.5" customHeight="1">
      <x:c r="A820" t="s">
        <x:v>5558</x:v>
      </x:c>
      <x:c r="B820" t="s">
        <x:v>151</x:v>
      </x:c>
      <x:c r="C820" t="s">
        <x:v>5559</x:v>
      </x:c>
      <x:c r="D820" t="s">
        <x:v>5560</x:v>
      </x:c>
      <x:c r="E820" t="s">
        <x:v>5561</x:v>
      </x:c>
      <x:c r="F820" t="s">
        <x:v>21</x:v>
      </x:c>
      <x:c r="G820" t="s">
        <x:v>4541</x:v>
      </x:c>
      <x:c r="H820" t="s">
        <x:v>5562</x:v>
      </x:c>
      <x:c r="I820" t="s">
        <x:v>5563</x:v>
      </x:c>
      <x:c r="J820" t="s">
        <x:v>21</x:v>
      </x:c>
      <x:c r="K820" t="s">
        <x:v>5564</x:v>
      </x:c>
      <x:c r="L820" t="s">
        <x:v>21</x:v>
      </x:c>
      <x:c r="M820" s="6"/>
      <x:c r="O820" t="s">
        <x:v>27</x:v>
      </x:c>
      <x:c r="P820" t="s">
        <x:v>37</x:v>
      </x:c>
      <x:c r="Q820" t="str">
        <x:v>是</x:v>
      </x:c>
    </x:row>
    <x:row r="821" ht="25.5" customHeight="1">
      <x:c r="A821" t="s">
        <x:v>5565</x:v>
      </x:c>
      <x:c r="B821" t="s">
        <x:v>30</x:v>
      </x:c>
      <x:c r="C821" t="s">
        <x:v>5566</x:v>
      </x:c>
      <x:c r="D821" t="s">
        <x:v>5567</x:v>
      </x:c>
      <x:c r="E821" t="s">
        <x:v>5568</x:v>
      </x:c>
      <x:c r="F821" t="s">
        <x:v>21</x:v>
      </x:c>
      <x:c r="G821" t="s">
        <x:v>4541</x:v>
      </x:c>
      <x:c r="H821" t="s">
        <x:v>5569</x:v>
      </x:c>
      <x:c r="I821" t="s">
        <x:v>5570</x:v>
      </x:c>
      <x:c r="J821" t="s">
        <x:v>44</x:v>
      </x:c>
      <x:c r="K821" t="s">
        <x:v>5571</x:v>
      </x:c>
      <x:c r="L821" t="s">
        <x:v>44</x:v>
      </x:c>
      <x:c r="M821" s="6"/>
      <x:c r="O821" t="s">
        <x:v>27</x:v>
      </x:c>
      <x:c r="P821" t="s">
        <x:v>28</x:v>
      </x:c>
      <x:c r="Q821" t="str">
        <x:v>是</x:v>
      </x:c>
    </x:row>
    <x:row r="822" ht="25.5" customHeight="1">
      <x:c r="A822" t="s">
        <x:v>5572</x:v>
      </x:c>
      <x:c r="B822" t="s">
        <x:v>30</x:v>
      </x:c>
      <x:c r="C822" t="s">
        <x:v>5573</x:v>
      </x:c>
      <x:c r="D822" t="s">
        <x:v>5574</x:v>
      </x:c>
      <x:c r="E822" t="s">
        <x:v>5575</x:v>
      </x:c>
      <x:c r="F822" t="s">
        <x:v>21</x:v>
      </x:c>
      <x:c r="G822" t="s">
        <x:v>4541</x:v>
      </x:c>
      <x:c r="H822" t="s">
        <x:v>5576</x:v>
      </x:c>
      <x:c r="I822" t="s">
        <x:v>5577</x:v>
      </x:c>
      <x:c r="J822" t="s">
        <x:v>21</x:v>
      </x:c>
      <x:c r="K822" t="s">
        <x:v>5578</x:v>
      </x:c>
      <x:c r="L822" t="s">
        <x:v>21</x:v>
      </x:c>
      <x:c r="M822" s="6" t="e">
        <x:f>HYPERLINK("https://github.com/IntelligentDDS/LogReducer","https://github.com/IntelligentDDS/LogReducer,")</x:f>
        <x:v>HYPERLINK is not implemented. linkLocation=https://github.com/IntelligentDDS/LogReducer, friendlyName=https://github.com/IntelligentDDS/LogReducer,</x:v>
      </x:c>
      <x:c r="N822" t="s">
        <x:v>256</x:v>
      </x:c>
      <x:c r="O822" t="s">
        <x:v>54</x:v>
      </x:c>
      <x:c r="P822" t="s">
        <x:v>55</x:v>
      </x:c>
      <x:c r="Q822" t="str">
        <x:v>否</x:v>
      </x:c>
    </x:row>
    <x:row r="823" ht="25.5" customHeight="1">
      <x:c r="A823" t="s">
        <x:v>5579</x:v>
      </x:c>
      <x:c r="B823" t="s">
        <x:v>57</x:v>
      </x:c>
      <x:c r="C823" t="s">
        <x:v>5580</x:v>
      </x:c>
      <x:c r="D823" t="s">
        <x:v>5581</x:v>
      </x:c>
      <x:c r="E823" t="s">
        <x:v>5582</x:v>
      </x:c>
      <x:c r="F823" t="s">
        <x:v>21</x:v>
      </x:c>
      <x:c r="G823" t="s">
        <x:v>4541</x:v>
      </x:c>
      <x:c r="H823" t="s">
        <x:v>5583</x:v>
      </x:c>
      <x:c r="I823" t="s">
        <x:v>5584</x:v>
      </x:c>
      <x:c r="J823" t="s">
        <x:v>44</x:v>
      </x:c>
      <x:c r="K823" t="s">
        <x:v>5585</x:v>
      </x:c>
      <x:c r="L823" t="s">
        <x:v>44</x:v>
      </x:c>
      <x:c r="M823" s="6"/>
      <x:c r="O823" t="s">
        <x:v>64</x:v>
      </x:c>
      <x:c r="P823" t="s">
        <x:v>97</x:v>
      </x:c>
      <x:c r="Q823" t="str">
        <x:v>否</x:v>
      </x:c>
    </x:row>
    <x:row r="824" ht="25.5" customHeight="1">
      <x:c r="A824" t="s">
        <x:v>5586</x:v>
      </x:c>
      <x:c r="B824" t="s">
        <x:v>57</x:v>
      </x:c>
      <x:c r="C824" t="s">
        <x:v>5587</x:v>
      </x:c>
      <x:c r="D824" t="s">
        <x:v>5588</x:v>
      </x:c>
      <x:c r="E824" t="s">
        <x:v>5589</x:v>
      </x:c>
      <x:c r="F824" t="s">
        <x:v>21</x:v>
      </x:c>
      <x:c r="G824" t="s">
        <x:v>4541</x:v>
      </x:c>
      <x:c r="H824" t="s">
        <x:v>5590</x:v>
      </x:c>
      <x:c r="I824" t="s">
        <x:v>5591</x:v>
      </x:c>
      <x:c r="J824" t="s">
        <x:v>44</x:v>
      </x:c>
      <x:c r="K824" t="s">
        <x:v>5592</x:v>
      </x:c>
      <x:c r="L824" t="s">
        <x:v>44</x:v>
      </x:c>
      <x:c r="M824" s="6" t="e">
        <x:f>HYPERLINK("https://github.com/ZhenlanJi/DL_CC","https://github.com/ZhenlanJi/DL_CC,")</x:f>
        <x:v>HYPERLINK is not implemented. linkLocation=https://github.com/ZhenlanJi/DL_CC, friendlyName=https://github.com/ZhenlanJi/DL_CC,</x:v>
      </x:c>
      <x:c r="N824" t="s">
        <x:v>990</x:v>
      </x:c>
      <x:c r="O824" t="s">
        <x:v>64</x:v>
      </x:c>
      <x:c r="P824" t="s">
        <x:v>97</x:v>
      </x:c>
      <x:c r="Q824" t="str">
        <x:v>否</x:v>
      </x:c>
    </x:row>
    <x:row r="825" ht="25.5" customHeight="1">
      <x:c r="A825" t="s">
        <x:v>5593</x:v>
      </x:c>
      <x:c r="B825" t="s">
        <x:v>57</x:v>
      </x:c>
      <x:c r="C825" t="s">
        <x:v>5594</x:v>
      </x:c>
      <x:c r="D825" t="s">
        <x:v>5595</x:v>
      </x:c>
      <x:c r="E825" t="s">
        <x:v>5596</x:v>
      </x:c>
      <x:c r="F825" t="s">
        <x:v>21</x:v>
      </x:c>
      <x:c r="G825" t="s">
        <x:v>4541</x:v>
      </x:c>
      <x:c r="H825" t="s">
        <x:v>5597</x:v>
      </x:c>
      <x:c r="I825" t="s">
        <x:v>5598</x:v>
      </x:c>
      <x:c r="J825" t="s">
        <x:v>21</x:v>
      </x:c>
      <x:c r="K825" t="s">
        <x:v>5599</x:v>
      </x:c>
      <x:c r="L825" t="s">
        <x:v>44</x:v>
      </x:c>
      <x:c r="M825" s="6"/>
      <x:c r="O825" t="s">
        <x:v>64</x:v>
      </x:c>
      <x:c r="P825" t="s">
        <x:v>97</x:v>
      </x:c>
      <x:c r="Q825" t="str">
        <x:v>否</x:v>
      </x:c>
    </x:row>
    <x:row r="826" ht="25.5" customHeight="1">
      <x:c r="A826" t="s">
        <x:v>5600</x:v>
      </x:c>
      <x:c r="B826" t="s">
        <x:v>57</x:v>
      </x:c>
      <x:c r="C826" t="s">
        <x:v>5601</x:v>
      </x:c>
      <x:c r="D826" t="s">
        <x:v>5602</x:v>
      </x:c>
      <x:c r="E826" t="s">
        <x:v>5603</x:v>
      </x:c>
      <x:c r="F826" t="s">
        <x:v>21</x:v>
      </x:c>
      <x:c r="G826" t="s">
        <x:v>4541</x:v>
      </x:c>
      <x:c r="H826" t="s">
        <x:v>5604</x:v>
      </x:c>
      <x:c r="I826" t="s">
        <x:v>5605</x:v>
      </x:c>
      <x:c r="J826" t="s">
        <x:v>44</x:v>
      </x:c>
      <x:c r="K826" t="s">
        <x:v>5606</x:v>
      </x:c>
      <x:c r="L826" t="s">
        <x:v>44</x:v>
      </x:c>
      <x:c r="M826" s="6"/>
      <x:c r="O826" t="s">
        <x:v>189</x:v>
      </x:c>
      <x:c r="P826" t="s">
        <x:v>190</x:v>
      </x:c>
      <x:c r="Q826" t="str">
        <x:v>否</x:v>
      </x:c>
    </x:row>
    <x:row r="827" ht="25.5" customHeight="1">
      <x:c r="A827" t="s">
        <x:v>5607</x:v>
      </x:c>
      <x:c r="B827" t="s">
        <x:v>57</x:v>
      </x:c>
      <x:c r="C827" t="s">
        <x:v>5608</x:v>
      </x:c>
      <x:c r="D827" t="s">
        <x:v>5609</x:v>
      </x:c>
      <x:c r="E827" t="s">
        <x:v>5610</x:v>
      </x:c>
      <x:c r="F827" t="s">
        <x:v>21</x:v>
      </x:c>
      <x:c r="G827" t="s">
        <x:v>4541</x:v>
      </x:c>
      <x:c r="H827" t="s">
        <x:v>5611</x:v>
      </x:c>
      <x:c r="I827" t="s">
        <x:v>5612</x:v>
      </x:c>
      <x:c r="J827" t="s">
        <x:v>44</x:v>
      </x:c>
      <x:c r="K827" t="s">
        <x:v>5613</x:v>
      </x:c>
      <x:c r="L827" t="s">
        <x:v>44</x:v>
      </x:c>
      <x:c r="M827" s="6"/>
      <x:c r="O827" t="s">
        <x:v>64</x:v>
      </x:c>
      <x:c r="P827" t="s">
        <x:v>97</x:v>
      </x:c>
      <x:c r="Q827" t="str">
        <x:v>否</x:v>
      </x:c>
    </x:row>
    <x:row r="828" ht="25.5" customHeight="1">
      <x:c r="A828" t="s">
        <x:v>5614</x:v>
      </x:c>
      <x:c r="B828" t="s">
        <x:v>17</x:v>
      </x:c>
      <x:c r="C828" t="s">
        <x:v>5615</x:v>
      </x:c>
      <x:c r="D828" t="s">
        <x:v>5616</x:v>
      </x:c>
      <x:c r="E828" t="s">
        <x:v>5617</x:v>
      </x:c>
      <x:c r="F828" t="s">
        <x:v>21</x:v>
      </x:c>
      <x:c r="G828" t="s">
        <x:v>4541</x:v>
      </x:c>
      <x:c r="H828" t="s">
        <x:v>5618</x:v>
      </x:c>
      <x:c r="I828" t="s">
        <x:v>5619</x:v>
      </x:c>
      <x:c r="J828" t="s">
        <x:v>44</x:v>
      </x:c>
      <x:c r="K828" t="s">
        <x:v>5620</x:v>
      </x:c>
      <x:c r="L828" t="s">
        <x:v>44</x:v>
      </x:c>
      <x:c r="M828" s="6"/>
      <x:c r="O828" t="s">
        <x:v>257</x:v>
      </x:c>
      <x:c r="P828" t="s">
        <x:v>302</x:v>
      </x:c>
      <x:c r="Q828" t="str">
        <x:v>是</x:v>
      </x:c>
    </x:row>
    <x:row r="829" ht="25.5" customHeight="1">
      <x:c r="A829" t="s">
        <x:v>5621</x:v>
      </x:c>
      <x:c r="B829" t="s">
        <x:v>17</x:v>
      </x:c>
      <x:c r="C829" t="s">
        <x:v>5622</x:v>
      </x:c>
      <x:c r="D829" t="s">
        <x:v>5623</x:v>
      </x:c>
      <x:c r="E829" t="s">
        <x:v>5624</x:v>
      </x:c>
      <x:c r="F829" t="s">
        <x:v>21</x:v>
      </x:c>
      <x:c r="G829" t="s">
        <x:v>4541</x:v>
      </x:c>
      <x:c r="H829" t="s">
        <x:v>5625</x:v>
      </x:c>
      <x:c r="I829" t="s">
        <x:v>5626</x:v>
      </x:c>
      <x:c r="J829" t="s">
        <x:v>44</x:v>
      </x:c>
      <x:c r="K829" t="s">
        <x:v>5627</x:v>
      </x:c>
      <x:c r="L829" t="s">
        <x:v>44</x:v>
      </x:c>
      <x:c r="M829" s="6"/>
      <x:c r="O829" t="s">
        <x:v>1077</x:v>
      </x:c>
      <x:c r="P829" t="s">
        <x:v>2202</x:v>
      </x:c>
      <x:c r="Q829" t="str">
        <x:v>否</x:v>
      </x:c>
    </x:row>
    <x:row r="830" ht="25.5" customHeight="1">
      <x:c r="A830" t="s">
        <x:v>5628</x:v>
      </x:c>
      <x:c r="B830" t="s">
        <x:v>17</x:v>
      </x:c>
      <x:c r="C830" t="s">
        <x:v>5629</x:v>
      </x:c>
      <x:c r="D830" t="s">
        <x:v>5630</x:v>
      </x:c>
      <x:c r="E830" t="s">
        <x:v>5631</x:v>
      </x:c>
      <x:c r="F830" t="s">
        <x:v>44</x:v>
      </x:c>
      <x:c r="G830" t="s">
        <x:v>4541</x:v>
      </x:c>
      <x:c r="H830" t="s">
        <x:v>5632</x:v>
      </x:c>
      <x:c r="I830" t="s">
        <x:v>5633</x:v>
      </x:c>
      <x:c r="J830" t="s">
        <x:v>21</x:v>
      </x:c>
      <x:c r="K830" t="s">
        <x:v>5634</x:v>
      </x:c>
      <x:c r="L830" t="s">
        <x:v>21</x:v>
      </x:c>
      <x:c r="M830" s="6"/>
      <x:c r="O830" t="s">
        <x:v>257</x:v>
      </x:c>
      <x:c r="P830" t="s">
        <x:v>349</x:v>
      </x:c>
      <x:c r="Q830" t="str">
        <x:v>否</x:v>
      </x:c>
    </x:row>
    <x:row r="831" ht="25.5" customHeight="1">
      <x:c r="A831" t="s">
        <x:v>5635</x:v>
      </x:c>
      <x:c r="B831" t="s">
        <x:v>30</x:v>
      </x:c>
      <x:c r="C831" t="s">
        <x:v>5636</x:v>
      </x:c>
      <x:c r="D831" t="s">
        <x:v>5637</x:v>
      </x:c>
      <x:c r="E831" t="s">
        <x:v>5638</x:v>
      </x:c>
      <x:c r="F831" t="s">
        <x:v>44</x:v>
      </x:c>
      <x:c r="G831" t="s">
        <x:v>4541</x:v>
      </x:c>
      <x:c r="H831" t="s">
        <x:v>5639</x:v>
      </x:c>
      <x:c r="I831" t="s">
        <x:v>5640</x:v>
      </x:c>
      <x:c r="J831" t="s">
        <x:v>44</x:v>
      </x:c>
      <x:c r="K831" t="s">
        <x:v>72</x:v>
      </x:c>
      <x:c r="L831" t="s">
        <x:v>44</x:v>
      </x:c>
      <x:c r="M831" s="6"/>
      <x:c r="O831" t="s">
        <x:v>148</x:v>
      </x:c>
      <x:c r="P831" t="s">
        <x:v>982</x:v>
      </x:c>
      <x:c r="Q831" t="str">
        <x:v>否</x:v>
      </x:c>
    </x:row>
    <x:row r="832" ht="25.5" customHeight="1">
      <x:c r="A832" t="s">
        <x:v>5641</x:v>
      </x:c>
      <x:c r="B832" t="s">
        <x:v>17</x:v>
      </x:c>
      <x:c r="C832" t="s">
        <x:v>5642</x:v>
      </x:c>
      <x:c r="D832" t="s">
        <x:v>5643</x:v>
      </x:c>
      <x:c r="E832" t="s">
        <x:v>5644</x:v>
      </x:c>
      <x:c r="F832" t="s">
        <x:v>44</x:v>
      </x:c>
      <x:c r="G832" t="s">
        <x:v>4541</x:v>
      </x:c>
      <x:c r="H832" t="s">
        <x:v>5645</x:v>
      </x:c>
      <x:c r="I832" t="s">
        <x:v>5646</x:v>
      </x:c>
      <x:c r="J832" t="s">
        <x:v>44</x:v>
      </x:c>
      <x:c r="K832" t="s">
        <x:v>5647</x:v>
      </x:c>
      <x:c r="L832" t="s">
        <x:v>44</x:v>
      </x:c>
      <x:c r="M832" s="6"/>
      <x:c r="O832" t="s">
        <x:v>131</x:v>
      </x:c>
      <x:c r="P832" t="s">
        <x:v>486</x:v>
      </x:c>
      <x:c r="Q832" t="str">
        <x:v>否</x:v>
      </x:c>
    </x:row>
    <x:row r="833" ht="25.5" customHeight="1">
      <x:c r="A833" t="s">
        <x:v>5648</x:v>
      </x:c>
      <x:c r="B833" t="s">
        <x:v>17</x:v>
      </x:c>
      <x:c r="C833" t="s">
        <x:v>5649</x:v>
      </x:c>
      <x:c r="D833" t="s">
        <x:v>5650</x:v>
      </x:c>
      <x:c r="E833" t="s">
        <x:v>5651</x:v>
      </x:c>
      <x:c r="F833" t="s">
        <x:v>44</x:v>
      </x:c>
      <x:c r="G833" t="s">
        <x:v>4541</x:v>
      </x:c>
      <x:c r="H833" t="s">
        <x:v>5652</x:v>
      </x:c>
      <x:c r="I833" t="s">
        <x:v>5653</x:v>
      </x:c>
      <x:c r="J833" t="s">
        <x:v>44</x:v>
      </x:c>
      <x:c r="K833" t="s">
        <x:v>5654</x:v>
      </x:c>
      <x:c r="L833" t="s">
        <x:v>44</x:v>
      </x:c>
      <x:c r="M833" s="6"/>
      <x:c r="O833" t="s">
        <x:v>1077</x:v>
      </x:c>
      <x:c r="P833" t="s">
        <x:v>2382</x:v>
      </x:c>
      <x:c r="Q833" t="str">
        <x:v>否</x:v>
      </x:c>
    </x:row>
    <x:row r="834" ht="25.5" customHeight="1">
      <x:c r="A834" t="s">
        <x:v>5655</x:v>
      </x:c>
      <x:c r="B834" t="s">
        <x:v>17</x:v>
      </x:c>
      <x:c r="C834" t="s">
        <x:v>5656</x:v>
      </x:c>
      <x:c r="D834" t="s">
        <x:v>5657</x:v>
      </x:c>
      <x:c r="E834" t="s">
        <x:v>5658</x:v>
      </x:c>
      <x:c r="F834" t="s">
        <x:v>21</x:v>
      </x:c>
      <x:c r="G834" t="s">
        <x:v>4541</x:v>
      </x:c>
      <x:c r="H834" t="s">
        <x:v>5659</x:v>
      </x:c>
      <x:c r="I834" t="s">
        <x:v>5660</x:v>
      </x:c>
      <x:c r="J834" t="s">
        <x:v>44</x:v>
      </x:c>
      <x:c r="K834" t="s">
        <x:v>72</x:v>
      </x:c>
      <x:c r="L834" t="s">
        <x:v>44</x:v>
      </x:c>
      <x:c r="M834" s="6"/>
      <x:c r="O834" t="s">
        <x:v>80</x:v>
      </x:c>
      <x:c r="P834" t="s">
        <x:v>89</x:v>
      </x:c>
      <x:c r="Q834" t="str">
        <x:v>是</x:v>
      </x:c>
    </x:row>
    <x:row r="835" ht="25.5" customHeight="1">
      <x:c r="A835" t="s">
        <x:v>5661</x:v>
      </x:c>
      <x:c r="B835" t="s">
        <x:v>17</x:v>
      </x:c>
      <x:c r="C835" t="s">
        <x:v>5662</x:v>
      </x:c>
      <x:c r="D835" t="s">
        <x:v>5663</x:v>
      </x:c>
      <x:c r="E835" t="s">
        <x:v>5664</x:v>
      </x:c>
      <x:c r="F835" t="s">
        <x:v>21</x:v>
      </x:c>
      <x:c r="G835" t="s">
        <x:v>4541</x:v>
      </x:c>
      <x:c r="H835" t="s">
        <x:v>5665</x:v>
      </x:c>
      <x:c r="I835" t="s">
        <x:v>5666</x:v>
      </x:c>
      <x:c r="J835" t="s">
        <x:v>44</x:v>
      </x:c>
      <x:c r="K835" t="s">
        <x:v>5667</x:v>
      </x:c>
      <x:c r="L835" t="s">
        <x:v>21</x:v>
      </x:c>
      <x:c r="M835" s="6"/>
      <x:c r="O835" t="s">
        <x:v>80</x:v>
      </x:c>
      <x:c r="P835" t="s">
        <x:v>89</x:v>
      </x:c>
      <x:c r="Q835" t="str">
        <x:v>否</x:v>
      </x:c>
    </x:row>
    <x:row r="836" ht="25.5" customHeight="1">
      <x:c r="A836" t="s">
        <x:v>5668</x:v>
      </x:c>
      <x:c r="B836" t="s">
        <x:v>192</x:v>
      </x:c>
      <x:c r="C836" t="s">
        <x:v>5669</x:v>
      </x:c>
      <x:c r="D836" t="s">
        <x:v>5670</x:v>
      </x:c>
      <x:c r="E836" t="s">
        <x:v>5671</x:v>
      </x:c>
      <x:c r="F836" t="s">
        <x:v>21</x:v>
      </x:c>
      <x:c r="G836" t="s">
        <x:v>4541</x:v>
      </x:c>
      <x:c r="H836" t="s">
        <x:v>5672</x:v>
      </x:c>
      <x:c r="I836" t="s">
        <x:v>5673</x:v>
      </x:c>
      <x:c r="J836" t="s">
        <x:v>44</x:v>
      </x:c>
      <x:c r="K836" t="s">
        <x:v>5674</x:v>
      </x:c>
      <x:c r="L836" t="s">
        <x:v>44</x:v>
      </x:c>
      <x:c r="M836" s="6" t="e">
        <x:f>HYPERLINK("https://github.com/SageSELab/AidUI","https://github.com/SageSELab/AidUI,")</x:f>
        <x:v>HYPERLINK is not implemented. linkLocation=https://github.com/SageSELab/AidUI, friendlyName=https://github.com/SageSELab/AidUI,</x:v>
      </x:c>
      <x:c r="N836" t="s">
        <x:v>1256</x:v>
      </x:c>
      <x:c r="O836" t="s">
        <x:v>122</x:v>
      </x:c>
      <x:c r="P836" t="s">
        <x:v>739</x:v>
      </x:c>
      <x:c r="Q836" t="str">
        <x:v>是</x:v>
      </x:c>
    </x:row>
    <x:row r="837" ht="25.5" customHeight="1">
      <x:c r="A837" t="s">
        <x:v>5675</x:v>
      </x:c>
      <x:c r="B837" t="s">
        <x:v>57</x:v>
      </x:c>
      <x:c r="C837" t="s">
        <x:v>5676</x:v>
      </x:c>
      <x:c r="D837" t="s">
        <x:v>5677</x:v>
      </x:c>
      <x:c r="E837" t="s">
        <x:v>5678</x:v>
      </x:c>
      <x:c r="F837" t="s">
        <x:v>21</x:v>
      </x:c>
      <x:c r="G837" t="s">
        <x:v>4541</x:v>
      </x:c>
      <x:c r="H837" t="s">
        <x:v>5679</x:v>
      </x:c>
      <x:c r="I837" t="s">
        <x:v>5680</x:v>
      </x:c>
      <x:c r="J837" t="s">
        <x:v>44</x:v>
      </x:c>
      <x:c r="K837" t="s">
        <x:v>5681</x:v>
      </x:c>
      <x:c r="L837" t="s">
        <x:v>21</x:v>
      </x:c>
      <x:c r="M837" s="6"/>
      <x:c r="O837" t="s">
        <x:v>64</x:v>
      </x:c>
      <x:c r="P837" t="s">
        <x:v>65</x:v>
      </x:c>
      <x:c r="Q837" t="str">
        <x:v>否</x:v>
      </x:c>
    </x:row>
    <x:row r="838" ht="25.5" customHeight="1">
      <x:c r="A838" t="s">
        <x:v>5682</x:v>
      </x:c>
      <x:c r="B838" t="s">
        <x:v>57</x:v>
      </x:c>
      <x:c r="C838" t="s">
        <x:v>5683</x:v>
      </x:c>
      <x:c r="D838" t="s">
        <x:v>5684</x:v>
      </x:c>
      <x:c r="E838" t="s">
        <x:v>5685</x:v>
      </x:c>
      <x:c r="F838" t="s">
        <x:v>21</x:v>
      </x:c>
      <x:c r="G838" t="s">
        <x:v>4541</x:v>
      </x:c>
      <x:c r="H838" t="s">
        <x:v>5686</x:v>
      </x:c>
      <x:c r="I838" t="s">
        <x:v>5687</x:v>
      </x:c>
      <x:c r="J838" t="s">
        <x:v>21</x:v>
      </x:c>
      <x:c r="K838" t="s">
        <x:v>5688</x:v>
      </x:c>
      <x:c r="L838" t="s">
        <x:v>44</x:v>
      </x:c>
      <x:c r="M838" s="6"/>
      <x:c r="O838" t="s">
        <x:v>64</x:v>
      </x:c>
      <x:c r="P838" t="s">
        <x:v>65</x:v>
      </x:c>
      <x:c r="Q838" t="str">
        <x:v>是</x:v>
      </x:c>
    </x:row>
    <x:row r="839" ht="25.5" customHeight="1">
      <x:c r="A839" t="s">
        <x:v>5689</x:v>
      </x:c>
      <x:c r="B839" t="s">
        <x:v>151</x:v>
      </x:c>
      <x:c r="C839" t="s">
        <x:v>5690</x:v>
      </x:c>
      <x:c r="D839" t="s">
        <x:v>5691</x:v>
      </x:c>
      <x:c r="E839" t="s">
        <x:v>5692</x:v>
      </x:c>
      <x:c r="F839" t="s">
        <x:v>44</x:v>
      </x:c>
      <x:c r="G839" t="s">
        <x:v>4541</x:v>
      </x:c>
      <x:c r="H839" t="s">
        <x:v>5693</x:v>
      </x:c>
      <x:c r="I839" t="s">
        <x:v>5694</x:v>
      </x:c>
      <x:c r="J839" t="s">
        <x:v>44</x:v>
      </x:c>
      <x:c r="K839" t="s">
        <x:v>5695</x:v>
      </x:c>
      <x:c r="L839" t="s">
        <x:v>44</x:v>
      </x:c>
      <x:c r="M839" s="6"/>
      <x:c r="O839" t="s">
        <x:v>189</x:v>
      </x:c>
      <x:c r="P839" t="s">
        <x:v>5696</x:v>
      </x:c>
      <x:c r="Q839" t="str">
        <x:v>否</x:v>
      </x:c>
    </x:row>
    <x:row r="840" ht="25.5" customHeight="1">
      <x:c r="A840" t="s">
        <x:v>5697</x:v>
      </x:c>
      <x:c r="B840" t="s">
        <x:v>17</x:v>
      </x:c>
      <x:c r="C840" t="s">
        <x:v>5698</x:v>
      </x:c>
      <x:c r="D840" t="s">
        <x:v>5699</x:v>
      </x:c>
      <x:c r="E840" t="s">
        <x:v>5700</x:v>
      </x:c>
      <x:c r="F840" t="s">
        <x:v>21</x:v>
      </x:c>
      <x:c r="G840" t="s">
        <x:v>4541</x:v>
      </x:c>
      <x:c r="H840" t="s">
        <x:v>5701</x:v>
      </x:c>
      <x:c r="I840" t="s">
        <x:v>5702</x:v>
      </x:c>
      <x:c r="J840" t="s">
        <x:v>21</x:v>
      </x:c>
      <x:c r="K840" t="s">
        <x:v>5703</x:v>
      </x:c>
      <x:c r="L840" t="s">
        <x:v>44</x:v>
      </x:c>
      <x:c r="M840" s="6"/>
      <x:c r="O840" t="s">
        <x:v>257</x:v>
      </x:c>
      <x:c r="P840" t="s">
        <x:v>571</x:v>
      </x:c>
      <x:c r="Q840" t="str">
        <x:v>是</x:v>
      </x:c>
    </x:row>
    <x:row r="841" ht="25.5" customHeight="1">
      <x:c r="A841" t="s">
        <x:v>5704</x:v>
      </x:c>
      <x:c r="B841" t="s">
        <x:v>30</x:v>
      </x:c>
      <x:c r="C841" t="s">
        <x:v>5705</x:v>
      </x:c>
      <x:c r="D841" t="s">
        <x:v>5706</x:v>
      </x:c>
      <x:c r="E841" t="s">
        <x:v>5707</x:v>
      </x:c>
      <x:c r="F841" t="s">
        <x:v>21</x:v>
      </x:c>
      <x:c r="G841" t="s">
        <x:v>4541</x:v>
      </x:c>
      <x:c r="H841" t="s">
        <x:v>5708</x:v>
      </x:c>
      <x:c r="I841" t="s">
        <x:v>5709</x:v>
      </x:c>
      <x:c r="J841" t="s">
        <x:v>44</x:v>
      </x:c>
      <x:c r="K841" t="s">
        <x:v>5710</x:v>
      </x:c>
      <x:c r="L841" t="s">
        <x:v>44</x:v>
      </x:c>
      <x:c r="M841" s="6" t="e">
        <x:f>HYPERLINK("https://github.com/FudanSELab/violationTracker","https://github.com/FudanSELab/violationTracker,")</x:f>
        <x:v>HYPERLINK is not implemented. linkLocation=https://github.com/FudanSELab/violationTracker, friendlyName=https://github.com/FudanSELab/violationTracker,</x:v>
      </x:c>
      <x:c r="N841" t="s">
        <x:v>147</x:v>
      </x:c>
      <x:c r="O841" t="s">
        <x:v>64</x:v>
      </x:c>
      <x:c r="P841" t="s">
        <x:v>174</x:v>
      </x:c>
      <x:c r="Q841" t="str">
        <x:v>否</x:v>
      </x:c>
    </x:row>
    <x:row r="842" ht="25.5" customHeight="1">
      <x:c r="A842" t="s">
        <x:v>5711</x:v>
      </x:c>
      <x:c r="B842" t="s">
        <x:v>57</x:v>
      </x:c>
      <x:c r="C842" t="s">
        <x:v>5712</x:v>
      </x:c>
      <x:c r="D842" t="s">
        <x:v>5713</x:v>
      </x:c>
      <x:c r="E842" t="s">
        <x:v>5714</x:v>
      </x:c>
      <x:c r="F842" t="s">
        <x:v>21</x:v>
      </x:c>
      <x:c r="G842" t="s">
        <x:v>4541</x:v>
      </x:c>
      <x:c r="H842" t="s">
        <x:v>5715</x:v>
      </x:c>
      <x:c r="I842" t="s">
        <x:v>5716</x:v>
      </x:c>
      <x:c r="J842" t="s">
        <x:v>21</x:v>
      </x:c>
      <x:c r="K842" t="s">
        <x:v>5717</x:v>
      </x:c>
      <x:c r="L842" t="s">
        <x:v>44</x:v>
      </x:c>
      <x:c r="M842" s="6"/>
      <x:c r="O842" t="s">
        <x:v>64</x:v>
      </x:c>
      <x:c r="P842" t="s">
        <x:v>65</x:v>
      </x:c>
      <x:c r="Q842" t="str">
        <x:v>否</x:v>
      </x:c>
    </x:row>
    <x:row r="843" ht="25.5" customHeight="1">
      <x:c r="A843" t="s">
        <x:v>5718</x:v>
      </x:c>
      <x:c r="B843" t="s">
        <x:v>57</x:v>
      </x:c>
      <x:c r="C843" t="s">
        <x:v>5719</x:v>
      </x:c>
      <x:c r="D843" t="s">
        <x:v>5720</x:v>
      </x:c>
      <x:c r="E843" t="s">
        <x:v>5721</x:v>
      </x:c>
      <x:c r="F843" t="s">
        <x:v>21</x:v>
      </x:c>
      <x:c r="G843" t="s">
        <x:v>4541</x:v>
      </x:c>
      <x:c r="H843" t="s">
        <x:v>5722</x:v>
      </x:c>
      <x:c r="I843" t="s">
        <x:v>5723</x:v>
      </x:c>
      <x:c r="J843" t="s">
        <x:v>44</x:v>
      </x:c>
      <x:c r="K843" t="s">
        <x:v>5724</x:v>
      </x:c>
      <x:c r="L843" t="s">
        <x:v>21</x:v>
      </x:c>
      <x:c r="M843" s="6"/>
      <x:c r="O843" t="s">
        <x:v>64</x:v>
      </x:c>
      <x:c r="P843" t="s">
        <x:v>65</x:v>
      </x:c>
      <x:c r="Q843" t="str">
        <x:v>否</x:v>
      </x:c>
    </x:row>
    <x:row r="844" ht="25.5" customHeight="1">
      <x:c r="A844" t="s">
        <x:v>5725</x:v>
      </x:c>
      <x:c r="B844" t="s">
        <x:v>57</x:v>
      </x:c>
      <x:c r="C844" t="s">
        <x:v>5726</x:v>
      </x:c>
      <x:c r="D844" t="s">
        <x:v>5727</x:v>
      </x:c>
      <x:c r="E844" t="s">
        <x:v>5728</x:v>
      </x:c>
      <x:c r="F844" t="s">
        <x:v>21</x:v>
      </x:c>
      <x:c r="G844" t="s">
        <x:v>4541</x:v>
      </x:c>
      <x:c r="H844" t="s">
        <x:v>5729</x:v>
      </x:c>
      <x:c r="I844" t="s">
        <x:v>5730</x:v>
      </x:c>
      <x:c r="J844" t="s">
        <x:v>21</x:v>
      </x:c>
      <x:c r="K844" t="s">
        <x:v>5731</x:v>
      </x:c>
      <x:c r="L844" t="s">
        <x:v>44</x:v>
      </x:c>
      <x:c r="M844" s="6"/>
      <x:c r="O844" t="s">
        <x:v>64</x:v>
      </x:c>
      <x:c r="P844" t="s">
        <x:v>65</x:v>
      </x:c>
      <x:c r="Q844" t="str">
        <x:v>否</x:v>
      </x:c>
    </x:row>
    <x:row r="845" ht="25.5" customHeight="1">
      <x:c r="A845" t="s">
        <x:v>5732</x:v>
      </x:c>
      <x:c r="B845" t="s">
        <x:v>57</x:v>
      </x:c>
      <x:c r="C845" t="s">
        <x:v>5733</x:v>
      </x:c>
      <x:c r="D845" t="s">
        <x:v>5734</x:v>
      </x:c>
      <x:c r="E845" t="s">
        <x:v>5735</x:v>
      </x:c>
      <x:c r="F845" t="s">
        <x:v>44</x:v>
      </x:c>
      <x:c r="G845" t="s">
        <x:v>4541</x:v>
      </x:c>
      <x:c r="H845" t="s">
        <x:v>5736</x:v>
      </x:c>
      <x:c r="I845" t="s">
        <x:v>5737</x:v>
      </x:c>
      <x:c r="J845" t="s">
        <x:v>21</x:v>
      </x:c>
      <x:c r="K845" t="s">
        <x:v>5738</x:v>
      </x:c>
      <x:c r="L845" t="s">
        <x:v>44</x:v>
      </x:c>
      <x:c r="M845" s="6" t="e">
        <x:f>HYPERLINK("https://github.com/tcse-iscas/dqetool","https://github.com/tcse-iscas/dqetool,")</x:f>
        <x:v>HYPERLINK is not implemented. linkLocation=https://github.com/tcse-iscas/dqetool, friendlyName=https://github.com/tcse-iscas/dqetool,</x:v>
      </x:c>
      <x:c r="N845" t="s">
        <x:v>325</x:v>
      </x:c>
      <x:c r="O845" t="s">
        <x:v>64</x:v>
      </x:c>
      <x:c r="P845" t="s">
        <x:v>65</x:v>
      </x:c>
      <x:c r="Q845" t="str">
        <x:v>否</x:v>
      </x:c>
    </x:row>
    <x:row r="846" ht="25.5" customHeight="1">
      <x:c r="A846" t="s">
        <x:v>5739</x:v>
      </x:c>
      <x:c r="B846" t="s">
        <x:v>57</x:v>
      </x:c>
      <x:c r="C846" t="s">
        <x:v>5740</x:v>
      </x:c>
      <x:c r="D846" t="s">
        <x:v>5741</x:v>
      </x:c>
      <x:c r="E846" t="s">
        <x:v>5742</x:v>
      </x:c>
      <x:c r="F846" t="s">
        <x:v>21</x:v>
      </x:c>
      <x:c r="G846" t="s">
        <x:v>4541</x:v>
      </x:c>
      <x:c r="H846" t="s">
        <x:v>5743</x:v>
      </x:c>
      <x:c r="I846" t="s">
        <x:v>5744</x:v>
      </x:c>
      <x:c r="J846" t="s">
        <x:v>44</x:v>
      </x:c>
      <x:c r="K846" t="s">
        <x:v>5745</x:v>
      </x:c>
      <x:c r="L846" t="s">
        <x:v>44</x:v>
      </x:c>
      <x:c r="M846" s="6"/>
      <x:c r="O846" t="s">
        <x:v>54</x:v>
      </x:c>
      <x:c r="P846" t="s">
        <x:v>166</x:v>
      </x:c>
      <x:c r="Q846" t="str">
        <x:v>否</x:v>
      </x:c>
    </x:row>
    <x:row r="847" ht="25.5" customHeight="1">
      <x:c r="A847" t="s">
        <x:v>5746</x:v>
      </x:c>
      <x:c r="B847" t="s">
        <x:v>17</x:v>
      </x:c>
      <x:c r="C847" t="s">
        <x:v>5747</x:v>
      </x:c>
      <x:c r="D847" t="s">
        <x:v>5748</x:v>
      </x:c>
      <x:c r="E847" t="s">
        <x:v>5749</x:v>
      </x:c>
      <x:c r="F847" t="s">
        <x:v>44</x:v>
      </x:c>
      <x:c r="G847" t="s">
        <x:v>4541</x:v>
      </x:c>
      <x:c r="H847" t="s">
        <x:v>5750</x:v>
      </x:c>
      <x:c r="I847" t="s">
        <x:v>5751</x:v>
      </x:c>
      <x:c r="J847" t="s">
        <x:v>44</x:v>
      </x:c>
      <x:c r="K847" t="s">
        <x:v>5752</x:v>
      </x:c>
      <x:c r="L847" t="s">
        <x:v>44</x:v>
      </x:c>
      <x:c r="M847" s="6" t="e">
        <x:f>HYPERLINK("https://github.com/AI-4-SE/TwinsOrFalseFriends","https://github.com/AI-4-SE/TwinsOrFalseFriends,")</x:f>
        <x:v>HYPERLINK is not implemented. linkLocation=https://github.com/AI-4-SE/TwinsOrFalseFriends, friendlyName=https://github.com/AI-4-SE/TwinsOrFalseFriends,</x:v>
      </x:c>
      <x:c r="N847" t="s">
        <x:v>840</x:v>
      </x:c>
      <x:c r="O847" t="s">
        <x:v>54</x:v>
      </x:c>
      <x:c r="P847" t="s">
        <x:v>166</x:v>
      </x:c>
      <x:c r="Q847" t="str">
        <x:v>否</x:v>
      </x:c>
    </x:row>
    <x:row r="848" ht="25.5" customHeight="1">
      <x:c r="A848" t="s">
        <x:v>5753</x:v>
      </x:c>
      <x:c r="B848" t="s">
        <x:v>57</x:v>
      </x:c>
      <x:c r="C848" t="s">
        <x:v>5754</x:v>
      </x:c>
      <x:c r="D848" t="s">
        <x:v>5755</x:v>
      </x:c>
      <x:c r="E848" t="s">
        <x:v>5756</x:v>
      </x:c>
      <x:c r="F848" t="s">
        <x:v>21</x:v>
      </x:c>
      <x:c r="G848" t="s">
        <x:v>4541</x:v>
      </x:c>
      <x:c r="H848" t="s">
        <x:v>5757</x:v>
      </x:c>
      <x:c r="I848" t="s">
        <x:v>5758</x:v>
      </x:c>
      <x:c r="J848" t="s">
        <x:v>44</x:v>
      </x:c>
      <x:c r="K848" t="s">
        <x:v>5759</x:v>
      </x:c>
      <x:c r="L848" t="s">
        <x:v>44</x:v>
      </x:c>
      <x:c r="M848" s="6"/>
      <x:c r="O848" t="s">
        <x:v>64</x:v>
      </x:c>
      <x:c r="P848" t="s">
        <x:v>65</x:v>
      </x:c>
      <x:c r="Q848" t="str">
        <x:v>是</x:v>
      </x:c>
    </x:row>
    <x:row r="849" ht="25.5" customHeight="1">
      <x:c r="A849" t="s">
        <x:v>5760</x:v>
      </x:c>
      <x:c r="B849" t="s">
        <x:v>17</x:v>
      </x:c>
      <x:c r="C849" t="s">
        <x:v>5761</x:v>
      </x:c>
      <x:c r="D849" t="s">
        <x:v>5762</x:v>
      </x:c>
      <x:c r="E849" t="s">
        <x:v>5763</x:v>
      </x:c>
      <x:c r="F849" t="s">
        <x:v>21</x:v>
      </x:c>
      <x:c r="G849" t="s">
        <x:v>4541</x:v>
      </x:c>
      <x:c r="H849" t="s">
        <x:v>5764</x:v>
      </x:c>
      <x:c r="I849" t="s">
        <x:v>5765</x:v>
      </x:c>
      <x:c r="J849" t="s">
        <x:v>44</x:v>
      </x:c>
      <x:c r="K849" t="s">
        <x:v>5766</x:v>
      </x:c>
      <x:c r="L849" t="s">
        <x:v>21</x:v>
      </x:c>
      <x:c r="M849" s="6"/>
      <x:c r="O849" t="s">
        <x:v>257</x:v>
      </x:c>
      <x:c r="P849" t="s">
        <x:v>258</x:v>
      </x:c>
      <x:c r="Q849" t="str">
        <x:v>是</x:v>
      </x:c>
    </x:row>
    <x:row r="850" ht="25.5" customHeight="1">
      <x:c r="A850" s="2" t="s">
        <x:v>5767</x:v>
      </x:c>
      <x:c r="B850" t="s">
        <x:v>17</x:v>
      </x:c>
      <x:c r="C850" t="s">
        <x:v>5768</x:v>
      </x:c>
      <x:c r="D850" t="s">
        <x:v>5769</x:v>
      </x:c>
      <x:c r="E850" t="s">
        <x:v>5770</x:v>
      </x:c>
      <x:c r="F850" t="s">
        <x:v>21</x:v>
      </x:c>
      <x:c r="G850" t="s">
        <x:v>4541</x:v>
      </x:c>
      <x:c r="H850" s="5" t="s">
        <x:v>5771</x:v>
      </x:c>
      <x:c r="I850" t="s">
        <x:v>5772</x:v>
      </x:c>
      <x:c r="J850" t="s">
        <x:v>44</x:v>
      </x:c>
      <x:c r="K850" t="s">
        <x:v>5773</x:v>
      </x:c>
      <x:c r="L850" t="s">
        <x:v>44</x:v>
      </x:c>
      <x:c r="M850" s="6"/>
      <x:c r="O850" t="s">
        <x:v>80</x:v>
      </x:c>
      <x:c r="P850" t="s">
        <x:v>89</x:v>
      </x:c>
      <x:c r="Q850" t="str">
        <x:v>是</x:v>
      </x:c>
    </x:row>
    <x:row r="851" ht="25.5" customHeight="1">
      <x:c r="A851" t="s">
        <x:v>5774</x:v>
      </x:c>
      <x:c r="B851" t="s">
        <x:v>17</x:v>
      </x:c>
      <x:c r="C851" t="s">
        <x:v>5775</x:v>
      </x:c>
      <x:c r="D851" t="s">
        <x:v>5776</x:v>
      </x:c>
      <x:c r="E851" t="s">
        <x:v>5777</x:v>
      </x:c>
      <x:c r="F851" t="s">
        <x:v>21</x:v>
      </x:c>
      <x:c r="G851" t="s">
        <x:v>4541</x:v>
      </x:c>
      <x:c r="H851" t="s">
        <x:v>5778</x:v>
      </x:c>
      <x:c r="I851" t="s">
        <x:v>5779</x:v>
      </x:c>
      <x:c r="J851" t="s">
        <x:v>44</x:v>
      </x:c>
      <x:c r="K851" t="s">
        <x:v>5780</x:v>
      </x:c>
      <x:c r="L851" t="s">
        <x:v>44</x:v>
      </x:c>
      <x:c r="M851" s="6"/>
      <x:c r="O851" t="s">
        <x:v>257</x:v>
      </x:c>
      <x:c r="P851" t="s">
        <x:v>258</x:v>
      </x:c>
      <x:c r="Q851" t="str">
        <x:v>是</x:v>
      </x:c>
    </x:row>
    <x:row r="852" ht="25.5" customHeight="1">
      <x:c r="A852" t="s">
        <x:v>5781</x:v>
      </x:c>
      <x:c r="B852" t="s">
        <x:v>17</x:v>
      </x:c>
      <x:c r="C852" t="s">
        <x:v>5782</x:v>
      </x:c>
      <x:c r="D852" t="s">
        <x:v>5783</x:v>
      </x:c>
      <x:c r="E852" t="s">
        <x:v>5784</x:v>
      </x:c>
      <x:c r="F852" t="s">
        <x:v>21</x:v>
      </x:c>
      <x:c r="G852" t="s">
        <x:v>4541</x:v>
      </x:c>
      <x:c r="H852" t="s">
        <x:v>5785</x:v>
      </x:c>
      <x:c r="I852" t="s">
        <x:v>5786</x:v>
      </x:c>
      <x:c r="J852" t="s">
        <x:v>44</x:v>
      </x:c>
      <x:c r="K852" t="s">
        <x:v>5787</x:v>
      </x:c>
      <x:c r="L852" t="s">
        <x:v>44</x:v>
      </x:c>
      <x:c r="M852" s="6"/>
      <x:c r="O852" t="s">
        <x:v>257</x:v>
      </x:c>
      <x:c r="P852" t="s">
        <x:v>302</x:v>
      </x:c>
      <x:c r="Q852" t="str">
        <x:v>是</x:v>
      </x:c>
    </x:row>
    <x:row r="853" ht="25.5" customHeight="1">
      <x:c r="A853" t="s">
        <x:v>5788</x:v>
      </x:c>
      <x:c r="B853" t="s">
        <x:v>17</x:v>
      </x:c>
      <x:c r="C853" t="s">
        <x:v>5789</x:v>
      </x:c>
      <x:c r="D853" t="s">
        <x:v>5790</x:v>
      </x:c>
      <x:c r="E853" t="s">
        <x:v>5791</x:v>
      </x:c>
      <x:c r="F853" t="s">
        <x:v>44</x:v>
      </x:c>
      <x:c r="G853" t="s">
        <x:v>4541</x:v>
      </x:c>
      <x:c r="H853" t="s">
        <x:v>5792</x:v>
      </x:c>
      <x:c r="I853" t="s">
        <x:v>5793</x:v>
      </x:c>
      <x:c r="J853" t="s">
        <x:v>44</x:v>
      </x:c>
      <x:c r="K853" t="s">
        <x:v>5794</x:v>
      </x:c>
      <x:c r="L853" t="s">
        <x:v>44</x:v>
      </x:c>
      <x:c r="M853" s="6"/>
      <x:c r="O853" t="s">
        <x:v>462</x:v>
      </x:c>
      <x:c r="P853" t="s">
        <x:v>4235</x:v>
      </x:c>
      <x:c r="Q853" t="str">
        <x:v>否</x:v>
      </x:c>
    </x:row>
    <x:row r="854" ht="25.5" customHeight="1">
      <x:c r="A854" t="s">
        <x:v>5795</x:v>
      </x:c>
      <x:c r="B854" t="s">
        <x:v>17</x:v>
      </x:c>
      <x:c r="C854" t="s">
        <x:v>5796</x:v>
      </x:c>
      <x:c r="D854" t="s">
        <x:v>5797</x:v>
      </x:c>
      <x:c r="E854" t="s">
        <x:v>5798</x:v>
      </x:c>
      <x:c r="F854" t="s">
        <x:v>21</x:v>
      </x:c>
      <x:c r="G854" t="s">
        <x:v>4541</x:v>
      </x:c>
      <x:c r="H854" t="s">
        <x:v>5799</x:v>
      </x:c>
      <x:c r="I854" t="s">
        <x:v>5800</x:v>
      </x:c>
      <x:c r="J854" t="s">
        <x:v>44</x:v>
      </x:c>
      <x:c r="K854" t="s">
        <x:v>5801</x:v>
      </x:c>
      <x:c r="L854" t="s">
        <x:v>44</x:v>
      </x:c>
      <x:c r="M854" s="6" t="e">
        <x:f>HYPERLINK("https://github.com/will-leeson/sibyl","https://github.com/will-leeson/sibyl,")</x:f>
        <x:v>HYPERLINK is not implemented. linkLocation=https://github.com/will-leeson/sibyl, friendlyName=https://github.com/will-leeson/sibyl,</x:v>
      </x:c>
      <x:c r="N854" t="s">
        <x:v>325</x:v>
      </x:c>
      <x:c r="O854" t="s">
        <x:v>462</x:v>
      </x:c>
      <x:c r="P854" t="s">
        <x:v>767</x:v>
      </x:c>
      <x:c r="Q854" t="str">
        <x:v>否</x:v>
      </x:c>
    </x:row>
    <x:row r="855" ht="25.5" customHeight="1">
      <x:c r="A855" t="s">
        <x:v>5802</x:v>
      </x:c>
      <x:c r="B855" t="s">
        <x:v>17</x:v>
      </x:c>
      <x:c r="C855" t="s">
        <x:v>5803</x:v>
      </x:c>
      <x:c r="D855" t="s">
        <x:v>5804</x:v>
      </x:c>
      <x:c r="E855" t="s">
        <x:v>5805</x:v>
      </x:c>
      <x:c r="F855" t="s">
        <x:v>21</x:v>
      </x:c>
      <x:c r="G855" t="s">
        <x:v>4541</x:v>
      </x:c>
      <x:c r="H855" t="s">
        <x:v>5806</x:v>
      </x:c>
      <x:c r="I855" t="s">
        <x:v>5807</x:v>
      </x:c>
      <x:c r="J855" t="s">
        <x:v>44</x:v>
      </x:c>
      <x:c r="K855" t="s">
        <x:v>5808</x:v>
      </x:c>
      <x:c r="L855" t="s">
        <x:v>21</x:v>
      </x:c>
      <x:c r="M855" s="6" t="e">
        <x:f>HYPERLINK("https://github.com/DeepSoftwareAnalytics/CoCoSoDa","https://github.com/DeepSoftwareAnalytics/CoCoSoDa,")</x:f>
        <x:v>HYPERLINK is not implemented. linkLocation=https://github.com/DeepSoftwareAnalytics/CoCoSoDa, friendlyName=https://github.com/DeepSoftwareAnalytics/CoCoSoDa,</x:v>
      </x:c>
      <x:c r="N855" t="s">
        <x:v>3057</x:v>
      </x:c>
      <x:c r="O855" t="s">
        <x:v>257</x:v>
      </x:c>
      <x:c r="P855" t="s">
        <x:v>302</x:v>
      </x:c>
      <x:c r="Q855" t="str">
        <x:v>是</x:v>
      </x:c>
    </x:row>
    <x:row r="856" ht="25.5" customHeight="1">
      <x:c r="A856" t="s">
        <x:v>5809</x:v>
      </x:c>
      <x:c r="B856" t="s">
        <x:v>57</x:v>
      </x:c>
      <x:c r="C856" t="s">
        <x:v>5810</x:v>
      </x:c>
      <x:c r="D856" t="s">
        <x:v>5811</x:v>
      </x:c>
      <x:c r="E856" t="s">
        <x:v>5812</x:v>
      </x:c>
      <x:c r="F856" t="s">
        <x:v>21</x:v>
      </x:c>
      <x:c r="G856" t="s">
        <x:v>4541</x:v>
      </x:c>
      <x:c r="H856" t="s">
        <x:v>5813</x:v>
      </x:c>
      <x:c r="I856" t="s">
        <x:v>5814</x:v>
      </x:c>
      <x:c r="J856" t="s">
        <x:v>44</x:v>
      </x:c>
      <x:c r="K856" t="s">
        <x:v>5815</x:v>
      </x:c>
      <x:c r="L856" t="s">
        <x:v>44</x:v>
      </x:c>
      <x:c r="M856" s="6" t="e">
        <x:f>HYPERLINK("https://github.com/tcse-iscas/crashfuzz","https://github.com/tcse-iscas/crashfuzz,")</x:f>
        <x:v>HYPERLINK is not implemented. linkLocation=https://github.com/tcse-iscas/crashfuzz, friendlyName=https://github.com/tcse-iscas/crashfuzz,</x:v>
      </x:c>
      <x:c r="N856" t="s">
        <x:v>403</x:v>
      </x:c>
      <x:c r="O856" t="s">
        <x:v>27</x:v>
      </x:c>
      <x:c r="P856" t="s">
        <x:v>37</x:v>
      </x:c>
      <x:c r="Q856" t="str">
        <x:v>否</x:v>
      </x:c>
    </x:row>
    <x:row r="857" ht="25.5" customHeight="1">
      <x:c r="A857" t="s">
        <x:v>5816</x:v>
      </x:c>
      <x:c r="B857" t="s">
        <x:v>57</x:v>
      </x:c>
      <x:c r="C857" t="s">
        <x:v>5817</x:v>
      </x:c>
      <x:c r="D857" t="s">
        <x:v>5818</x:v>
      </x:c>
      <x:c r="E857" t="s">
        <x:v>1088</x:v>
      </x:c>
      <x:c r="F857" t="s">
        <x:v>21</x:v>
      </x:c>
      <x:c r="G857" t="s">
        <x:v>4541</x:v>
      </x:c>
      <x:c r="H857" t="s">
        <x:v>5819</x:v>
      </x:c>
      <x:c r="I857" t="s">
        <x:v>5820</x:v>
      </x:c>
      <x:c r="J857" t="s">
        <x:v>44</x:v>
      </x:c>
      <x:c r="K857" t="s">
        <x:v>5821</x:v>
      </x:c>
      <x:c r="L857" t="s">
        <x:v>44</x:v>
      </x:c>
      <x:c r="M857" s="6" t="e">
        <x:f>HYPERLINK("https://github.com/tcse-iscas/crashfuzz","https://github.com/tcse-iscas/crashfuzz,")</x:f>
        <x:v>HYPERLINK is not implemented. linkLocation=https://github.com/tcse-iscas/crashfuzz, friendlyName=https://github.com/tcse-iscas/crashfuzz,</x:v>
      </x:c>
      <x:c r="N857" t="s">
        <x:v>403</x:v>
      </x:c>
      <x:c r="O857" t="s">
        <x:v>131</x:v>
      </x:c>
      <x:c r="P857" t="s">
        <x:v>227</x:v>
      </x:c>
      <x:c r="Q857" t="str">
        <x:v>是</x:v>
      </x:c>
    </x:row>
    <x:row r="858" ht="25.5" customHeight="1">
      <x:c r="A858" t="s">
        <x:v>5822</x:v>
      </x:c>
      <x:c r="B858" t="s">
        <x:v>57</x:v>
      </x:c>
      <x:c r="C858" t="s">
        <x:v>5823</x:v>
      </x:c>
      <x:c r="D858" t="s">
        <x:v>5824</x:v>
      </x:c>
      <x:c r="E858" t="s">
        <x:v>5825</x:v>
      </x:c>
      <x:c r="F858" t="s">
        <x:v>21</x:v>
      </x:c>
      <x:c r="G858" t="s">
        <x:v>4541</x:v>
      </x:c>
      <x:c r="H858" t="s">
        <x:v>5826</x:v>
      </x:c>
      <x:c r="I858" t="s">
        <x:v>5827</x:v>
      </x:c>
      <x:c r="J858" t="s">
        <x:v>44</x:v>
      </x:c>
      <x:c r="K858" t="s">
        <x:v>5828</x:v>
      </x:c>
      <x:c r="L858" t="s">
        <x:v>44</x:v>
      </x:c>
      <x:c r="M858" s="6" t="e">
        <x:f>HYPERLINK("https://github.com/CGCL-codes/VulBG","https://github.com/CGCL-codes/VulBG,")</x:f>
        <x:v>HYPERLINK is not implemented. linkLocation=https://github.com/CGCL-codes/VulBG, friendlyName=https://github.com/CGCL-codes/VulBG,</x:v>
      </x:c>
      <x:c r="N858" t="s">
        <x:v>341</x:v>
      </x:c>
      <x:c r="O858" t="s">
        <x:v>131</x:v>
      </x:c>
      <x:c r="P858" t="s">
        <x:v>227</x:v>
      </x:c>
      <x:c r="Q858" t="str">
        <x:v>是</x:v>
      </x:c>
    </x:row>
    <x:row r="859" ht="25.5" customHeight="1">
      <x:c r="A859" t="s">
        <x:v>5829</x:v>
      </x:c>
      <x:c r="B859" t="s">
        <x:v>57</x:v>
      </x:c>
      <x:c r="C859" t="s">
        <x:v>5830</x:v>
      </x:c>
      <x:c r="D859" t="s">
        <x:v>5831</x:v>
      </x:c>
      <x:c r="E859" t="s">
        <x:v>5832</x:v>
      </x:c>
      <x:c r="F859" t="s">
        <x:v>21</x:v>
      </x:c>
      <x:c r="G859" t="s">
        <x:v>4541</x:v>
      </x:c>
      <x:c r="H859" t="s">
        <x:v>5833</x:v>
      </x:c>
      <x:c r="I859" t="s">
        <x:v>5834</x:v>
      </x:c>
      <x:c r="J859" t="s">
        <x:v>21</x:v>
      </x:c>
      <x:c r="K859" t="s">
        <x:v>5835</x:v>
      </x:c>
      <x:c r="L859" t="s">
        <x:v>44</x:v>
      </x:c>
      <x:c r="M859" s="6"/>
      <x:c r="O859" t="s">
        <x:v>131</x:v>
      </x:c>
      <x:c r="P859" t="s">
        <x:v>227</x:v>
      </x:c>
      <x:c r="Q859" t="str">
        <x:v>是</x:v>
      </x:c>
    </x:row>
    <x:row r="860" ht="25.5" customHeight="1">
      <x:c r="A860" t="s">
        <x:v>5836</x:v>
      </x:c>
      <x:c r="B860" t="s">
        <x:v>57</x:v>
      </x:c>
      <x:c r="C860" t="s">
        <x:v>5837</x:v>
      </x:c>
      <x:c r="D860" t="s">
        <x:v>5838</x:v>
      </x:c>
      <x:c r="E860" t="s">
        <x:v>5839</x:v>
      </x:c>
      <x:c r="F860" t="s">
        <x:v>21</x:v>
      </x:c>
      <x:c r="G860" t="s">
        <x:v>4541</x:v>
      </x:c>
      <x:c r="H860" t="s">
        <x:v>5840</x:v>
      </x:c>
      <x:c r="I860" t="s">
        <x:v>5841</x:v>
      </x:c>
      <x:c r="J860" t="s">
        <x:v>44</x:v>
      </x:c>
      <x:c r="K860" t="s">
        <x:v>5842</x:v>
      </x:c>
      <x:c r="L860" t="s">
        <x:v>44</x:v>
      </x:c>
      <x:c r="M860" s="6"/>
      <x:c r="O860" t="s">
        <x:v>131</x:v>
      </x:c>
      <x:c r="P860" s="11" t="s">
        <x:v>227</x:v>
      </x:c>
      <x:c r="Q860" s="11" t="str">
        <x:v>是</x:v>
      </x:c>
    </x:row>
    <x:row r="861" ht="25.5" customHeight="1">
      <x:c r="A861" t="s">
        <x:v>5843</x:v>
      </x:c>
      <x:c r="B861" t="s">
        <x:v>30</x:v>
      </x:c>
      <x:c r="C861" t="s">
        <x:v>5844</x:v>
      </x:c>
      <x:c r="D861" t="s">
        <x:v>5845</x:v>
      </x:c>
      <x:c r="E861" t="s">
        <x:v>5846</x:v>
      </x:c>
      <x:c r="F861" t="s">
        <x:v>21</x:v>
      </x:c>
      <x:c r="G861" t="s">
        <x:v>4541</x:v>
      </x:c>
      <x:c r="H861" t="s">
        <x:v>5847</x:v>
      </x:c>
      <x:c r="I861" t="s">
        <x:v>5848</x:v>
      </x:c>
      <x:c r="J861" t="s">
        <x:v>21</x:v>
      </x:c>
      <x:c r="K861" t="s">
        <x:v>5849</x:v>
      </x:c>
      <x:c r="L861" t="s">
        <x:v>21</x:v>
      </x:c>
      <x:c r="M861" s="6" t="e">
        <x:f>HYPERLINK("https://github.com/OpsPAI/iPACK","https://github.com/OpsPAI/iPACK,")</x:f>
        <x:v>HYPERLINK is not implemented. linkLocation=https://github.com/OpsPAI/iPACK, friendlyName=https://github.com/OpsPAI/iPACK,</x:v>
      </x:c>
      <x:c r="N861" t="s">
        <x:v>341</x:v>
      </x:c>
      <x:c r="O861" t="s">
        <x:v>27</x:v>
      </x:c>
      <x:c r="P861" t="s">
        <x:v>37</x:v>
      </x:c>
      <x:c r="Q861" t="str">
        <x:v>是</x:v>
      </x:c>
    </x:row>
    <x:row r="862" ht="25.5" customHeight="1">
      <x:c r="A862" s="8" t="s">
        <x:v>5850</x:v>
      </x:c>
      <x:c r="B862" t="s">
        <x:v>30</x:v>
      </x:c>
      <x:c r="C862" t="s">
        <x:v>5851</x:v>
      </x:c>
      <x:c r="D862" t="s">
        <x:v>5852</x:v>
      </x:c>
      <x:c r="E862" t="s">
        <x:v>5853</x:v>
      </x:c>
      <x:c r="F862" t="s">
        <x:v>44</x:v>
      </x:c>
      <x:c r="G862" t="s">
        <x:v>4541</x:v>
      </x:c>
      <x:c r="H862" t="s">
        <x:v>5854</x:v>
      </x:c>
      <x:c r="I862" t="s">
        <x:v>5855</x:v>
      </x:c>
      <x:c r="J862" t="s">
        <x:v>44</x:v>
      </x:c>
      <x:c r="K862" t="s">
        <x:v>5856</x:v>
      </x:c>
      <x:c r="L862" t="s">
        <x:v>44</x:v>
      </x:c>
      <x:c r="M862" s="6"/>
      <x:c r="O862" t="s">
        <x:v>131</x:v>
      </x:c>
      <x:c r="P862" t="s">
        <x:v>132</x:v>
      </x:c>
      <x:c r="Q862" t="str">
        <x:v>否</x:v>
      </x:c>
    </x:row>
    <x:row r="863" ht="25.5" customHeight="1">
      <x:c r="A863" t="s">
        <x:v>5857</x:v>
      </x:c>
      <x:c r="B863" t="s">
        <x:v>57</x:v>
      </x:c>
      <x:c r="C863" t="s">
        <x:v>5858</x:v>
      </x:c>
      <x:c r="D863" t="s">
        <x:v>5859</x:v>
      </x:c>
      <x:c r="E863" t="s">
        <x:v>5860</x:v>
      </x:c>
      <x:c r="F863" t="s">
        <x:v>21</x:v>
      </x:c>
      <x:c r="G863" t="s">
        <x:v>4541</x:v>
      </x:c>
      <x:c r="H863" t="s">
        <x:v>5861</x:v>
      </x:c>
      <x:c r="I863" t="s">
        <x:v>5862</x:v>
      </x:c>
      <x:c r="J863" t="s">
        <x:v>44</x:v>
      </x:c>
      <x:c r="K863" t="s">
        <x:v>5863</x:v>
      </x:c>
      <x:c r="L863" t="s">
        <x:v>44</x:v>
      </x:c>
      <x:c r="M863" s="6"/>
      <x:c r="O863" t="s">
        <x:v>64</x:v>
      </x:c>
      <x:c r="P863" t="s">
        <x:v>65</x:v>
      </x:c>
      <x:c r="Q863" t="str">
        <x:v>是</x:v>
      </x:c>
    </x:row>
    <x:row r="864" ht="25.5" customHeight="1">
      <x:c r="A864" t="s">
        <x:v>5864</x:v>
      </x:c>
      <x:c r="B864" t="s">
        <x:v>30</x:v>
      </x:c>
      <x:c r="C864" t="s">
        <x:v>5865</x:v>
      </x:c>
      <x:c r="D864" t="s">
        <x:v>5866</x:v>
      </x:c>
      <x:c r="E864" t="s">
        <x:v>5867</x:v>
      </x:c>
      <x:c r="F864" t="s">
        <x:v>21</x:v>
      </x:c>
      <x:c r="G864" t="s">
        <x:v>4541</x:v>
      </x:c>
      <x:c r="H864" t="s">
        <x:v>5868</x:v>
      </x:c>
      <x:c r="I864" t="s">
        <x:v>5869</x:v>
      </x:c>
      <x:c r="J864" t="s">
        <x:v>44</x:v>
      </x:c>
      <x:c r="K864" t="s">
        <x:v>72</x:v>
      </x:c>
      <x:c r="L864" t="s">
        <x:v>44</x:v>
      </x:c>
      <x:c r="M864" s="6"/>
      <x:c r="O864" t="s">
        <x:v>1077</x:v>
      </x:c>
      <x:c r="P864" t="s">
        <x:v>3341</x:v>
      </x:c>
      <x:c r="Q864" t="str">
        <x:v>是</x:v>
      </x:c>
    </x:row>
    <x:row r="865" ht="25.5" customHeight="1">
      <x:c r="A865" t="s">
        <x:v>5870</x:v>
      </x:c>
      <x:c r="B865" t="s">
        <x:v>17</x:v>
      </x:c>
      <x:c r="C865" t="s">
        <x:v>5871</x:v>
      </x:c>
      <x:c r="D865" t="s">
        <x:v>5872</x:v>
      </x:c>
      <x:c r="E865" t="s">
        <x:v>5873</x:v>
      </x:c>
      <x:c r="F865" t="s">
        <x:v>21</x:v>
      </x:c>
      <x:c r="G865" t="s">
        <x:v>4541</x:v>
      </x:c>
      <x:c r="H865" t="s">
        <x:v>5874</x:v>
      </x:c>
      <x:c r="I865" t="s">
        <x:v>5875</x:v>
      </x:c>
      <x:c r="J865" t="s">
        <x:v>44</x:v>
      </x:c>
      <x:c r="K865" t="s">
        <x:v>5876</x:v>
      </x:c>
      <x:c r="L865" t="s">
        <x:v>44</x:v>
      </x:c>
      <x:c r="M865" s="6"/>
      <x:c r="O865" t="s">
        <x:v>257</x:v>
      </x:c>
      <x:c r="P865" t="s">
        <x:v>349</x:v>
      </x:c>
      <x:c r="Q865" t="str">
        <x:v>是</x:v>
      </x:c>
    </x:row>
    <x:row r="866" ht="25.5" customHeight="1">
      <x:c r="A866" t="s">
        <x:v>5877</x:v>
      </x:c>
      <x:c r="B866" t="s">
        <x:v>17</x:v>
      </x:c>
      <x:c r="C866" t="s">
        <x:v>5878</x:v>
      </x:c>
      <x:c r="D866" t="s">
        <x:v>5879</x:v>
      </x:c>
      <x:c r="E866" t="s">
        <x:v>5880</x:v>
      </x:c>
      <x:c r="F866" t="s">
        <x:v>21</x:v>
      </x:c>
      <x:c r="G866" t="s">
        <x:v>4541</x:v>
      </x:c>
      <x:c r="H866" t="s">
        <x:v>5881</x:v>
      </x:c>
      <x:c r="I866" t="s">
        <x:v>5882</x:v>
      </x:c>
      <x:c r="J866" t="s">
        <x:v>44</x:v>
      </x:c>
      <x:c r="K866" t="s">
        <x:v>72</x:v>
      </x:c>
      <x:c r="L866" t="s">
        <x:v>44</x:v>
      </x:c>
      <x:c r="M866" s="6"/>
      <x:c r="O866" t="s">
        <x:v>1077</x:v>
      </x:c>
      <x:c r="P866" t="s">
        <x:v>1078</x:v>
      </x:c>
      <x:c r="Q866" t="str">
        <x:v>是</x:v>
      </x:c>
    </x:row>
    <x:row r="867" ht="25.5" customHeight="1">
      <x:c r="A867" t="s">
        <x:v>5883</x:v>
      </x:c>
      <x:c r="B867" t="s">
        <x:v>57</x:v>
      </x:c>
      <x:c r="C867" t="s">
        <x:v>5884</x:v>
      </x:c>
      <x:c r="D867" t="s">
        <x:v>5885</x:v>
      </x:c>
      <x:c r="E867" t="s">
        <x:v>5886</x:v>
      </x:c>
      <x:c r="F867" t="s">
        <x:v>21</x:v>
      </x:c>
      <x:c r="G867" t="s">
        <x:v>4541</x:v>
      </x:c>
      <x:c r="H867" t="s">
        <x:v>5887</x:v>
      </x:c>
      <x:c r="I867" t="s">
        <x:v>5888</x:v>
      </x:c>
      <x:c r="J867" t="s">
        <x:v>21</x:v>
      </x:c>
      <x:c r="K867" t="s">
        <x:v>5889</x:v>
      </x:c>
      <x:c r="L867" t="s">
        <x:v>44</x:v>
      </x:c>
      <x:c r="M867" s="6" t="e">
        <x:f>HYPERLINK("https://github.com/Jarviswang94/MTTM","https://github.com/Jarviswang94/MTTM,")</x:f>
        <x:v>HYPERLINK is not implemented. linkLocation=https://github.com/Jarviswang94/MTTM, friendlyName=https://github.com/Jarviswang94/MTTM,</x:v>
      </x:c>
      <x:c r="N867" t="s">
        <x:v>5890</x:v>
      </x:c>
      <x:c r="O867" t="s">
        <x:v>64</x:v>
      </x:c>
      <x:c r="P867" t="s">
        <x:v>65</x:v>
      </x:c>
      <x:c r="Q867" t="str">
        <x:v>是</x:v>
      </x:c>
    </x:row>
    <x:row r="868" ht="25.5" customHeight="1">
      <x:c r="A868" t="s">
        <x:v>5891</x:v>
      </x:c>
      <x:c r="B868" t="s">
        <x:v>57</x:v>
      </x:c>
      <x:c r="C868" t="s">
        <x:v>5892</x:v>
      </x:c>
      <x:c r="D868" t="s">
        <x:v>5893</x:v>
      </x:c>
      <x:c r="E868" t="s">
        <x:v>5894</x:v>
      </x:c>
      <x:c r="F868" t="s">
        <x:v>44</x:v>
      </x:c>
      <x:c r="G868" t="s">
        <x:v>4541</x:v>
      </x:c>
      <x:c r="H868" t="s">
        <x:v>5895</x:v>
      </x:c>
      <x:c r="I868" t="s">
        <x:v>5896</x:v>
      </x:c>
      <x:c r="J868" t="s">
        <x:v>21</x:v>
      </x:c>
      <x:c r="K868" t="s">
        <x:v>5897</x:v>
      </x:c>
      <x:c r="L868" t="s">
        <x:v>44</x:v>
      </x:c>
      <x:c r="M868" s="6"/>
      <x:c r="O868" t="s">
        <x:v>64</x:v>
      </x:c>
      <x:c r="P868" t="s">
        <x:v>65</x:v>
      </x:c>
      <x:c r="Q868" t="str">
        <x:v>否</x:v>
      </x:c>
    </x:row>
    <x:row r="869" ht="25.5" customHeight="1">
      <x:c r="A869" t="s">
        <x:v>5898</x:v>
      </x:c>
      <x:c r="B869" t="s">
        <x:v>30</x:v>
      </x:c>
      <x:c r="C869" t="s">
        <x:v>5899</x:v>
      </x:c>
      <x:c r="D869" t="s">
        <x:v>5900</x:v>
      </x:c>
      <x:c r="E869" t="s">
        <x:v>105</x:v>
      </x:c>
      <x:c r="F869" t="s">
        <x:v>21</x:v>
      </x:c>
      <x:c r="G869" t="s">
        <x:v>4541</x:v>
      </x:c>
      <x:c r="H869" t="s">
        <x:v>5901</x:v>
      </x:c>
      <x:c r="I869" t="s">
        <x:v>5902</x:v>
      </x:c>
      <x:c r="J869" t="s">
        <x:v>21</x:v>
      </x:c>
      <x:c r="K869" t="s">
        <x:v>5903</x:v>
      </x:c>
      <x:c r="L869" t="s">
        <x:v>44</x:v>
      </x:c>
      <x:c r="M869" s="6" t="e">
        <x:f>HYPERLINK("https://github.com/LogIntelligence/LogPPT","https://github.com/LogIntelligence/LogPPT,")</x:f>
        <x:v>HYPERLINK is not implemented. linkLocation=https://github.com/LogIntelligence/LogPPT, friendlyName=https://github.com/LogIntelligence/LogPPT,</x:v>
      </x:c>
      <x:c r="N869" t="s">
        <x:v>5904</x:v>
      </x:c>
      <x:c r="O869" t="s">
        <x:v>27</x:v>
      </x:c>
      <x:c r="P869" t="s">
        <x:v>105</x:v>
      </x:c>
      <x:c r="Q869" t="str">
        <x:v>是</x:v>
      </x:c>
    </x:row>
    <x:row r="870" ht="25.5" customHeight="1">
      <x:c r="A870" t="s">
        <x:v>5905</x:v>
      </x:c>
      <x:c r="B870" t="s">
        <x:v>17</x:v>
      </x:c>
      <x:c r="C870" t="s">
        <x:v>5906</x:v>
      </x:c>
      <x:c r="D870" t="s">
        <x:v>5907</x:v>
      </x:c>
      <x:c r="E870" t="s">
        <x:v>5908</x:v>
      </x:c>
      <x:c r="F870" t="s">
        <x:v>21</x:v>
      </x:c>
      <x:c r="G870" t="s">
        <x:v>4541</x:v>
      </x:c>
      <x:c r="H870" t="s">
        <x:v>5909</x:v>
      </x:c>
      <x:c r="I870" t="s">
        <x:v>5910</x:v>
      </x:c>
      <x:c r="J870" t="s">
        <x:v>44</x:v>
      </x:c>
      <x:c r="K870" t="s">
        <x:v>5911</x:v>
      </x:c>
      <x:c r="L870" t="s">
        <x:v>44</x:v>
      </x:c>
      <x:c r="M870" s="6" t="e">
        <x:f>HYPERLINK("https://github.com/prompt-learning/cedar","https://github.com/prompt-learning/cedar,")</x:f>
        <x:v>HYPERLINK is not implemented. linkLocation=https://github.com/prompt-learning/cedar, friendlyName=https://github.com/prompt-learning/cedar,</x:v>
      </x:c>
      <x:c r="N870" t="s">
        <x:v>1256</x:v>
      </x:c>
      <x:c r="O870" t="s">
        <x:v>257</x:v>
      </x:c>
      <x:c r="P870" t="s">
        <x:v>258</x:v>
      </x:c>
      <x:c r="Q870" t="str">
        <x:v>是</x:v>
      </x:c>
    </x:row>
    <x:row r="871" ht="25.5" customHeight="1">
      <x:c r="A871" t="s">
        <x:v>5912</x:v>
      </x:c>
      <x:c r="B871" t="s">
        <x:v>17</x:v>
      </x:c>
      <x:c r="C871" t="s">
        <x:v>5913</x:v>
      </x:c>
      <x:c r="D871" t="s">
        <x:v>5914</x:v>
      </x:c>
      <x:c r="E871" t="s">
        <x:v>5915</x:v>
      </x:c>
      <x:c r="F871" t="s">
        <x:v>21</x:v>
      </x:c>
      <x:c r="G871" t="s">
        <x:v>4541</x:v>
      </x:c>
      <x:c r="H871" t="s">
        <x:v>5916</x:v>
      </x:c>
      <x:c r="I871" t="s">
        <x:v>5917</x:v>
      </x:c>
      <x:c r="J871" t="s">
        <x:v>44</x:v>
      </x:c>
      <x:c r="K871" t="s">
        <x:v>5918</x:v>
      </x:c>
      <x:c r="L871" t="s">
        <x:v>44</x:v>
      </x:c>
      <x:c r="M871" s="6"/>
      <x:c r="O871" t="s">
        <x:v>80</x:v>
      </x:c>
      <x:c r="P871" t="s">
        <x:v>89</x:v>
      </x:c>
      <x:c r="Q871" t="str">
        <x:v>是</x:v>
      </x:c>
    </x:row>
    <x:row r="872" ht="25.5" customHeight="1">
      <x:c r="A872" s="14" t="s">
        <x:v>5919</x:v>
      </x:c>
      <x:c r="B872" t="s">
        <x:v>17</x:v>
      </x:c>
      <x:c r="C872" t="s">
        <x:v>5920</x:v>
      </x:c>
      <x:c r="D872" t="s">
        <x:v>5921</x:v>
      </x:c>
      <x:c r="E872" t="s">
        <x:v>5922</x:v>
      </x:c>
      <x:c r="F872" t="s">
        <x:v>21</x:v>
      </x:c>
      <x:c r="G872" t="s">
        <x:v>4541</x:v>
      </x:c>
      <x:c r="H872" s="5" t="s">
        <x:v>5923</x:v>
      </x:c>
      <x:c r="I872" t="s">
        <x:v>5924</x:v>
      </x:c>
      <x:c r="J872" t="s">
        <x:v>44</x:v>
      </x:c>
      <x:c r="K872" t="s">
        <x:v>5925</x:v>
      </x:c>
      <x:c r="L872" t="s">
        <x:v>44</x:v>
      </x:c>
      <x:c r="M872" s="6" t="e">
        <x:f>HYPERLINK("https://github.com/shangqing-liu/ContraBERT","https://github.com/shangqing-liu/ContraBERT,")</x:f>
        <x:v>HYPERLINK is not implemented. linkLocation=https://github.com/shangqing-liu/ContraBERT, friendlyName=https://github.com/shangqing-liu/ContraBERT,</x:v>
      </x:c>
      <x:c r="N872" t="s">
        <x:v>26</x:v>
      </x:c>
      <x:c r="O872" t="s">
        <x:v>80</x:v>
      </x:c>
      <x:c r="P872" t="s">
        <x:v>89</x:v>
      </x:c>
      <x:c r="Q872" t="str">
        <x:v>是</x:v>
      </x:c>
    </x:row>
    <x:row r="873" ht="25.5" customHeight="1">
      <x:c r="A873" t="s">
        <x:v>5926</x:v>
      </x:c>
      <x:c r="B873" t="s">
        <x:v>17</x:v>
      </x:c>
      <x:c r="C873" t="s">
        <x:v>5927</x:v>
      </x:c>
      <x:c r="D873" t="s">
        <x:v>5928</x:v>
      </x:c>
      <x:c r="E873" t="s">
        <x:v>5929</x:v>
      </x:c>
      <x:c r="F873" t="s">
        <x:v>44</x:v>
      </x:c>
      <x:c r="G873" t="s">
        <x:v>4541</x:v>
      </x:c>
      <x:c r="H873" t="s">
        <x:v>5930</x:v>
      </x:c>
      <x:c r="I873" t="s">
        <x:v>5931</x:v>
      </x:c>
      <x:c r="J873" t="s">
        <x:v>44</x:v>
      </x:c>
      <x:c r="K873" t="s">
        <x:v>5932</x:v>
      </x:c>
      <x:c r="L873" t="s">
        <x:v>44</x:v>
      </x:c>
      <x:c r="M873" s="6"/>
      <x:c r="O873" t="s">
        <x:v>64</x:v>
      </x:c>
      <x:c r="P873" t="s">
        <x:v>174</x:v>
      </x:c>
      <x:c r="Q873" t="str">
        <x:v>否</x:v>
      </x:c>
    </x:row>
    <x:row r="874" ht="25.5" customHeight="1">
      <x:c r="A874" t="s">
        <x:v>5933</x:v>
      </x:c>
      <x:c r="B874" t="s">
        <x:v>17</x:v>
      </x:c>
      <x:c r="C874" t="s">
        <x:v>5934</x:v>
      </x:c>
      <x:c r="D874" t="s">
        <x:v>5935</x:v>
      </x:c>
      <x:c r="E874" t="s">
        <x:v>5936</x:v>
      </x:c>
      <x:c r="F874" t="s">
        <x:v>21</x:v>
      </x:c>
      <x:c r="G874" t="s">
        <x:v>4541</x:v>
      </x:c>
      <x:c r="H874" t="s">
        <x:v>5937</x:v>
      </x:c>
      <x:c r="I874" t="s">
        <x:v>5938</x:v>
      </x:c>
      <x:c r="J874" t="s">
        <x:v>21</x:v>
      </x:c>
      <x:c r="K874" t="s">
        <x:v>5939</x:v>
      </x:c>
      <x:c r="L874" t="s">
        <x:v>44</x:v>
      </x:c>
      <x:c r="M874" s="6" t="e">
        <x:f>HYPERLINK("https://github.com/aashishyadavally/NeuralPDA","https://github.com/aashishyadavally/NeuralPDA,")</x:f>
        <x:v>HYPERLINK is not implemented. linkLocation=https://github.com/aashishyadavally/NeuralPDA, friendlyName=https://github.com/aashishyadavally/NeuralPDA,</x:v>
      </x:c>
      <x:c r="N874" t="s">
        <x:v>341</x:v>
      </x:c>
      <x:c r="O874" t="s">
        <x:v>64</x:v>
      </x:c>
      <x:c r="P874" t="s">
        <x:v>174</x:v>
      </x:c>
      <x:c r="Q874" t="str">
        <x:v>是</x:v>
      </x:c>
    </x:row>
    <x:row r="875" ht="25.5" customHeight="1">
      <x:c r="A875" t="s">
        <x:v>5940</x:v>
      </x:c>
      <x:c r="B875" t="s">
        <x:v>57</x:v>
      </x:c>
      <x:c r="C875" t="s">
        <x:v>5941</x:v>
      </x:c>
      <x:c r="D875" t="s">
        <x:v>5942</x:v>
      </x:c>
      <x:c r="E875" t="s">
        <x:v>5943</x:v>
      </x:c>
      <x:c r="F875" t="s">
        <x:v>21</x:v>
      </x:c>
      <x:c r="G875" t="s">
        <x:v>4541</x:v>
      </x:c>
      <x:c r="H875" t="s">
        <x:v>5944</x:v>
      </x:c>
      <x:c r="I875" t="s">
        <x:v>5945</x:v>
      </x:c>
      <x:c r="J875" t="s">
        <x:v>21</x:v>
      </x:c>
      <x:c r="K875" t="s">
        <x:v>5946</x:v>
      </x:c>
      <x:c r="L875" t="s">
        <x:v>21</x:v>
      </x:c>
      <x:c r="M875" s="6" t="e">
        <x:f>HYPERLINK("https://github.com/MirrorTaint/MirrorTaint","https://github.com/MirrorTaint/MirrorTaint,")</x:f>
        <x:v>HYPERLINK is not implemented. linkLocation=https://github.com/MirrorTaint/MirrorTaint, friendlyName=https://github.com/MirrorTaint/MirrorTaint,</x:v>
      </x:c>
      <x:c r="N875" t="s">
        <x:v>113</x:v>
      </x:c>
      <x:c r="O875" t="s">
        <x:v>64</x:v>
      </x:c>
      <x:c r="P875" t="s">
        <x:v>174</x:v>
      </x:c>
      <x:c r="Q875" t="str">
        <x:v>否</x:v>
      </x:c>
    </x:row>
    <x:row r="876" ht="25.5" customHeight="1">
      <x:c r="A876" t="s">
        <x:v>5947</x:v>
      </x:c>
      <x:c r="B876" t="s">
        <x:v>30</x:v>
      </x:c>
      <x:c r="C876" t="s">
        <x:v>5948</x:v>
      </x:c>
      <x:c r="D876" t="s">
        <x:v>5949</x:v>
      </x:c>
      <x:c r="E876" t="s">
        <x:v>5950</x:v>
      </x:c>
      <x:c r="F876" t="s">
        <x:v>21</x:v>
      </x:c>
      <x:c r="G876" t="s">
        <x:v>4541</x:v>
      </x:c>
      <x:c r="H876" t="s">
        <x:v>5951</x:v>
      </x:c>
      <x:c r="I876" t="s">
        <x:v>5952</x:v>
      </x:c>
      <x:c r="J876" t="s">
        <x:v>44</x:v>
      </x:c>
      <x:c r="K876" t="s">
        <x:v>5953</x:v>
      </x:c>
      <x:c r="L876" t="s">
        <x:v>44</x:v>
      </x:c>
      <x:c r="M876" s="6"/>
      <x:c r="O876" t="s">
        <x:v>122</x:v>
      </x:c>
      <x:c r="P876" t="s">
        <x:v>697</x:v>
      </x:c>
      <x:c r="Q876" t="str">
        <x:v>是</x:v>
      </x:c>
    </x:row>
    <x:row r="877" ht="25.5" customHeight="1">
      <x:c r="A877" s="8" t="s">
        <x:v>5954</x:v>
      </x:c>
      <x:c r="B877" t="s">
        <x:v>30</x:v>
      </x:c>
      <x:c r="C877" t="s">
        <x:v>5955</x:v>
      </x:c>
      <x:c r="D877" t="s">
        <x:v>5956</x:v>
      </x:c>
      <x:c r="E877" t="s">
        <x:v>5957</x:v>
      </x:c>
      <x:c r="F877" t="s">
        <x:v>21</x:v>
      </x:c>
      <x:c r="G877" t="s">
        <x:v>4541</x:v>
      </x:c>
      <x:c r="H877" t="s">
        <x:v>5958</x:v>
      </x:c>
      <x:c r="I877" t="s">
        <x:v>5959</x:v>
      </x:c>
      <x:c r="J877" t="s">
        <x:v>44</x:v>
      </x:c>
      <x:c r="K877" t="s">
        <x:v>5960</x:v>
      </x:c>
      <x:c r="L877" t="s">
        <x:v>44</x:v>
      </x:c>
      <x:c r="M877" s="6"/>
      <x:c r="O877" t="s">
        <x:v>131</x:v>
      </x:c>
      <x:c r="P877" t="s">
        <x:v>227</x:v>
      </x:c>
      <x:c r="Q877" t="str">
        <x:v>否</x:v>
      </x:c>
    </x:row>
    <x:row r="878" ht="25.5" customHeight="1">
      <x:c r="A878" t="s">
        <x:v>5961</x:v>
      </x:c>
      <x:c r="B878" t="s">
        <x:v>57</x:v>
      </x:c>
      <x:c r="C878" t="s">
        <x:v>5962</x:v>
      </x:c>
      <x:c r="D878" t="s">
        <x:v>5963</x:v>
      </x:c>
      <x:c r="E878" t="s">
        <x:v>5964</x:v>
      </x:c>
      <x:c r="F878" t="s">
        <x:v>21</x:v>
      </x:c>
      <x:c r="G878" t="s">
        <x:v>4541</x:v>
      </x:c>
      <x:c r="H878" t="s">
        <x:v>5965</x:v>
      </x:c>
      <x:c r="I878" t="s">
        <x:v>5966</x:v>
      </x:c>
      <x:c r="J878" t="s">
        <x:v>21</x:v>
      </x:c>
      <x:c r="K878" t="s">
        <x:v>5967</x:v>
      </x:c>
      <x:c r="L878" t="s">
        <x:v>44</x:v>
      </x:c>
      <x:c r="M878" s="6"/>
      <x:c r="O878" t="s">
        <x:v>64</x:v>
      </x:c>
      <x:c r="P878" t="s">
        <x:v>65</x:v>
      </x:c>
      <x:c r="Q878" t="str">
        <x:v>否</x:v>
      </x:c>
    </x:row>
    <x:row r="879" ht="25.5" customHeight="1">
      <x:c r="A879" t="s">
        <x:v>5968</x:v>
      </x:c>
      <x:c r="B879" t="s">
        <x:v>30</x:v>
      </x:c>
      <x:c r="C879" t="s">
        <x:v>5969</x:v>
      </x:c>
      <x:c r="D879" t="s">
        <x:v>5970</x:v>
      </x:c>
      <x:c r="E879" t="s">
        <x:v>5971</x:v>
      </x:c>
      <x:c r="F879" t="s">
        <x:v>21</x:v>
      </x:c>
      <x:c r="G879" t="s">
        <x:v>4541</x:v>
      </x:c>
      <x:c r="H879" t="s">
        <x:v>5972</x:v>
      </x:c>
      <x:c r="I879" t="s">
        <x:v>5973</x:v>
      </x:c>
      <x:c r="J879" t="s">
        <x:v>44</x:v>
      </x:c>
      <x:c r="K879" t="s">
        <x:v>5974</x:v>
      </x:c>
      <x:c r="L879" t="s">
        <x:v>21</x:v>
      </x:c>
      <x:c r="M879" s="6"/>
      <x:c r="O879" t="s">
        <x:v>131</x:v>
      </x:c>
      <x:c r="P879" t="s">
        <x:v>227</x:v>
      </x:c>
      <x:c r="Q879" t="str">
        <x:v>是</x:v>
      </x:c>
    </x:row>
    <x:row r="880" ht="25.5" customHeight="1">
      <x:c r="A880" t="s">
        <x:v>5975</x:v>
      </x:c>
      <x:c r="B880" t="s">
        <x:v>57</x:v>
      </x:c>
      <x:c r="C880" t="s">
        <x:v>5976</x:v>
      </x:c>
      <x:c r="D880" t="s">
        <x:v>5977</x:v>
      </x:c>
      <x:c r="E880" t="s">
        <x:v>5978</x:v>
      </x:c>
      <x:c r="F880" t="s">
        <x:v>21</x:v>
      </x:c>
      <x:c r="G880" t="s">
        <x:v>4541</x:v>
      </x:c>
      <x:c r="H880" t="s">
        <x:v>5979</x:v>
      </x:c>
      <x:c r="I880" t="s">
        <x:v>5980</x:v>
      </x:c>
      <x:c r="J880" t="s">
        <x:v>21</x:v>
      </x:c>
      <x:c r="K880" t="s">
        <x:v>5981</x:v>
      </x:c>
      <x:c r="L880" t="s">
        <x:v>44</x:v>
      </x:c>
      <x:c r="M880" s="6"/>
      <x:c r="O880" t="s">
        <x:v>64</x:v>
      </x:c>
      <x:c r="P880" t="s">
        <x:v>65</x:v>
      </x:c>
      <x:c r="Q880" t="str">
        <x:v>否</x:v>
      </x:c>
    </x:row>
    <x:row r="881" ht="25.5" customHeight="1">
      <x:c r="A881" t="s">
        <x:v>5982</x:v>
      </x:c>
      <x:c r="B881" t="s">
        <x:v>57</x:v>
      </x:c>
      <x:c r="C881" t="s">
        <x:v>5983</x:v>
      </x:c>
      <x:c r="D881" t="s">
        <x:v>5984</x:v>
      </x:c>
      <x:c r="E881" t="s">
        <x:v>5985</x:v>
      </x:c>
      <x:c r="F881" t="s">
        <x:v>21</x:v>
      </x:c>
      <x:c r="G881" t="s">
        <x:v>4541</x:v>
      </x:c>
      <x:c r="H881" t="s">
        <x:v>5986</x:v>
      </x:c>
      <x:c r="I881" t="s">
        <x:v>5987</x:v>
      </x:c>
      <x:c r="J881" t="s">
        <x:v>21</x:v>
      </x:c>
      <x:c r="K881" t="s">
        <x:v>5988</x:v>
      </x:c>
      <x:c r="L881" t="s">
        <x:v>44</x:v>
      </x:c>
      <x:c r="M881" s="6"/>
      <x:c r="O881" t="s">
        <x:v>189</x:v>
      </x:c>
      <x:c r="P881" t="s">
        <x:v>190</x:v>
      </x:c>
      <x:c r="Q881" t="str">
        <x:v>否</x:v>
      </x:c>
    </x:row>
    <x:row r="882" ht="25.5" customHeight="1">
      <x:c r="A882" t="s">
        <x:v>5989</x:v>
      </x:c>
      <x:c r="B882" t="s">
        <x:v>57</x:v>
      </x:c>
      <x:c r="C882" t="s">
        <x:v>5990</x:v>
      </x:c>
      <x:c r="D882" t="s">
        <x:v>5991</x:v>
      </x:c>
      <x:c r="E882" t="s">
        <x:v>5992</x:v>
      </x:c>
      <x:c r="F882" t="s">
        <x:v>21</x:v>
      </x:c>
      <x:c r="G882" t="s">
        <x:v>4541</x:v>
      </x:c>
      <x:c r="H882" t="s">
        <x:v>5993</x:v>
      </x:c>
      <x:c r="I882" t="s">
        <x:v>5994</x:v>
      </x:c>
      <x:c r="J882" t="s">
        <x:v>44</x:v>
      </x:c>
      <x:c r="K882" t="s">
        <x:v>5995</x:v>
      </x:c>
      <x:c r="L882" t="s">
        <x:v>44</x:v>
      </x:c>
      <x:c r="M882" s="6"/>
      <x:c r="O882" t="s">
        <x:v>189</x:v>
      </x:c>
      <x:c r="P882" t="s">
        <x:v>190</x:v>
      </x:c>
      <x:c r="Q882" t="str">
        <x:v>否</x:v>
      </x:c>
    </x:row>
    <x:row r="883" ht="25.5" customHeight="1">
      <x:c r="A883" t="s">
        <x:v>5996</x:v>
      </x:c>
      <x:c r="B883" t="s">
        <x:v>151</x:v>
      </x:c>
      <x:c r="C883" t="s">
        <x:v>5997</x:v>
      </x:c>
      <x:c r="D883" t="s">
        <x:v>5998</x:v>
      </x:c>
      <x:c r="E883" t="s">
        <x:v>5999</x:v>
      </x:c>
      <x:c r="F883" t="s">
        <x:v>44</x:v>
      </x:c>
      <x:c r="G883" t="s">
        <x:v>4541</x:v>
      </x:c>
      <x:c r="H883" t="s">
        <x:v>6000</x:v>
      </x:c>
      <x:c r="I883" t="s">
        <x:v>6001</x:v>
      </x:c>
      <x:c r="J883" t="s">
        <x:v>44</x:v>
      </x:c>
      <x:c r="K883" t="s">
        <x:v>6002</x:v>
      </x:c>
      <x:c r="L883" t="s">
        <x:v>44</x:v>
      </x:c>
      <x:c r="M883" s="6"/>
      <x:c r="O883" t="s">
        <x:v>131</x:v>
      </x:c>
      <x:c r="P883" t="s">
        <x:v>242</x:v>
      </x:c>
      <x:c r="Q883" t="str">
        <x:v>否</x:v>
      </x:c>
    </x:row>
    <x:row r="884" ht="25.5" customHeight="1">
      <x:c r="A884" t="s">
        <x:v>6003</x:v>
      </x:c>
      <x:c r="B884" t="s">
        <x:v>151</x:v>
      </x:c>
      <x:c r="C884" t="s">
        <x:v>6004</x:v>
      </x:c>
      <x:c r="D884" t="s">
        <x:v>6005</x:v>
      </x:c>
      <x:c r="E884" t="s">
        <x:v>6006</x:v>
      </x:c>
      <x:c r="F884" t="s">
        <x:v>44</x:v>
      </x:c>
      <x:c r="G884" t="s">
        <x:v>4541</x:v>
      </x:c>
      <x:c r="H884" t="s">
        <x:v>6007</x:v>
      </x:c>
      <x:c r="I884" t="s">
        <x:v>6008</x:v>
      </x:c>
      <x:c r="J884" t="s">
        <x:v>44</x:v>
      </x:c>
      <x:c r="K884" t="s">
        <x:v>6009</x:v>
      </x:c>
      <x:c r="L884" t="s">
        <x:v>44</x:v>
      </x:c>
      <x:c r="M884" s="6"/>
      <x:c r="O884" t="s">
        <x:v>131</x:v>
      </x:c>
      <x:c r="P884" t="s">
        <x:v>132</x:v>
      </x:c>
      <x:c r="Q884" t="str">
        <x:v>否</x:v>
      </x:c>
    </x:row>
    <x:row r="885" ht="25.5" customHeight="1">
      <x:c r="A885" t="s">
        <x:v>6010</x:v>
      </x:c>
      <x:c r="B885" t="s">
        <x:v>30</x:v>
      </x:c>
      <x:c r="C885" t="s">
        <x:v>6011</x:v>
      </x:c>
      <x:c r="D885" t="s">
        <x:v>6012</x:v>
      </x:c>
      <x:c r="E885" t="s">
        <x:v>6013</x:v>
      </x:c>
      <x:c r="F885" t="s">
        <x:v>21</x:v>
      </x:c>
      <x:c r="G885" t="s">
        <x:v>6014</x:v>
      </x:c>
      <x:c r="H885" t="s">
        <x:v>6015</x:v>
      </x:c>
      <x:c r="I885" t="s">
        <x:v>6016</x:v>
      </x:c>
      <x:c r="J885" t="s">
        <x:v>44</x:v>
      </x:c>
      <x:c r="K885" t="s">
        <x:v>6017</x:v>
      </x:c>
      <x:c r="L885" t="s">
        <x:v>21</x:v>
      </x:c>
      <x:c r="M885" s="6"/>
      <x:c r="O885" t="s">
        <x:v>122</x:v>
      </x:c>
      <x:c r="P885" t="s">
        <x:v>1302</x:v>
      </x:c>
      <x:c r="Q885" t="str">
        <x:v>是</x:v>
      </x:c>
    </x:row>
    <x:row r="886" ht="25.5" customHeight="1">
      <x:c r="A886" t="s">
        <x:v>6018</x:v>
      </x:c>
      <x:c r="B886" t="s">
        <x:v>57</x:v>
      </x:c>
      <x:c r="C886" t="s">
        <x:v>6019</x:v>
      </x:c>
      <x:c r="D886" t="s">
        <x:v>6020</x:v>
      </x:c>
      <x:c r="E886" t="s">
        <x:v>6021</x:v>
      </x:c>
      <x:c r="F886" t="s">
        <x:v>21</x:v>
      </x:c>
      <x:c r="G886" t="s">
        <x:v>6014</x:v>
      </x:c>
      <x:c r="H886" t="s">
        <x:v>6022</x:v>
      </x:c>
      <x:c r="I886" t="s">
        <x:v>6023</x:v>
      </x:c>
      <x:c r="J886" t="s">
        <x:v>21</x:v>
      </x:c>
      <x:c r="K886" t="s">
        <x:v>6024</x:v>
      </x:c>
      <x:c r="L886" t="s">
        <x:v>44</x:v>
      </x:c>
      <x:c r="M886" s="6"/>
      <x:c r="O886" t="s">
        <x:v>122</x:v>
      </x:c>
      <x:c r="P886" t="s">
        <x:v>697</x:v>
      </x:c>
      <x:c r="Q886" t="str">
        <x:v>是</x:v>
      </x:c>
    </x:row>
    <x:row r="887" ht="25.5" customHeight="1">
      <x:c r="A887" t="s">
        <x:v>6025</x:v>
      </x:c>
      <x:c r="B887" t="s">
        <x:v>57</x:v>
      </x:c>
      <x:c r="C887" t="s">
        <x:v>6026</x:v>
      </x:c>
      <x:c r="D887" t="s">
        <x:v>6027</x:v>
      </x:c>
      <x:c r="E887" t="s">
        <x:v>6028</x:v>
      </x:c>
      <x:c r="F887" t="s">
        <x:v>21</x:v>
      </x:c>
      <x:c r="G887" t="s">
        <x:v>6014</x:v>
      </x:c>
      <x:c r="H887" t="s">
        <x:v>6029</x:v>
      </x:c>
      <x:c r="I887" t="s">
        <x:v>6030</x:v>
      </x:c>
      <x:c r="J887" t="s">
        <x:v>44</x:v>
      </x:c>
      <x:c r="K887" t="s">
        <x:v>6031</x:v>
      </x:c>
      <x:c r="L887" t="s">
        <x:v>44</x:v>
      </x:c>
      <x:c r="M887" s="6"/>
      <x:c r="O887" t="s">
        <x:v>122</x:v>
      </x:c>
      <x:c r="P887" t="s">
        <x:v>123</x:v>
      </x:c>
      <x:c r="Q887" t="str">
        <x:v>否</x:v>
      </x:c>
    </x:row>
    <x:row r="888" ht="25.5" customHeight="1">
      <x:c r="A888" t="s">
        <x:v>6032</x:v>
      </x:c>
      <x:c r="B888" t="s">
        <x:v>17</x:v>
      </x:c>
      <x:c r="C888" t="s">
        <x:v>6033</x:v>
      </x:c>
      <x:c r="D888" t="s">
        <x:v>6034</x:v>
      </x:c>
      <x:c r="E888" t="s">
        <x:v>6035</x:v>
      </x:c>
      <x:c r="F888" t="s">
        <x:v>21</x:v>
      </x:c>
      <x:c r="G888" t="s">
        <x:v>6014</x:v>
      </x:c>
      <x:c r="H888" t="s">
        <x:v>6036</x:v>
      </x:c>
      <x:c r="I888" t="s">
        <x:v>6037</x:v>
      </x:c>
      <x:c r="J888" t="s">
        <x:v>44</x:v>
      </x:c>
      <x:c r="K888" t="s">
        <x:v>6038</x:v>
      </x:c>
      <x:c r="L888" t="s">
        <x:v>21</x:v>
      </x:c>
      <x:c r="M888" s="6" t="e">
        <x:f>HYPERLINK("https://github.com/ZJU-CTAG/PDBERT","https://github.com/ZJU-CTAG/PDBERT,")</x:f>
        <x:v>HYPERLINK is not implemented. linkLocation=https://github.com/ZJU-CTAG/PDBERT, friendlyName=https://github.com/ZJU-CTAG/PDBERT,</x:v>
      </x:c>
      <x:c r="N888" t="s">
        <x:v>3057</x:v>
      </x:c>
      <x:c r="O888" t="s">
        <x:v>131</x:v>
      </x:c>
      <x:c r="P888" t="s">
        <x:v>227</x:v>
      </x:c>
      <x:c r="Q888" t="str">
        <x:v>是</x:v>
      </x:c>
    </x:row>
    <x:row r="889" ht="25.5" customHeight="1">
      <x:c r="A889" t="s">
        <x:v>6039</x:v>
      </x:c>
      <x:c r="B889" t="s">
        <x:v>57</x:v>
      </x:c>
      <x:c r="C889" t="s">
        <x:v>6040</x:v>
      </x:c>
      <x:c r="D889" t="s">
        <x:v>6041</x:v>
      </x:c>
      <x:c r="E889" t="s">
        <x:v>6042</x:v>
      </x:c>
      <x:c r="F889" t="s">
        <x:v>21</x:v>
      </x:c>
      <x:c r="G889" t="s">
        <x:v>6014</x:v>
      </x:c>
      <x:c r="H889" t="s">
        <x:v>6043</x:v>
      </x:c>
      <x:c r="I889" t="s">
        <x:v>6044</x:v>
      </x:c>
      <x:c r="J889" t="s">
        <x:v>21</x:v>
      </x:c>
      <x:c r="K889" t="s">
        <x:v>6045</x:v>
      </x:c>
      <x:c r="L889" t="s">
        <x:v>21</x:v>
      </x:c>
      <x:c r="M889" s="6" t="e">
        <x:f>HYPERLINK("https://github.com/zhoumingyi/REOM","https://github.com/zhoumingyi/REOM,")</x:f>
        <x:v>HYPERLINK is not implemented. linkLocation=https://github.com/zhoumingyi/REOM, friendlyName=https://github.com/zhoumingyi/REOM,</x:v>
      </x:c>
      <x:c r="N889" t="s">
        <x:v>341</x:v>
      </x:c>
      <x:c r="O889" t="s">
        <x:v>80</x:v>
      </x:c>
      <x:c r="P889" t="s">
        <x:v>81</x:v>
      </x:c>
      <x:c r="Q889" t="str">
        <x:v>否</x:v>
      </x:c>
    </x:row>
    <x:row r="890" ht="25.5" customHeight="1">
      <x:c r="A890" t="s">
        <x:v>6046</x:v>
      </x:c>
      <x:c r="B890" t="s">
        <x:v>30</x:v>
      </x:c>
      <x:c r="C890" t="s">
        <x:v>6047</x:v>
      </x:c>
      <x:c r="D890" t="s">
        <x:v>6048</x:v>
      </x:c>
      <x:c r="E890" t="s">
        <x:v>529</x:v>
      </x:c>
      <x:c r="F890" t="s">
        <x:v>21</x:v>
      </x:c>
      <x:c r="G890" t="s">
        <x:v>6014</x:v>
      </x:c>
      <x:c r="H890" t="s">
        <x:v>6049</x:v>
      </x:c>
      <x:c r="I890" t="s">
        <x:v>6050</x:v>
      </x:c>
      <x:c r="J890" t="s">
        <x:v>44</x:v>
      </x:c>
      <x:c r="K890" t="s">
        <x:v>6051</x:v>
      </x:c>
      <x:c r="L890" t="s">
        <x:v>44</x:v>
      </x:c>
      <x:c r="M890" s="6" t="e">
        <x:f>HYPERLINK("https://github.com/NKU-EmbeddedSystem/Prism","https://github.com/NKU-EmbeddedSystem/Prism,")</x:f>
        <x:v>HYPERLINK is not implemented. linkLocation=https://github.com/NKU-EmbeddedSystem/Prism, friendlyName=https://github.com/NKU-EmbeddedSystem/Prism,</x:v>
      </x:c>
      <x:c r="N890" t="s">
        <x:v>53</x:v>
      </x:c>
      <x:c r="O890" t="s">
        <x:v>131</x:v>
      </x:c>
      <x:c r="P890" t="s">
        <x:v>529</x:v>
      </x:c>
      <x:c r="Q890" t="str">
        <x:v>是</x:v>
      </x:c>
    </x:row>
    <x:row r="891" ht="25.5" customHeight="1">
      <x:c r="A891" t="s">
        <x:v>6052</x:v>
      </x:c>
      <x:c r="B891" t="s">
        <x:v>30</x:v>
      </x:c>
      <x:c r="C891" t="s">
        <x:v>6053</x:v>
      </x:c>
      <x:c r="D891" t="s">
        <x:v>6054</x:v>
      </x:c>
      <x:c r="E891" t="s">
        <x:v>6055</x:v>
      </x:c>
      <x:c r="F891" t="s">
        <x:v>21</x:v>
      </x:c>
      <x:c r="G891" t="s">
        <x:v>6014</x:v>
      </x:c>
      <x:c r="H891" t="s">
        <x:v>6056</x:v>
      </x:c>
      <x:c r="I891" t="s">
        <x:v>6057</x:v>
      </x:c>
      <x:c r="J891" t="s">
        <x:v>44</x:v>
      </x:c>
      <x:c r="K891" t="s">
        <x:v>6058</x:v>
      </x:c>
      <x:c r="L891" t="s">
        <x:v>44</x:v>
      </x:c>
      <x:c r="M891" s="6"/>
      <x:c r="O891" t="s">
        <x:v>257</x:v>
      </x:c>
      <x:c r="P891" t="s">
        <x:v>281</x:v>
      </x:c>
      <x:c r="Q891" t="str">
        <x:v>是</x:v>
      </x:c>
    </x:row>
    <x:row r="892" ht="25.5" customHeight="1">
      <x:c r="A892" t="s">
        <x:v>6059</x:v>
      </x:c>
      <x:c r="B892" t="s">
        <x:v>30</x:v>
      </x:c>
      <x:c r="C892" t="s">
        <x:v>6060</x:v>
      </x:c>
      <x:c r="D892" t="s">
        <x:v>6061</x:v>
      </x:c>
      <x:c r="E892" t="s">
        <x:v>6062</x:v>
      </x:c>
      <x:c r="F892" t="s">
        <x:v>21</x:v>
      </x:c>
      <x:c r="G892" t="s">
        <x:v>6014</x:v>
      </x:c>
      <x:c r="H892" t="s">
        <x:v>6063</x:v>
      </x:c>
      <x:c r="I892" t="s">
        <x:v>6064</x:v>
      </x:c>
      <x:c r="J892" t="s">
        <x:v>44</x:v>
      </x:c>
      <x:c r="K892" t="s">
        <x:v>6065</x:v>
      </x:c>
      <x:c r="L892" t="s">
        <x:v>44</x:v>
      </x:c>
      <x:c r="M892" s="6"/>
      <x:c r="O892" t="s">
        <x:v>257</x:v>
      </x:c>
      <x:c r="P892" t="s">
        <x:v>258</x:v>
      </x:c>
      <x:c r="Q892" t="str">
        <x:v>是</x:v>
      </x:c>
    </x:row>
    <x:row r="893" ht="25.5" customHeight="1">
      <x:c r="A893" t="s">
        <x:v>6066</x:v>
      </x:c>
      <x:c r="B893" t="s">
        <x:v>17</x:v>
      </x:c>
      <x:c r="C893" t="s">
        <x:v>6067</x:v>
      </x:c>
      <x:c r="D893" t="s">
        <x:v>6068</x:v>
      </x:c>
      <x:c r="E893" t="s">
        <x:v>6069</x:v>
      </x:c>
      <x:c r="F893" t="s">
        <x:v>21</x:v>
      </x:c>
      <x:c r="G893" t="s">
        <x:v>6014</x:v>
      </x:c>
      <x:c r="H893" t="s">
        <x:v>6070</x:v>
      </x:c>
      <x:c r="I893" t="s">
        <x:v>6071</x:v>
      </x:c>
      <x:c r="J893" t="s">
        <x:v>44</x:v>
      </x:c>
      <x:c r="K893" t="s">
        <x:v>6072</x:v>
      </x:c>
      <x:c r="L893" t="s">
        <x:v>44</x:v>
      </x:c>
      <x:c r="M893" s="6"/>
      <x:c r="O893" t="s">
        <x:v>257</x:v>
      </x:c>
      <x:c r="P893" t="s">
        <x:v>258</x:v>
      </x:c>
      <x:c r="Q893" t="str">
        <x:v>是</x:v>
      </x:c>
    </x:row>
    <x:row r="894" ht="25.5" customHeight="1">
      <x:c r="A894" t="s">
        <x:v>6073</x:v>
      </x:c>
      <x:c r="B894" t="s">
        <x:v>30</x:v>
      </x:c>
      <x:c r="C894" t="s">
        <x:v>6074</x:v>
      </x:c>
      <x:c r="D894" t="s">
        <x:v>6075</x:v>
      </x:c>
      <x:c r="E894" t="s">
        <x:v>6076</x:v>
      </x:c>
      <x:c r="F894" t="s">
        <x:v>21</x:v>
      </x:c>
      <x:c r="G894" t="s">
        <x:v>6014</x:v>
      </x:c>
      <x:c r="H894" t="s">
        <x:v>6077</x:v>
      </x:c>
      <x:c r="I894" t="s">
        <x:v>6078</x:v>
      </x:c>
      <x:c r="J894" t="s">
        <x:v>44</x:v>
      </x:c>
      <x:c r="K894" t="s">
        <x:v>6079</x:v>
      </x:c>
      <x:c r="L894" t="s">
        <x:v>44</x:v>
      </x:c>
      <x:c r="M894" s="6" t="e">
        <x:f>HYPERLINK("https://github.com/xu-zhiwei/DSFM","https://github.com/xu-zhiwei/DSFM,")</x:f>
        <x:v>HYPERLINK is not implemented. linkLocation=https://github.com/xu-zhiwei/DSFM, friendlyName=https://github.com/xu-zhiwei/DSFM,</x:v>
      </x:c>
      <x:c r="N894" t="s">
        <x:v>79</x:v>
      </x:c>
      <x:c r="O894" t="s">
        <x:v>131</x:v>
      </x:c>
      <x:c r="P894" t="s">
        <x:v>529</x:v>
      </x:c>
      <x:c r="Q894" t="str">
        <x:v>是</x:v>
      </x:c>
    </x:row>
    <x:row r="895" ht="25.5" customHeight="1">
      <x:c r="A895" t="s">
        <x:v>6080</x:v>
      </x:c>
      <x:c r="B895" t="s">
        <x:v>30</x:v>
      </x:c>
      <x:c r="C895" t="s">
        <x:v>6081</x:v>
      </x:c>
      <x:c r="D895" t="s">
        <x:v>6082</x:v>
      </x:c>
      <x:c r="E895" t="s">
        <x:v>529</x:v>
      </x:c>
      <x:c r="F895" t="s">
        <x:v>21</x:v>
      </x:c>
      <x:c r="G895" t="s">
        <x:v>6014</x:v>
      </x:c>
      <x:c r="H895" t="s">
        <x:v>6083</x:v>
      </x:c>
      <x:c r="I895" t="s">
        <x:v>6084</x:v>
      </x:c>
      <x:c r="J895" t="s">
        <x:v>44</x:v>
      </x:c>
      <x:c r="K895" t="s">
        <x:v>6085</x:v>
      </x:c>
      <x:c r="L895" t="s">
        <x:v>44</x:v>
      </x:c>
      <x:c r="M895" s="6" t="e">
        <x:f>HYPERLINK("https://github.com/CGCL-codes/Toma","https://github.com/CGCL-codes/Toma,,")</x:f>
        <x:v>HYPERLINK is not implemented. linkLocation=https://github.com/CGCL-codes/Toma, friendlyName=https://github.com/CGCL-codes/Toma,,</x:v>
      </x:c>
      <x:c r="N895" t="s">
        <x:v>403</x:v>
      </x:c>
      <x:c r="O895" t="s">
        <x:v>131</x:v>
      </x:c>
      <x:c r="P895" t="s">
        <x:v>529</x:v>
      </x:c>
      <x:c r="Q895" t="str">
        <x:v>是</x:v>
      </x:c>
    </x:row>
    <x:row r="896" ht="25.5" customHeight="1">
      <x:c r="A896" t="s">
        <x:v>6086</x:v>
      </x:c>
      <x:c r="B896" t="s">
        <x:v>57</x:v>
      </x:c>
      <x:c r="C896" t="s">
        <x:v>6087</x:v>
      </x:c>
      <x:c r="D896" t="s">
        <x:v>6088</x:v>
      </x:c>
      <x:c r="E896" t="s">
        <x:v>6089</x:v>
      </x:c>
      <x:c r="F896" t="s">
        <x:v>21</x:v>
      </x:c>
      <x:c r="G896" t="s">
        <x:v>6014</x:v>
      </x:c>
      <x:c r="H896" t="s">
        <x:v>6090</x:v>
      </x:c>
      <x:c r="I896" t="s">
        <x:v>6091</x:v>
      </x:c>
      <x:c r="J896" t="s">
        <x:v>44</x:v>
      </x:c>
      <x:c r="K896" t="s">
        <x:v>6092</x:v>
      </x:c>
      <x:c r="L896" t="s">
        <x:v>44</x:v>
      </x:c>
      <x:c r="M896" s="6"/>
      <x:c r="O896" t="s">
        <x:v>64</x:v>
      </x:c>
      <x:c r="P896" t="s">
        <x:v>787</x:v>
      </x:c>
      <x:c r="Q896" t="str">
        <x:v>否</x:v>
      </x:c>
    </x:row>
    <x:row r="897" ht="25.5" customHeight="1">
      <x:c r="A897" t="s">
        <x:v>6093</x:v>
      </x:c>
      <x:c r="B897" t="s">
        <x:v>57</x:v>
      </x:c>
      <x:c r="C897" t="s">
        <x:v>6094</x:v>
      </x:c>
      <x:c r="D897" t="s">
        <x:v>6095</x:v>
      </x:c>
      <x:c r="E897" t="s">
        <x:v>6096</x:v>
      </x:c>
      <x:c r="F897" t="s">
        <x:v>21</x:v>
      </x:c>
      <x:c r="G897" t="s">
        <x:v>6014</x:v>
      </x:c>
      <x:c r="H897" t="s">
        <x:v>6097</x:v>
      </x:c>
      <x:c r="I897" t="s">
        <x:v>6098</x:v>
      </x:c>
      <x:c r="J897" t="s">
        <x:v>44</x:v>
      </x:c>
      <x:c r="K897" t="s">
        <x:v>6099</x:v>
      </x:c>
      <x:c r="L897" t="s">
        <x:v>44</x:v>
      </x:c>
      <x:c r="M897" s="6"/>
      <x:c r="O897" t="s">
        <x:v>64</x:v>
      </x:c>
      <x:c r="P897" t="s">
        <x:v>65</x:v>
      </x:c>
      <x:c r="Q897" t="str">
        <x:v>否</x:v>
      </x:c>
    </x:row>
    <x:row r="898" ht="25.5" customHeight="1">
      <x:c r="A898" t="s">
        <x:v>6100</x:v>
      </x:c>
      <x:c r="B898" t="s">
        <x:v>17</x:v>
      </x:c>
      <x:c r="C898" t="s">
        <x:v>6101</x:v>
      </x:c>
      <x:c r="D898" t="s">
        <x:v>6102</x:v>
      </x:c>
      <x:c r="E898" t="s">
        <x:v>6103</x:v>
      </x:c>
      <x:c r="F898" t="s">
        <x:v>44</x:v>
      </x:c>
      <x:c r="G898" t="s">
        <x:v>6014</x:v>
      </x:c>
      <x:c r="H898" t="s">
        <x:v>6104</x:v>
      </x:c>
      <x:c r="I898" t="s">
        <x:v>6105</x:v>
      </x:c>
      <x:c r="J898" t="s">
        <x:v>44</x:v>
      </x:c>
      <x:c r="K898" t="s">
        <x:v>72</x:v>
      </x:c>
      <x:c r="L898" t="s">
        <x:v>44</x:v>
      </x:c>
      <x:c r="M898" s="6"/>
      <x:c r="O898" t="s">
        <x:v>64</x:v>
      </x:c>
      <x:c r="P898" t="s">
        <x:v>174</x:v>
      </x:c>
      <x:c r="Q898" t="str">
        <x:v>否</x:v>
      </x:c>
    </x:row>
    <x:row r="899" ht="25.5" customHeight="1">
      <x:c r="A899" t="s">
        <x:v>6106</x:v>
      </x:c>
      <x:c r="B899" t="s">
        <x:v>17</x:v>
      </x:c>
      <x:c r="C899" t="s">
        <x:v>6107</x:v>
      </x:c>
      <x:c r="D899" t="s">
        <x:v>6108</x:v>
      </x:c>
      <x:c r="E899" t="s">
        <x:v>6109</x:v>
      </x:c>
      <x:c r="F899" t="s">
        <x:v>21</x:v>
      </x:c>
      <x:c r="G899" t="s">
        <x:v>6014</x:v>
      </x:c>
      <x:c r="H899" t="s">
        <x:v>6110</x:v>
      </x:c>
      <x:c r="I899" s="5" t="s">
        <x:v>6111</x:v>
      </x:c>
      <x:c r="J899" t="s">
        <x:v>21</x:v>
      </x:c>
      <x:c r="K899" t="s">
        <x:v>6112</x:v>
      </x:c>
      <x:c r="L899" t="s">
        <x:v>44</x:v>
      </x:c>
      <x:c r="M899" s="6"/>
      <x:c r="O899" t="s">
        <x:v>54</x:v>
      </x:c>
      <x:c r="P899" t="s">
        <x:v>166</x:v>
      </x:c>
      <x:c r="Q899" t="str">
        <x:v>否</x:v>
      </x:c>
    </x:row>
    <x:row r="900" ht="25.5" customHeight="1">
      <x:c r="A900" t="s">
        <x:v>6113</x:v>
      </x:c>
      <x:c r="B900" t="s">
        <x:v>151</x:v>
      </x:c>
      <x:c r="C900" t="s">
        <x:v>6114</x:v>
      </x:c>
      <x:c r="D900" t="s">
        <x:v>6115</x:v>
      </x:c>
      <x:c r="E900" t="s">
        <x:v>6115</x:v>
      </x:c>
      <x:c r="F900" t="s">
        <x:v>44</x:v>
      </x:c>
      <x:c r="G900" t="s">
        <x:v>6014</x:v>
      </x:c>
      <x:c r="H900" t="s">
        <x:v>6116</x:v>
      </x:c>
      <x:c r="I900" t="s">
        <x:v>6117</x:v>
      </x:c>
      <x:c r="J900" t="s">
        <x:v>44</x:v>
      </x:c>
      <x:c r="K900" t="s">
        <x:v>72</x:v>
      </x:c>
      <x:c r="L900" t="s">
        <x:v>44</x:v>
      </x:c>
      <x:c r="M900" s="6"/>
      <x:c r="O900" t="s">
        <x:v>1077</x:v>
      </x:c>
      <x:c r="P900" t="s">
        <x:v>2382</x:v>
      </x:c>
      <x:c r="Q900" t="str">
        <x:v>否</x:v>
      </x:c>
    </x:row>
    <x:row r="901" ht="25.5" customHeight="1">
      <x:c r="A901" t="s">
        <x:v>6118</x:v>
      </x:c>
      <x:c r="B901" t="s">
        <x:v>17</x:v>
      </x:c>
      <x:c r="C901" t="s">
        <x:v>6119</x:v>
      </x:c>
      <x:c r="D901" t="s">
        <x:v>6120</x:v>
      </x:c>
      <x:c r="E901" t="s">
        <x:v>6121</x:v>
      </x:c>
      <x:c r="F901" t="s">
        <x:v>21</x:v>
      </x:c>
      <x:c r="G901" t="s">
        <x:v>6014</x:v>
      </x:c>
      <x:c r="H901" t="s">
        <x:v>6122</x:v>
      </x:c>
      <x:c r="I901" t="s">
        <x:v>6123</x:v>
      </x:c>
      <x:c r="J901" t="s">
        <x:v>44</x:v>
      </x:c>
      <x:c r="K901" t="s">
        <x:v>72</x:v>
      </x:c>
      <x:c r="L901" t="s">
        <x:v>44</x:v>
      </x:c>
      <x:c r="M901" s="6"/>
      <x:c r="O901" t="s">
        <x:v>257</x:v>
      </x:c>
      <x:c r="P901" t="s">
        <x:v>302</x:v>
      </x:c>
      <x:c r="Q901" t="str">
        <x:v>是</x:v>
      </x:c>
    </x:row>
    <x:row r="902" ht="25.5" customHeight="1">
      <x:c r="A902" t="s">
        <x:v>6124</x:v>
      </x:c>
      <x:c r="B902" t="s">
        <x:v>57</x:v>
      </x:c>
      <x:c r="C902" t="s">
        <x:v>6125</x:v>
      </x:c>
      <x:c r="D902" t="s">
        <x:v>6126</x:v>
      </x:c>
      <x:c r="E902" t="s">
        <x:v>6127</x:v>
      </x:c>
      <x:c r="F902" t="s">
        <x:v>21</x:v>
      </x:c>
      <x:c r="G902" t="s">
        <x:v>6014</x:v>
      </x:c>
      <x:c r="H902" t="s">
        <x:v>6128</x:v>
      </x:c>
      <x:c r="I902" t="s">
        <x:v>6129</x:v>
      </x:c>
      <x:c r="J902" t="s">
        <x:v>44</x:v>
      </x:c>
      <x:c r="K902" t="s">
        <x:v>72</x:v>
      </x:c>
      <x:c r="L902" t="s">
        <x:v>44</x:v>
      </x:c>
      <x:c r="M902" s="6" t="e">
        <x:f>HYPERLINK("https://github.com/minaoar/ChatGPT-Incorrectness-Detection-in-Software-Reviews","https://github.com/minaoar/ChatGPT-Incorrectness-Detection-in-Software-Reviews")</x:f>
        <x:v>HYPERLINK is not implemented. linkLocation=https://github.com/minaoar/ChatGPT-Incorrectness-Detection-in-Software-Reviews, friendlyName=https://github.com/minaoar/ChatGPT-Incorrectness-Detection-in-Software-Reviews</x:v>
      </x:c>
      <x:c r="N902" t="s">
        <x:v>675</x:v>
      </x:c>
      <x:c r="O902" t="s">
        <x:v>80</x:v>
      </x:c>
      <x:c r="P902" t="s">
        <x:v>1137</x:v>
      </x:c>
      <x:c r="Q902" t="str">
        <x:v>是</x:v>
      </x:c>
    </x:row>
    <x:row r="903" ht="25.5" customHeight="1">
      <x:c r="A903" t="s">
        <x:v>6130</x:v>
      </x:c>
      <x:c r="B903" t="s">
        <x:v>151</x:v>
      </x:c>
      <x:c r="C903" t="s">
        <x:v>6131</x:v>
      </x:c>
      <x:c r="D903" t="s">
        <x:v>6132</x:v>
      </x:c>
      <x:c r="E903" t="s">
        <x:v>6133</x:v>
      </x:c>
      <x:c r="F903" t="s">
        <x:v>21</x:v>
      </x:c>
      <x:c r="G903" t="s">
        <x:v>6014</x:v>
      </x:c>
      <x:c r="H903" t="s">
        <x:v>6134</x:v>
      </x:c>
      <x:c r="I903" t="s">
        <x:v>6135</x:v>
      </x:c>
      <x:c r="J903" t="s">
        <x:v>44</x:v>
      </x:c>
      <x:c r="K903" t="s">
        <x:v>72</x:v>
      </x:c>
      <x:c r="L903" t="s">
        <x:v>44</x:v>
      </x:c>
      <x:c r="M903" s="6"/>
      <x:c r="O903" t="s">
        <x:v>1077</x:v>
      </x:c>
      <x:c r="P903" t="s">
        <x:v>1078</x:v>
      </x:c>
      <x:c r="Q903" t="str">
        <x:v>是</x:v>
      </x:c>
    </x:row>
    <x:row r="904" ht="25.5" customHeight="1">
      <x:c r="A904" t="s">
        <x:v>6136</x:v>
      </x:c>
      <x:c r="B904" t="s">
        <x:v>151</x:v>
      </x:c>
      <x:c r="C904" t="s">
        <x:v>6137</x:v>
      </x:c>
      <x:c r="D904" t="s">
        <x:v>6138</x:v>
      </x:c>
      <x:c r="E904" t="s">
        <x:v>6139</x:v>
      </x:c>
      <x:c r="F904" t="s">
        <x:v>21</x:v>
      </x:c>
      <x:c r="G904" t="s">
        <x:v>6014</x:v>
      </x:c>
      <x:c r="H904" t="s">
        <x:v>6140</x:v>
      </x:c>
      <x:c r="I904" t="s">
        <x:v>6141</x:v>
      </x:c>
      <x:c r="J904" t="s">
        <x:v>44</x:v>
      </x:c>
      <x:c r="K904" t="s">
        <x:v>72</x:v>
      </x:c>
      <x:c r="L904" t="s">
        <x:v>44</x:v>
      </x:c>
      <x:c r="M904" s="6"/>
      <x:c r="O904" t="s">
        <x:v>131</x:v>
      </x:c>
      <x:c r="P904" t="s">
        <x:v>486</x:v>
      </x:c>
      <x:c r="Q904" t="str">
        <x:v>是</x:v>
      </x:c>
    </x:row>
    <x:row r="905" ht="25.5" customHeight="1">
      <x:c r="A905" t="s">
        <x:v>6142</x:v>
      </x:c>
      <x:c r="B905" t="s">
        <x:v>17</x:v>
      </x:c>
      <x:c r="C905" t="s">
        <x:v>6143</x:v>
      </x:c>
      <x:c r="D905" t="s">
        <x:v>6144</x:v>
      </x:c>
      <x:c r="E905" t="s">
        <x:v>6145</x:v>
      </x:c>
      <x:c r="F905" t="s">
        <x:v>21</x:v>
      </x:c>
      <x:c r="G905" t="s">
        <x:v>6014</x:v>
      </x:c>
      <x:c r="H905" t="s">
        <x:v>6146</x:v>
      </x:c>
      <x:c r="I905" t="s">
        <x:v>6147</x:v>
      </x:c>
      <x:c r="J905" t="s">
        <x:v>44</x:v>
      </x:c>
      <x:c r="K905" t="s">
        <x:v>72</x:v>
      </x:c>
      <x:c r="L905" t="s">
        <x:v>44</x:v>
      </x:c>
      <x:c r="M905" s="6"/>
      <x:c r="O905" t="s">
        <x:v>1077</x:v>
      </x:c>
      <x:c r="P905" t="s">
        <x:v>2382</x:v>
      </x:c>
      <x:c r="Q905" t="str">
        <x:v>是</x:v>
      </x:c>
    </x:row>
    <x:row r="906" ht="25.5" customHeight="1">
      <x:c r="A906" t="s">
        <x:v>6148</x:v>
      </x:c>
      <x:c r="B906" t="s">
        <x:v>151</x:v>
      </x:c>
      <x:c r="C906" t="s">
        <x:v>6149</x:v>
      </x:c>
      <x:c r="D906" t="s">
        <x:v>6150</x:v>
      </x:c>
      <x:c r="E906" t="s">
        <x:v>6151</x:v>
      </x:c>
      <x:c r="F906" t="s">
        <x:v>21</x:v>
      </x:c>
      <x:c r="G906" t="s">
        <x:v>6014</x:v>
      </x:c>
      <x:c r="H906" t="s">
        <x:v>6152</x:v>
      </x:c>
      <x:c r="I906" t="s">
        <x:v>6153</x:v>
      </x:c>
      <x:c r="J906" t="s">
        <x:v>44</x:v>
      </x:c>
      <x:c r="K906" t="s">
        <x:v>6154</x:v>
      </x:c>
      <x:c r="L906" t="s">
        <x:v>44</x:v>
      </x:c>
      <x:c r="M906" s="6" t="e">
        <x:f>HYPERLINK("https://github.com/vcu-swim-lab/SE-Emotion-Cause-Replication","https://github.com/vcu-swim-lab/SE-Emotion-Cause-Replication")</x:f>
        <x:v>HYPERLINK is not implemented. linkLocation=https://github.com/vcu-swim-lab/SE-Emotion-Cause-Replication, friendlyName=https://github.com/vcu-swim-lab/SE-Emotion-Cause-Replication</x:v>
      </x:c>
      <x:c r="N906" t="s">
        <x:v>675</x:v>
      </x:c>
      <x:c r="O906" t="s">
        <x:v>131</x:v>
      </x:c>
      <x:c r="P906" t="s">
        <x:v>486</x:v>
      </x:c>
      <x:c r="Q906" t="str">
        <x:v>是</x:v>
      </x:c>
    </x:row>
    <x:row r="907" ht="25.5" customHeight="1">
      <x:c r="A907" t="s">
        <x:v>6155</x:v>
      </x:c>
      <x:c r="B907" t="s">
        <x:v>17</x:v>
      </x:c>
      <x:c r="C907" t="s">
        <x:v>6156</x:v>
      </x:c>
      <x:c r="D907" t="s">
        <x:v>6157</x:v>
      </x:c>
      <x:c r="E907" t="s">
        <x:v>6158</x:v>
      </x:c>
      <x:c r="F907" t="s">
        <x:v>21</x:v>
      </x:c>
      <x:c r="G907" t="s">
        <x:v>6014</x:v>
      </x:c>
      <x:c r="H907" t="s">
        <x:v>6159</x:v>
      </x:c>
      <x:c r="I907" t="s">
        <x:v>6160</x:v>
      </x:c>
      <x:c r="J907" t="s">
        <x:v>44</x:v>
      </x:c>
      <x:c r="K907" t="s">
        <x:v>72</x:v>
      </x:c>
      <x:c r="L907" t="s">
        <x:v>44</x:v>
      </x:c>
      <x:c r="M907" s="6" t="e">
        <x:f>HYPERLINK("https://github.com/qibinhang/MwT","https://github.com/qibinhang/MwT")</x:f>
        <x:v>HYPERLINK is not implemented. linkLocation=https://github.com/qibinhang/MwT, friendlyName=https://github.com/qibinhang/MwT</x:v>
      </x:c>
      <x:c r="N907" t="s">
        <x:v>147</x:v>
      </x:c>
      <x:c r="O907" t="s">
        <x:v>80</x:v>
      </x:c>
      <x:c r="P907" t="s">
        <x:v>89</x:v>
      </x:c>
      <x:c r="Q907" t="str">
        <x:v>否</x:v>
      </x:c>
    </x:row>
    <x:row r="908" ht="25.5" customHeight="1">
      <x:c r="A908" t="s">
        <x:v>6161</x:v>
      </x:c>
      <x:c r="B908" t="s">
        <x:v>30</x:v>
      </x:c>
      <x:c r="C908" t="s">
        <x:v>6162</x:v>
      </x:c>
      <x:c r="D908" t="s">
        <x:v>6163</x:v>
      </x:c>
      <x:c r="E908" t="s">
        <x:v>6164</x:v>
      </x:c>
      <x:c r="F908" t="s">
        <x:v>21</x:v>
      </x:c>
      <x:c r="G908" t="s">
        <x:v>6014</x:v>
      </x:c>
      <x:c r="H908" t="s">
        <x:v>6165</x:v>
      </x:c>
      <x:c r="I908" t="s">
        <x:v>6166</x:v>
      </x:c>
      <x:c r="J908" t="s">
        <x:v>44</x:v>
      </x:c>
      <x:c r="K908" t="s">
        <x:v>72</x:v>
      </x:c>
      <x:c r="L908" t="s">
        <x:v>44</x:v>
      </x:c>
      <x:c r="M908" s="6"/>
      <x:c r="O908" t="s">
        <x:v>80</x:v>
      </x:c>
      <x:c r="P908" t="s">
        <x:v>89</x:v>
      </x:c>
      <x:c r="Q908" t="str">
        <x:v>是</x:v>
      </x:c>
    </x:row>
    <x:row r="909" ht="25.5" customHeight="1">
      <x:c r="A909" t="s">
        <x:v>6167</x:v>
      </x:c>
      <x:c r="B909" t="s">
        <x:v>17</x:v>
      </x:c>
      <x:c r="C909" t="s">
        <x:v>6168</x:v>
      </x:c>
      <x:c r="D909" t="s">
        <x:v>6169</x:v>
      </x:c>
      <x:c r="E909" t="s">
        <x:v>6170</x:v>
      </x:c>
      <x:c r="F909" t="s">
        <x:v>21</x:v>
      </x:c>
      <x:c r="G909" t="s">
        <x:v>6014</x:v>
      </x:c>
      <x:c r="H909" t="s">
        <x:v>6171</x:v>
      </x:c>
      <x:c r="I909" t="s">
        <x:v>6172</x:v>
      </x:c>
      <x:c r="J909" t="s">
        <x:v>44</x:v>
      </x:c>
      <x:c r="K909" t="s">
        <x:v>72</x:v>
      </x:c>
      <x:c r="L909" t="s">
        <x:v>44</x:v>
      </x:c>
      <x:c r="M909" s="6"/>
      <x:c r="O909" t="s">
        <x:v>64</x:v>
      </x:c>
      <x:c r="P909" t="s">
        <x:v>174</x:v>
      </x:c>
      <x:c r="Q909" t="str">
        <x:v>是</x:v>
      </x:c>
    </x:row>
    <x:row r="910" ht="25.5" customHeight="1">
      <x:c r="A910" t="s">
        <x:v>6173</x:v>
      </x:c>
      <x:c r="B910" t="s">
        <x:v>17</x:v>
      </x:c>
      <x:c r="C910" t="s">
        <x:v>6174</x:v>
      </x:c>
      <x:c r="D910" t="s">
        <x:v>6175</x:v>
      </x:c>
      <x:c r="E910" t="s">
        <x:v>6176</x:v>
      </x:c>
      <x:c r="F910" t="s">
        <x:v>21</x:v>
      </x:c>
      <x:c r="G910" t="s">
        <x:v>6014</x:v>
      </x:c>
      <x:c r="H910" t="s">
        <x:v>6177</x:v>
      </x:c>
      <x:c r="I910" t="s">
        <x:v>6178</x:v>
      </x:c>
      <x:c r="J910" t="s">
        <x:v>44</x:v>
      </x:c>
      <x:c r="K910" t="s">
        <x:v>6179</x:v>
      </x:c>
      <x:c r="L910" t="s">
        <x:v>44</x:v>
      </x:c>
      <x:c r="M910" s="6"/>
      <x:c r="O910" t="s">
        <x:v>80</x:v>
      </x:c>
      <x:c r="P910" t="s">
        <x:v>89</x:v>
      </x:c>
      <x:c r="Q910" t="str">
        <x:v>是</x:v>
      </x:c>
    </x:row>
    <x:row r="911" ht="25.5" customHeight="1">
      <x:c r="A911" t="s">
        <x:v>6180</x:v>
      </x:c>
      <x:c r="B911" t="s">
        <x:v>17</x:v>
      </x:c>
      <x:c r="C911" t="s">
        <x:v>6181</x:v>
      </x:c>
      <x:c r="D911" t="s">
        <x:v>6182</x:v>
      </x:c>
      <x:c r="E911" t="s">
        <x:v>6183</x:v>
      </x:c>
      <x:c r="F911" t="s">
        <x:v>21</x:v>
      </x:c>
      <x:c r="G911" t="s">
        <x:v>6014</x:v>
      </x:c>
      <x:c r="H911" t="s">
        <x:v>6184</x:v>
      </x:c>
      <x:c r="I911" t="s">
        <x:v>6185</x:v>
      </x:c>
      <x:c r="J911" t="s">
        <x:v>44</x:v>
      </x:c>
      <x:c r="K911" t="s">
        <x:v>72</x:v>
      </x:c>
      <x:c r="L911" t="s">
        <x:v>44</x:v>
      </x:c>
      <x:c r="M911" s="6" t="e">
        <x:f>HYPERLINK("https://github.com/iCSawyer/CodeSuggestion","https://github.com/iCSawyer/CodeSuggestion")</x:f>
        <x:v>HYPERLINK is not implemented. linkLocation=https://github.com/iCSawyer/CodeSuggestion, friendlyName=https://github.com/iCSawyer/CodeSuggestion</x:v>
      </x:c>
      <x:c r="N911" t="s">
        <x:v>893</x:v>
      </x:c>
      <x:c r="O911" t="s">
        <x:v>257</x:v>
      </x:c>
      <x:c r="P911" t="s">
        <x:v>258</x:v>
      </x:c>
      <x:c r="Q911" t="str">
        <x:v>是</x:v>
      </x:c>
    </x:row>
    <x:row r="912" ht="25.5" customHeight="1">
      <x:c r="A912" t="s">
        <x:v>6186</x:v>
      </x:c>
      <x:c r="B912" t="s">
        <x:v>30</x:v>
      </x:c>
      <x:c r="C912" t="s">
        <x:v>6187</x:v>
      </x:c>
      <x:c r="D912" t="s">
        <x:v>6188</x:v>
      </x:c>
      <x:c r="E912" t="s">
        <x:v>6189</x:v>
      </x:c>
      <x:c r="F912" t="s">
        <x:v>21</x:v>
      </x:c>
      <x:c r="G912" t="s">
        <x:v>6014</x:v>
      </x:c>
      <x:c r="H912" t="s">
        <x:v>6190</x:v>
      </x:c>
      <x:c r="I912" t="s">
        <x:v>6191</x:v>
      </x:c>
      <x:c r="J912" t="s">
        <x:v>44</x:v>
      </x:c>
      <x:c r="K912" t="s">
        <x:v>72</x:v>
      </x:c>
      <x:c r="L912" t="s">
        <x:v>44</x:v>
      </x:c>
      <x:c r="M912" s="6" t="e">
        <x:f>HYPERLINK("https://github.com/johnnypeng18/typefix","https://github.com/johnnypeng18/typefix")</x:f>
        <x:v>HYPERLINK is not implemented. linkLocation=https://github.com/johnnypeng18/typefix, friendlyName=https://github.com/johnnypeng18/typefix</x:v>
      </x:c>
      <x:c r="N912" t="s">
        <x:v>1594</x:v>
      </x:c>
      <x:c r="O912" t="s">
        <x:v>131</x:v>
      </x:c>
      <x:c r="P912" t="s">
        <x:v>227</x:v>
      </x:c>
      <x:c r="Q912" t="str">
        <x:v>是</x:v>
      </x:c>
    </x:row>
    <x:row r="913" ht="25.5" customHeight="1">
      <x:c r="A913" t="s">
        <x:v>6192</x:v>
      </x:c>
      <x:c r="B913" t="s">
        <x:v>30</x:v>
      </x:c>
      <x:c r="C913" t="s">
        <x:v>6193</x:v>
      </x:c>
      <x:c r="D913" t="s">
        <x:v>6194</x:v>
      </x:c>
      <x:c r="E913" t="s">
        <x:v>6195</x:v>
      </x:c>
      <x:c r="F913" t="s">
        <x:v>21</x:v>
      </x:c>
      <x:c r="G913" t="s">
        <x:v>6014</x:v>
      </x:c>
      <x:c r="H913" t="s">
        <x:v>6196</x:v>
      </x:c>
      <x:c r="I913" t="s">
        <x:v>6197</x:v>
      </x:c>
      <x:c r="J913" t="s">
        <x:v>44</x:v>
      </x:c>
      <x:c r="K913" t="s">
        <x:v>72</x:v>
      </x:c>
      <x:c r="L913" t="s">
        <x:v>44</x:v>
      </x:c>
      <x:c r="M913" s="6" t="e">
        <x:f>HYPERLINK("https://github.com/nninjn/VeRe","https://github.com/nninjn/VeRe")</x:f>
        <x:v>HYPERLINK is not implemented. linkLocation=https://github.com/nninjn/VeRe, friendlyName=https://github.com/nninjn/VeRe</x:v>
      </x:c>
      <x:c r="N913" t="s">
        <x:v>325</x:v>
      </x:c>
      <x:c r="O913" t="s">
        <x:v>462</x:v>
      </x:c>
      <x:c r="P913" t="s">
        <x:v>1444</x:v>
      </x:c>
      <x:c r="Q913" t="str">
        <x:v>否</x:v>
      </x:c>
    </x:row>
    <x:row r="914" ht="25.5" customHeight="1">
      <x:c r="A914" t="s">
        <x:v>6198</x:v>
      </x:c>
      <x:c r="B914" t="s">
        <x:v>30</x:v>
      </x:c>
      <x:c r="C914" t="s">
        <x:v>6199</x:v>
      </x:c>
      <x:c r="D914" t="s">
        <x:v>6200</x:v>
      </x:c>
      <x:c r="E914" t="s">
        <x:v>6201</x:v>
      </x:c>
      <x:c r="F914" t="s">
        <x:v>21</x:v>
      </x:c>
      <x:c r="G914" t="s">
        <x:v>6014</x:v>
      </x:c>
      <x:c r="H914" t="s">
        <x:v>6202</x:v>
      </x:c>
      <x:c r="I914" t="s">
        <x:v>6203</x:v>
      </x:c>
      <x:c r="J914" t="s">
        <x:v>44</x:v>
      </x:c>
      <x:c r="K914" t="s">
        <x:v>6204</x:v>
      </x:c>
      <x:c r="L914" t="s">
        <x:v>44</x:v>
      </x:c>
      <x:c r="M914" s="6"/>
      <x:c r="O914" t="s">
        <x:v>131</x:v>
      </x:c>
      <x:c r="P914" t="s">
        <x:v>227</x:v>
      </x:c>
      <x:c r="Q914" t="str">
        <x:v>是</x:v>
      </x:c>
    </x:row>
    <x:row r="915" ht="25.5" customHeight="1">
      <x:c r="A915" t="s">
        <x:v>6205</x:v>
      </x:c>
      <x:c r="B915" t="s">
        <x:v>30</x:v>
      </x:c>
      <x:c r="C915" t="s">
        <x:v>6206</x:v>
      </x:c>
      <x:c r="D915" t="s">
        <x:v>6207</x:v>
      </x:c>
      <x:c r="E915" t="s">
        <x:v>6208</x:v>
      </x:c>
      <x:c r="F915" t="s">
        <x:v>44</x:v>
      </x:c>
      <x:c r="G915" t="s">
        <x:v>6014</x:v>
      </x:c>
      <x:c r="H915" t="s">
        <x:v>6209</x:v>
      </x:c>
      <x:c r="I915" t="s">
        <x:v>6210</x:v>
      </x:c>
      <x:c r="J915" t="s">
        <x:v>21</x:v>
      </x:c>
      <x:c r="K915" t="s">
        <x:v>6211</x:v>
      </x:c>
      <x:c r="L915" t="s">
        <x:v>44</x:v>
      </x:c>
      <x:c r="M915" s="6"/>
      <x:c r="O915" t="s">
        <x:v>54</x:v>
      </x:c>
      <x:c r="P915" t="s">
        <x:v>544</x:v>
      </x:c>
      <x:c r="Q915" t="str">
        <x:v>否</x:v>
      </x:c>
    </x:row>
    <x:row r="916" ht="25.5" customHeight="1">
      <x:c r="A916" t="s">
        <x:v>6212</x:v>
      </x:c>
      <x:c r="B916" t="s">
        <x:v>57</x:v>
      </x:c>
      <x:c r="C916" t="s">
        <x:v>6213</x:v>
      </x:c>
      <x:c r="D916" t="s">
        <x:v>6214</x:v>
      </x:c>
      <x:c r="E916" t="s">
        <x:v>6215</x:v>
      </x:c>
      <x:c r="F916" t="s">
        <x:v>21</x:v>
      </x:c>
      <x:c r="G916" t="s">
        <x:v>6014</x:v>
      </x:c>
      <x:c r="H916" t="s">
        <x:v>6216</x:v>
      </x:c>
      <x:c r="I916" t="s">
        <x:v>6217</x:v>
      </x:c>
      <x:c r="J916" t="s">
        <x:v>44</x:v>
      </x:c>
      <x:c r="K916" t="s">
        <x:v>72</x:v>
      </x:c>
      <x:c r="L916" t="s">
        <x:v>44</x:v>
      </x:c>
      <x:c r="M916" s="6"/>
      <x:c r="O916" t="s">
        <x:v>1077</x:v>
      </x:c>
      <x:c r="P916" t="s">
        <x:v>2382</x:v>
      </x:c>
      <x:c r="Q916" t="str">
        <x:v>是</x:v>
      </x:c>
    </x:row>
    <x:row r="917" ht="25.5" customHeight="1">
      <x:c r="A917" t="s">
        <x:v>6218</x:v>
      </x:c>
      <x:c r="B917" t="s">
        <x:v>57</x:v>
      </x:c>
      <x:c r="C917" t="s">
        <x:v>6219</x:v>
      </x:c>
      <x:c r="D917" t="s">
        <x:v>6220</x:v>
      </x:c>
      <x:c r="E917" t="s">
        <x:v>6221</x:v>
      </x:c>
      <x:c r="F917" t="s">
        <x:v>21</x:v>
      </x:c>
      <x:c r="G917" t="s">
        <x:v>6014</x:v>
      </x:c>
      <x:c r="H917" t="s">
        <x:v>6222</x:v>
      </x:c>
      <x:c r="I917" t="s">
        <x:v>6223</x:v>
      </x:c>
      <x:c r="J917" t="s">
        <x:v>44</x:v>
      </x:c>
      <x:c r="K917" t="s">
        <x:v>72</x:v>
      </x:c>
      <x:c r="L917" t="s">
        <x:v>44</x:v>
      </x:c>
      <x:c r="M917" s="6" t="e">
        <x:f>HYPERLINK("https://github.com/jhu066/Marco/blob/main/readme.md","https://github.com/jhu066/Marco/blob/main/readme.md")</x:f>
        <x:v>HYPERLINK is not implemented. linkLocation=https://github.com/jhu066/Marco/blob/main/readme.md, friendlyName=https://github.com/jhu066/Marco/blob/main/readme.md</x:v>
      </x:c>
      <x:c r="N917" t="s">
        <x:v>675</x:v>
      </x:c>
      <x:c r="O917" t="s">
        <x:v>64</x:v>
      </x:c>
      <x:c r="P917" t="s">
        <x:v>65</x:v>
      </x:c>
      <x:c r="Q917" t="str">
        <x:v>否</x:v>
      </x:c>
    </x:row>
    <x:row r="918" ht="25.5" customHeight="1">
      <x:c r="A918" t="s">
        <x:v>6224</x:v>
      </x:c>
      <x:c r="B918" t="s">
        <x:v>57</x:v>
      </x:c>
      <x:c r="C918" t="s">
        <x:v>6225</x:v>
      </x:c>
      <x:c r="D918" t="s">
        <x:v>6226</x:v>
      </x:c>
      <x:c r="E918" t="s">
        <x:v>6227</x:v>
      </x:c>
      <x:c r="F918" t="s">
        <x:v>21</x:v>
      </x:c>
      <x:c r="G918" t="s">
        <x:v>6014</x:v>
      </x:c>
      <x:c r="H918" t="s">
        <x:v>6228</x:v>
      </x:c>
      <x:c r="I918" t="s">
        <x:v>6229</x:v>
      </x:c>
      <x:c r="J918" t="s">
        <x:v>44</x:v>
      </x:c>
      <x:c r="K918" t="s">
        <x:v>6230</x:v>
      </x:c>
      <x:c r="L918" t="s">
        <x:v>44</x:v>
      </x:c>
      <x:c r="M918" s="6" t="e">
        <x:f>HYPERLINK("https://github.com/StefanosChaliasos/sc-defi-security","https://github.com/StefanosChaliasos/sc-defi-security")</x:f>
        <x:v>HYPERLINK is not implemented. linkLocation=https://github.com/StefanosChaliasos/sc-defi-security, friendlyName=https://github.com/StefanosChaliasos/sc-defi-security</x:v>
      </x:c>
      <x:c r="N918" t="s">
        <x:v>1594</x:v>
      </x:c>
      <x:c r="O918" t="s">
        <x:v>122</x:v>
      </x:c>
      <x:c r="P918" t="s">
        <x:v>206</x:v>
      </x:c>
      <x:c r="Q918" t="str">
        <x:v>否</x:v>
      </x:c>
    </x:row>
    <x:row r="919" ht="25.5" customHeight="1">
      <x:c r="A919" t="s">
        <x:v>6231</x:v>
      </x:c>
      <x:c r="B919" t="s">
        <x:v>57</x:v>
      </x:c>
      <x:c r="C919" t="s">
        <x:v>6232</x:v>
      </x:c>
      <x:c r="D919" t="s">
        <x:v>6233</x:v>
      </x:c>
      <x:c r="E919" t="s">
        <x:v>6234</x:v>
      </x:c>
      <x:c r="F919" t="s">
        <x:v>21</x:v>
      </x:c>
      <x:c r="G919" t="s">
        <x:v>6014</x:v>
      </x:c>
      <x:c r="H919" t="s">
        <x:v>6235</x:v>
      </x:c>
      <x:c r="I919" t="s">
        <x:v>6236</x:v>
      </x:c>
      <x:c r="J919" t="s">
        <x:v>44</x:v>
      </x:c>
      <x:c r="K919" t="s">
        <x:v>6237</x:v>
      </x:c>
      <x:c r="L919" t="s">
        <x:v>44</x:v>
      </x:c>
      <x:c r="M919" s="6"/>
      <x:c r="O919" t="s">
        <x:v>64</x:v>
      </x:c>
      <x:c r="P919" t="s">
        <x:v>174</x:v>
      </x:c>
      <x:c r="Q919" t="str">
        <x:v>是</x:v>
      </x:c>
    </x:row>
    <x:row r="920" ht="25.5" customHeight="1">
      <x:c r="A920" t="s">
        <x:v>6238</x:v>
      </x:c>
      <x:c r="B920" t="s">
        <x:v>57</x:v>
      </x:c>
      <x:c r="C920" t="s">
        <x:v>6239</x:v>
      </x:c>
      <x:c r="D920" t="s">
        <x:v>6240</x:v>
      </x:c>
      <x:c r="E920" t="s">
        <x:v>6241</x:v>
      </x:c>
      <x:c r="F920" t="s">
        <x:v>21</x:v>
      </x:c>
      <x:c r="G920" t="s">
        <x:v>6014</x:v>
      </x:c>
      <x:c r="H920" t="s">
        <x:v>6242</x:v>
      </x:c>
      <x:c r="I920" t="s">
        <x:v>6243</x:v>
      </x:c>
      <x:c r="J920" t="s">
        <x:v>44</x:v>
      </x:c>
      <x:c r="K920" t="s">
        <x:v>6244</x:v>
      </x:c>
      <x:c r="L920" t="s">
        <x:v>44</x:v>
      </x:c>
      <x:c r="M920" s="6"/>
      <x:c r="O920" t="s">
        <x:v>131</x:v>
      </x:c>
      <x:c r="P920" t="s">
        <x:v>227</x:v>
      </x:c>
      <x:c r="Q920" t="str">
        <x:v>是</x:v>
      </x:c>
    </x:row>
    <x:row r="921" ht="25.5" customHeight="1">
      <x:c r="A921" t="s">
        <x:v>6245</x:v>
      </x:c>
      <x:c r="B921" t="s">
        <x:v>30</x:v>
      </x:c>
      <x:c r="C921" t="s">
        <x:v>6246</x:v>
      </x:c>
      <x:c r="D921" t="s">
        <x:v>6247</x:v>
      </x:c>
      <x:c r="E921" t="s">
        <x:v>6248</x:v>
      </x:c>
      <x:c r="F921" t="s">
        <x:v>21</x:v>
      </x:c>
      <x:c r="G921" t="s">
        <x:v>6014</x:v>
      </x:c>
      <x:c r="H921" t="s">
        <x:v>6249</x:v>
      </x:c>
      <x:c r="I921" t="s">
        <x:v>6250</x:v>
      </x:c>
      <x:c r="J921" t="s">
        <x:v>44</x:v>
      </x:c>
      <x:c r="K921" t="s">
        <x:v>6251</x:v>
      </x:c>
      <x:c r="L921" t="s">
        <x:v>44</x:v>
      </x:c>
      <x:c r="M921" s="6"/>
      <x:c r="O921" t="s">
        <x:v>122</x:v>
      </x:c>
      <x:c r="P921" t="s">
        <x:v>739</x:v>
      </x:c>
      <x:c r="Q921" t="str">
        <x:v>否</x:v>
      </x:c>
    </x:row>
    <x:row r="922" ht="25.5" customHeight="1">
      <x:c r="A922" t="s">
        <x:v>6252</x:v>
      </x:c>
      <x:c r="B922" t="s">
        <x:v>30</x:v>
      </x:c>
      <x:c r="C922" t="s">
        <x:v>6253</x:v>
      </x:c>
      <x:c r="D922" t="s">
        <x:v>6254</x:v>
      </x:c>
      <x:c r="E922" t="s">
        <x:v>6255</x:v>
      </x:c>
      <x:c r="F922" t="s">
        <x:v>21</x:v>
      </x:c>
      <x:c r="G922" t="s">
        <x:v>6014</x:v>
      </x:c>
      <x:c r="H922" t="s">
        <x:v>6256</x:v>
      </x:c>
      <x:c r="I922" t="s">
        <x:v>6257</x:v>
      </x:c>
      <x:c r="J922" t="s">
        <x:v>44</x:v>
      </x:c>
      <x:c r="K922" t="s">
        <x:v>72</x:v>
      </x:c>
      <x:c r="L922" t="s">
        <x:v>44</x:v>
      </x:c>
      <x:c r="M922" s="6" t="e">
        <x:f>HYPERLINK("https://github.com/gmy2013/LLM_Comment_Generation","https://github.com/gmy2013/LLM_Comment_Generation")</x:f>
        <x:v>HYPERLINK is not implemented. linkLocation=https://github.com/gmy2013/LLM_Comment_Generation, friendlyName=https://github.com/gmy2013/LLM_Comment_Generation</x:v>
      </x:c>
      <x:c r="N922" t="s">
        <x:v>5557</x:v>
      </x:c>
      <x:c r="O922" t="s">
        <x:v>257</x:v>
      </x:c>
      <x:c r="P922" t="s">
        <x:v>281</x:v>
      </x:c>
      <x:c r="Q922" t="str">
        <x:v>是</x:v>
      </x:c>
    </x:row>
    <x:row r="923" ht="25.5" customHeight="1">
      <x:c r="A923" t="s">
        <x:v>6258</x:v>
      </x:c>
      <x:c r="B923" t="s">
        <x:v>17</x:v>
      </x:c>
      <x:c r="C923" t="s">
        <x:v>6259</x:v>
      </x:c>
      <x:c r="D923" t="s">
        <x:v>6260</x:v>
      </x:c>
      <x:c r="E923" t="s">
        <x:v>6261</x:v>
      </x:c>
      <x:c r="F923" t="s">
        <x:v>21</x:v>
      </x:c>
      <x:c r="G923" t="s">
        <x:v>6014</x:v>
      </x:c>
      <x:c r="H923" t="s">
        <x:v>6262</x:v>
      </x:c>
      <x:c r="I923" t="s">
        <x:v>6263</x:v>
      </x:c>
      <x:c r="J923" t="s">
        <x:v>44</x:v>
      </x:c>
      <x:c r="K923" t="s">
        <x:v>72</x:v>
      </x:c>
      <x:c r="L923" t="s">
        <x:v>44</x:v>
      </x:c>
      <x:c r="M923" s="6" t="e">
        <x:f>HYPERLINK("https://github.com/fronchetti/ICSE-2024","https://github.com/fronchetti/ICSE-2024")</x:f>
        <x:v>HYPERLINK is not implemented. linkLocation=https://github.com/fronchetti/ICSE-2024, friendlyName=https://github.com/fronchetti/ICSE-2024</x:v>
      </x:c>
      <x:c r="N923" t="s">
        <x:v>53</x:v>
      </x:c>
      <x:c r="O923" t="s">
        <x:v>1077</x:v>
      </x:c>
      <x:c r="P923" t="s">
        <x:v>1078</x:v>
      </x:c>
      <x:c r="Q923" t="str">
        <x:v>否</x:v>
      </x:c>
    </x:row>
    <x:row r="924" ht="25.5" customHeight="1">
      <x:c r="A924" t="s">
        <x:v>6264</x:v>
      </x:c>
      <x:c r="B924" t="s">
        <x:v>57</x:v>
      </x:c>
      <x:c r="C924" t="s">
        <x:v>6265</x:v>
      </x:c>
      <x:c r="D924" t="s">
        <x:v>6266</x:v>
      </x:c>
      <x:c r="E924" t="s">
        <x:v>6267</x:v>
      </x:c>
      <x:c r="F924" t="s">
        <x:v>21</x:v>
      </x:c>
      <x:c r="G924" t="s">
        <x:v>6014</x:v>
      </x:c>
      <x:c r="H924" t="s">
        <x:v>6268</x:v>
      </x:c>
      <x:c r="I924" t="s">
        <x:v>6269</x:v>
      </x:c>
      <x:c r="J924" t="s">
        <x:v>21</x:v>
      </x:c>
      <x:c r="K924" t="s">
        <x:v>6270</x:v>
      </x:c>
      <x:c r="L924" t="s">
        <x:v>21</x:v>
      </x:c>
      <x:c r="M924" s="6"/>
      <x:c r="O924" t="s">
        <x:v>64</x:v>
      </x:c>
      <x:c r="P924" t="s">
        <x:v>65</x:v>
      </x:c>
      <x:c r="Q924" t="str">
        <x:v>否</x:v>
      </x:c>
    </x:row>
    <x:row r="925" ht="25.5" customHeight="1">
      <x:c r="A925" t="s">
        <x:v>6271</x:v>
      </x:c>
      <x:c r="B925" t="s">
        <x:v>57</x:v>
      </x:c>
      <x:c r="C925" t="s">
        <x:v>6272</x:v>
      </x:c>
      <x:c r="D925" t="s">
        <x:v>6273</x:v>
      </x:c>
      <x:c r="E925" t="s">
        <x:v>6274</x:v>
      </x:c>
      <x:c r="F925" t="s">
        <x:v>44</x:v>
      </x:c>
      <x:c r="G925" t="s">
        <x:v>6014</x:v>
      </x:c>
      <x:c r="H925" t="s">
        <x:v>6275</x:v>
      </x:c>
      <x:c r="I925" t="s">
        <x:v>6276</x:v>
      </x:c>
      <x:c r="J925" t="s">
        <x:v>44</x:v>
      </x:c>
      <x:c r="K925" t="s">
        <x:v>72</x:v>
      </x:c>
      <x:c r="L925" t="s">
        <x:v>21</x:v>
      </x:c>
      <x:c r="M925" s="6" t="e">
        <x:f>HYPERLINK("https://github.com/spideruci/RIPR-framework","https://github.com/spideruci/RIPR-framework")</x:f>
        <x:v>HYPERLINK is not implemented. linkLocation=https://github.com/spideruci/RIPR-framework, friendlyName=https://github.com/spideruci/RIPR-framework</x:v>
      </x:c>
      <x:c r="N925" t="s">
        <x:v>325</x:v>
      </x:c>
      <x:c r="O925" t="s">
        <x:v>64</x:v>
      </x:c>
      <x:c r="P925" t="s">
        <x:v>65</x:v>
      </x:c>
      <x:c r="Q925" t="str">
        <x:v>否</x:v>
      </x:c>
    </x:row>
    <x:row r="926" ht="25.5" customHeight="1">
      <x:c r="A926" t="s">
        <x:v>6277</x:v>
      </x:c>
      <x:c r="B926" t="s">
        <x:v>30</x:v>
      </x:c>
      <x:c r="C926" t="s">
        <x:v>6278</x:v>
      </x:c>
      <x:c r="D926" t="s">
        <x:v>6279</x:v>
      </x:c>
      <x:c r="E926" t="s">
        <x:v>6280</x:v>
      </x:c>
      <x:c r="F926" t="s">
        <x:v>21</x:v>
      </x:c>
      <x:c r="G926" t="s">
        <x:v>6014</x:v>
      </x:c>
      <x:c r="H926" t="s">
        <x:v>6281</x:v>
      </x:c>
      <x:c r="I926" t="s">
        <x:v>6282</x:v>
      </x:c>
      <x:c r="J926" t="s">
        <x:v>44</x:v>
      </x:c>
      <x:c r="K926" t="s">
        <x:v>6283</x:v>
      </x:c>
      <x:c r="L926" t="s">
        <x:v>44</x:v>
      </x:c>
      <x:c r="M926" s="6" t="e">
        <x:f>HYPERLINK("https://github.com/rifatarefin/treevada","https://github.com/rifatarefin/treevada")</x:f>
        <x:v>HYPERLINK is not implemented. linkLocation=https://github.com/rifatarefin/treevada, friendlyName=https://github.com/rifatarefin/treevada</x:v>
      </x:c>
      <x:c r="N926" t="s">
        <x:v>147</x:v>
      </x:c>
      <x:c r="O926" t="s">
        <x:v>64</x:v>
      </x:c>
      <x:c r="P926" t="s">
        <x:v>65</x:v>
      </x:c>
      <x:c r="Q926" t="str">
        <x:v>否</x:v>
      </x:c>
    </x:row>
    <x:row r="927" ht="25.5" customHeight="1">
      <x:c r="A927" t="s">
        <x:v>6284</x:v>
      </x:c>
      <x:c r="B927" t="s">
        <x:v>30</x:v>
      </x:c>
      <x:c r="C927" t="s">
        <x:v>6285</x:v>
      </x:c>
      <x:c r="D927" t="s">
        <x:v>6286</x:v>
      </x:c>
      <x:c r="E927" t="s">
        <x:v>6287</x:v>
      </x:c>
      <x:c r="F927" t="s">
        <x:v>21</x:v>
      </x:c>
      <x:c r="G927" t="s">
        <x:v>6014</x:v>
      </x:c>
      <x:c r="H927" t="s">
        <x:v>6288</x:v>
      </x:c>
      <x:c r="I927" t="s">
        <x:v>6289</x:v>
      </x:c>
      <x:c r="J927" t="s">
        <x:v>44</x:v>
      </x:c>
      <x:c r="K927" t="s">
        <x:v>72</x:v>
      </x:c>
      <x:c r="L927" t="s">
        <x:v>44</x:v>
      </x:c>
      <x:c r="M927" s="6" t="e">
        <x:f>HYPERLINK("https://github.com/wuchiuwong/CrashTranslator","https://github.com/wuchiuwong/CrashTranslator")</x:f>
        <x:v>HYPERLINK is not implemented. linkLocation=https://github.com/wuchiuwong/CrashTranslator, friendlyName=https://github.com/wuchiuwong/CrashTranslator</x:v>
      </x:c>
      <x:c r="N927" t="s">
        <x:v>403</x:v>
      </x:c>
      <x:c r="O927" t="s">
        <x:v>64</x:v>
      </x:c>
      <x:c r="P927" t="s">
        <x:v>65</x:v>
      </x:c>
      <x:c r="Q927" t="str">
        <x:v>是</x:v>
      </x:c>
    </x:row>
    <x:row r="928" ht="25.5" customHeight="1">
      <x:c r="A928" t="s">
        <x:v>6290</x:v>
      </x:c>
      <x:c r="B928" t="s">
        <x:v>57</x:v>
      </x:c>
      <x:c r="C928" t="s">
        <x:v>6291</x:v>
      </x:c>
      <x:c r="D928" t="s">
        <x:v>6292</x:v>
      </x:c>
      <x:c r="E928" t="s">
        <x:v>6293</x:v>
      </x:c>
      <x:c r="F928" t="s">
        <x:v>21</x:v>
      </x:c>
      <x:c r="G928" t="s">
        <x:v>6014</x:v>
      </x:c>
      <x:c r="H928" t="s">
        <x:v>6294</x:v>
      </x:c>
      <x:c r="I928" t="s">
        <x:v>6295</x:v>
      </x:c>
      <x:c r="J928" t="s">
        <x:v>21</x:v>
      </x:c>
      <x:c r="K928" t="s">
        <x:v>6296</x:v>
      </x:c>
      <x:c r="L928" t="s">
        <x:v>44</x:v>
      </x:c>
      <x:c r="M928" s="6"/>
      <x:c r="O928" t="s">
        <x:v>122</x:v>
      </x:c>
      <x:c r="P928" t="s">
        <x:v>697</x:v>
      </x:c>
      <x:c r="Q928" t="str">
        <x:v>否</x:v>
      </x:c>
    </x:row>
    <x:row r="929" ht="25.5" customHeight="1">
      <x:c r="A929" t="s">
        <x:v>6297</x:v>
      </x:c>
      <x:c r="B929" t="s">
        <x:v>17</x:v>
      </x:c>
      <x:c r="C929" t="s">
        <x:v>6298</x:v>
      </x:c>
      <x:c r="D929" t="s">
        <x:v>6299</x:v>
      </x:c>
      <x:c r="E929" t="s">
        <x:v>6300</x:v>
      </x:c>
      <x:c r="F929" t="s">
        <x:v>44</x:v>
      </x:c>
      <x:c r="G929" t="s">
        <x:v>6014</x:v>
      </x:c>
      <x:c r="H929" t="s">
        <x:v>6301</x:v>
      </x:c>
      <x:c r="I929" t="s">
        <x:v>6302</x:v>
      </x:c>
      <x:c r="J929" t="s">
        <x:v>44</x:v>
      </x:c>
      <x:c r="K929" t="s">
        <x:v>6303</x:v>
      </x:c>
      <x:c r="L929" t="s">
        <x:v>44</x:v>
      </x:c>
      <x:c r="M929" s="6" t="e">
        <x:f>HYPERLINK("https://github.com/EngineeringSoftware/ogo","https://github.com/EngineeringSoftware/ogo")</x:f>
        <x:v>HYPERLINK is not implemented. linkLocation=https://github.com/EngineeringSoftware/ogo, friendlyName=https://github.com/EngineeringSoftware/ogo</x:v>
      </x:c>
      <x:c r="N929" t="s">
        <x:v>675</x:v>
      </x:c>
      <x:c r="O929" t="s">
        <x:v>64</x:v>
      </x:c>
      <x:c r="P929" t="s">
        <x:v>174</x:v>
      </x:c>
      <x:c r="Q929" t="str">
        <x:v>否</x:v>
      </x:c>
    </x:row>
    <x:row r="930" ht="25.5" customHeight="1">
      <x:c r="A930" t="s">
        <x:v>6304</x:v>
      </x:c>
      <x:c r="B930" t="s">
        <x:v>17</x:v>
      </x:c>
      <x:c r="C930" t="s">
        <x:v>6305</x:v>
      </x:c>
      <x:c r="D930" t="s">
        <x:v>6306</x:v>
      </x:c>
      <x:c r="E930" t="s">
        <x:v>6307</x:v>
      </x:c>
      <x:c r="F930" t="s">
        <x:v>21</x:v>
      </x:c>
      <x:c r="G930" t="s">
        <x:v>6014</x:v>
      </x:c>
      <x:c r="H930" t="s">
        <x:v>6308</x:v>
      </x:c>
      <x:c r="I930" t="s">
        <x:v>6309</x:v>
      </x:c>
      <x:c r="J930" t="s">
        <x:v>21</x:v>
      </x:c>
      <x:c r="K930" t="s">
        <x:v>6310</x:v>
      </x:c>
      <x:c r="L930" t="s">
        <x:v>44</x:v>
      </x:c>
      <x:c r="M930" s="6"/>
      <x:c r="O930" t="s">
        <x:v>257</x:v>
      </x:c>
      <x:c r="P930" t="s">
        <x:v>925</x:v>
      </x:c>
      <x:c r="Q930" t="str">
        <x:v>否</x:v>
      </x:c>
    </x:row>
    <x:row r="931" ht="25.5" customHeight="1">
      <x:c r="A931" t="s">
        <x:v>6311</x:v>
      </x:c>
      <x:c r="B931" t="s">
        <x:v>17</x:v>
      </x:c>
      <x:c r="C931" t="s">
        <x:v>6312</x:v>
      </x:c>
      <x:c r="D931" t="s">
        <x:v>6313</x:v>
      </x:c>
      <x:c r="E931" t="s">
        <x:v>6314</x:v>
      </x:c>
      <x:c r="F931" t="s">
        <x:v>44</x:v>
      </x:c>
      <x:c r="G931" t="s">
        <x:v>6014</x:v>
      </x:c>
      <x:c r="H931" t="s">
        <x:v>6315</x:v>
      </x:c>
      <x:c r="I931" t="s">
        <x:v>6316</x:v>
      </x:c>
      <x:c r="J931" t="s">
        <x:v>44</x:v>
      </x:c>
      <x:c r="K931" t="s">
        <x:v>72</x:v>
      </x:c>
      <x:c r="L931" t="s">
        <x:v>44</x:v>
      </x:c>
      <x:c r="M931" s="6" t="e">
        <x:f>HYPERLINK("https://github.com/hammad-a/ICSE24_TMS","https://github.com/hammad-a/ICSE24_TMS")</x:f>
        <x:v>HYPERLINK is not implemented. linkLocation=https://github.com/hammad-a/ICSE24_TMS, friendlyName=https://github.com/hammad-a/ICSE24_TMS</x:v>
      </x:c>
      <x:c r="N931" t="s">
        <x:v>840</x:v>
      </x:c>
      <x:c r="O931" t="s">
        <x:v>189</x:v>
      </x:c>
      <x:c r="P931" t="s">
        <x:v>4656</x:v>
      </x:c>
      <x:c r="Q931" t="str">
        <x:v>否</x:v>
      </x:c>
    </x:row>
    <x:row r="932" ht="25.5" customHeight="1">
      <x:c r="A932" t="s">
        <x:v>6317</x:v>
      </x:c>
      <x:c r="B932" t="s">
        <x:v>17</x:v>
      </x:c>
      <x:c r="C932" t="s">
        <x:v>6318</x:v>
      </x:c>
      <x:c r="D932" t="s">
        <x:v>6319</x:v>
      </x:c>
      <x:c r="E932" t="s">
        <x:v>6320</x:v>
      </x:c>
      <x:c r="F932" t="s">
        <x:v>21</x:v>
      </x:c>
      <x:c r="G932" t="s">
        <x:v>6014</x:v>
      </x:c>
      <x:c r="H932" t="s">
        <x:v>6321</x:v>
      </x:c>
      <x:c r="I932" t="s">
        <x:v>6322</x:v>
      </x:c>
      <x:c r="J932" t="s">
        <x:v>21</x:v>
      </x:c>
      <x:c r="K932" t="s">
        <x:v>6323</x:v>
      </x:c>
      <x:c r="L932" t="s">
        <x:v>21</x:v>
      </x:c>
      <x:c r="M932" s="6"/>
      <x:c r="O932" t="s">
        <x:v>257</x:v>
      </x:c>
      <x:c r="P932" t="s">
        <x:v>258</x:v>
      </x:c>
      <x:c r="Q932" t="str">
        <x:v>是</x:v>
      </x:c>
    </x:row>
    <x:row r="933" ht="25.5" customHeight="1">
      <x:c r="A933" t="s">
        <x:v>6324</x:v>
      </x:c>
      <x:c r="B933" t="s">
        <x:v>57</x:v>
      </x:c>
      <x:c r="C933" t="s">
        <x:v>6325</x:v>
      </x:c>
      <x:c r="D933" t="s">
        <x:v>6326</x:v>
      </x:c>
      <x:c r="E933" t="s">
        <x:v>6327</x:v>
      </x:c>
      <x:c r="F933" t="s">
        <x:v>21</x:v>
      </x:c>
      <x:c r="G933" t="s">
        <x:v>6014</x:v>
      </x:c>
      <x:c r="H933" t="s">
        <x:v>6328</x:v>
      </x:c>
      <x:c r="I933" t="s">
        <x:v>6329</x:v>
      </x:c>
      <x:c r="J933" t="s">
        <x:v>44</x:v>
      </x:c>
      <x:c r="K933" t="s">
        <x:v>72</x:v>
      </x:c>
      <x:c r="L933" t="s">
        <x:v>44</x:v>
      </x:c>
      <x:c r="M933" s="6" t="e">
        <x:f>HYPERLINK("https://github.com/Maruko912/AMDs","https://github.com/Maruko912/AMDs")</x:f>
        <x:v>HYPERLINK is not implemented. linkLocation=https://github.com/Maruko912/AMDs, friendlyName=https://github.com/Maruko912/AMDs</x:v>
      </x:c>
      <x:c r="N933" t="s">
        <x:v>1301</x:v>
      </x:c>
      <x:c r="O933" t="s">
        <x:v>122</x:v>
      </x:c>
      <x:c r="P933" t="s">
        <x:v>123</x:v>
      </x:c>
      <x:c r="Q933" t="str">
        <x:v>否</x:v>
      </x:c>
    </x:row>
    <x:row r="934" ht="25.5" customHeight="1">
      <x:c r="A934" t="s">
        <x:v>6330</x:v>
      </x:c>
      <x:c r="B934" t="s">
        <x:v>17</x:v>
      </x:c>
      <x:c r="C934" t="s">
        <x:v>6331</x:v>
      </x:c>
      <x:c r="D934" t="s">
        <x:v>6332</x:v>
      </x:c>
      <x:c r="E934" t="s">
        <x:v>6333</x:v>
      </x:c>
      <x:c r="F934" t="s">
        <x:v>21</x:v>
      </x:c>
      <x:c r="G934" t="s">
        <x:v>6014</x:v>
      </x:c>
      <x:c r="H934" t="s">
        <x:v>6334</x:v>
      </x:c>
      <x:c r="I934" t="s">
        <x:v>6335</x:v>
      </x:c>
      <x:c r="J934" t="s">
        <x:v>44</x:v>
      </x:c>
      <x:c r="K934" t="s">
        <x:v>6336</x:v>
      </x:c>
      <x:c r="L934" t="s">
        <x:v>44</x:v>
      </x:c>
      <x:c r="M934" s="6"/>
      <x:c r="O934" t="s">
        <x:v>257</x:v>
      </x:c>
      <x:c r="P934" t="s">
        <x:v>258</x:v>
      </x:c>
      <x:c r="Q934" t="str">
        <x:v>是</x:v>
      </x:c>
    </x:row>
    <x:row r="935" ht="25.5" customHeight="1">
      <x:c r="A935" t="s">
        <x:v>6337</x:v>
      </x:c>
      <x:c r="B935" t="s">
        <x:v>17</x:v>
      </x:c>
      <x:c r="C935" t="s">
        <x:v>6338</x:v>
      </x:c>
      <x:c r="D935" t="s">
        <x:v>6339</x:v>
      </x:c>
      <x:c r="E935" t="s">
        <x:v>6340</x:v>
      </x:c>
      <x:c r="F935" t="s">
        <x:v>21</x:v>
      </x:c>
      <x:c r="G935" t="s">
        <x:v>6014</x:v>
      </x:c>
      <x:c r="H935" t="s">
        <x:v>6341</x:v>
      </x:c>
      <x:c r="I935" t="s">
        <x:v>6342</x:v>
      </x:c>
      <x:c r="J935" t="s">
        <x:v>21</x:v>
      </x:c>
      <x:c r="K935" t="s">
        <x:v>6343</x:v>
      </x:c>
      <x:c r="L935" t="s">
        <x:v>21</x:v>
      </x:c>
      <x:c r="M935" s="6" t="e">
        <x:f>HYPERLINK("https://github.com/canliture/LLM-PLSE-paper/blob/main/data/papers/venues/ICSE2024/paper_1.md","https://github.com/canliture/LLM-PLSE-paper/blob/main/data/papers/venues/ICSE2024/paper_1.md")</x:f>
        <x:v>HYPERLINK is not implemented. linkLocation=https://github.com/canliture/LLM-PLSE-paper/blob/main/data/papers/venues/ICSE2024/paper_1.md, friendlyName=https://github.com/canliture/LLM-PLSE-paper/blob/main/data/papers/venues/ICSE2024/paper_1.md</x:v>
      </x:c>
      <x:c r="N935" t="s">
        <x:v>325</x:v>
      </x:c>
      <x:c r="O935" t="s">
        <x:v>257</x:v>
      </x:c>
      <x:c r="P935" t="s">
        <x:v>258</x:v>
      </x:c>
      <x:c r="Q935" t="str">
        <x:v>是</x:v>
      </x:c>
    </x:row>
    <x:row r="936" ht="25.5" customHeight="1">
      <x:c r="A936" t="s">
        <x:v>6344</x:v>
      </x:c>
      <x:c r="B936" t="s">
        <x:v>57</x:v>
      </x:c>
      <x:c r="C936" t="s">
        <x:v>6345</x:v>
      </x:c>
      <x:c r="D936" t="s">
        <x:v>6346</x:v>
      </x:c>
      <x:c r="E936" t="s">
        <x:v>6347</x:v>
      </x:c>
      <x:c r="F936" t="s">
        <x:v>21</x:v>
      </x:c>
      <x:c r="G936" t="s">
        <x:v>6014</x:v>
      </x:c>
      <x:c r="H936" t="s">
        <x:v>6348</x:v>
      </x:c>
      <x:c r="I936" t="s">
        <x:v>6349</x:v>
      </x:c>
      <x:c r="J936" t="s">
        <x:v>44</x:v>
      </x:c>
      <x:c r="K936" t="s">
        <x:v>72</x:v>
      </x:c>
      <x:c r="L936" t="s">
        <x:v>44</x:v>
      </x:c>
      <x:c r="M936" s="6"/>
      <x:c r="O936" t="s">
        <x:v>189</x:v>
      </x:c>
      <x:c r="P936" t="s">
        <x:v>190</x:v>
      </x:c>
      <x:c r="Q936" t="str">
        <x:v>否</x:v>
      </x:c>
    </x:row>
    <x:row r="937" ht="25.5" customHeight="1">
      <x:c r="A937" t="s">
        <x:v>6350</x:v>
      </x:c>
      <x:c r="B937" t="s">
        <x:v>192</x:v>
      </x:c>
      <x:c r="C937" t="s">
        <x:v>6351</x:v>
      </x:c>
      <x:c r="D937" t="s">
        <x:v>6352</x:v>
      </x:c>
      <x:c r="E937" t="s">
        <x:v>6353</x:v>
      </x:c>
      <x:c r="F937" t="s">
        <x:v>21</x:v>
      </x:c>
      <x:c r="G937" t="s">
        <x:v>6014</x:v>
      </x:c>
      <x:c r="H937" t="s">
        <x:v>6354</x:v>
      </x:c>
      <x:c r="I937" t="s">
        <x:v>6355</x:v>
      </x:c>
      <x:c r="J937" t="s">
        <x:v>44</x:v>
      </x:c>
      <x:c r="K937" t="s">
        <x:v>72</x:v>
      </x:c>
      <x:c r="L937" t="s">
        <x:v>44</x:v>
      </x:c>
      <x:c r="M937" s="6"/>
      <x:c r="O937" t="s">
        <x:v>462</x:v>
      </x:c>
      <x:c r="P937" t="s">
        <x:v>767</x:v>
      </x:c>
      <x:c r="Q937" t="str">
        <x:v>否</x:v>
      </x:c>
    </x:row>
    <x:row r="938" ht="25.5" customHeight="1">
      <x:c r="A938" t="s">
        <x:v>6356</x:v>
      </x:c>
      <x:c r="B938" t="s">
        <x:v>17</x:v>
      </x:c>
      <x:c r="C938" t="s">
        <x:v>6357</x:v>
      </x:c>
      <x:c r="D938" t="s">
        <x:v>6358</x:v>
      </x:c>
      <x:c r="E938" t="s">
        <x:v>6359</x:v>
      </x:c>
      <x:c r="F938" t="s">
        <x:v>21</x:v>
      </x:c>
      <x:c r="G938" t="s">
        <x:v>6014</x:v>
      </x:c>
      <x:c r="H938" t="s">
        <x:v>6360</x:v>
      </x:c>
      <x:c r="I938" t="s">
        <x:v>6361</x:v>
      </x:c>
      <x:c r="J938" t="s">
        <x:v>44</x:v>
      </x:c>
      <x:c r="K938" t="s">
        <x:v>6362</x:v>
      </x:c>
      <x:c r="L938" t="s">
        <x:v>44</x:v>
      </x:c>
      <x:c r="M938" s="6"/>
      <x:c r="O938" t="s">
        <x:v>462</x:v>
      </x:c>
      <x:c r="P938" t="s">
        <x:v>478</x:v>
      </x:c>
      <x:c r="Q938" t="str">
        <x:v>否</x:v>
      </x:c>
    </x:row>
    <x:row r="939" ht="25.5" customHeight="1">
      <x:c r="A939" t="s">
        <x:v>6363</x:v>
      </x:c>
      <x:c r="B939" t="s">
        <x:v>30</x:v>
      </x:c>
      <x:c r="C939" t="s">
        <x:v>6364</x:v>
      </x:c>
      <x:c r="D939" t="s">
        <x:v>6365</x:v>
      </x:c>
      <x:c r="E939" t="s">
        <x:v>6366</x:v>
      </x:c>
      <x:c r="F939" t="s">
        <x:v>21</x:v>
      </x:c>
      <x:c r="G939" t="s">
        <x:v>6014</x:v>
      </x:c>
      <x:c r="H939" t="s">
        <x:v>6367</x:v>
      </x:c>
      <x:c r="I939" t="s">
        <x:v>6368</x:v>
      </x:c>
      <x:c r="J939" t="s">
        <x:v>44</x:v>
      </x:c>
      <x:c r="K939" t="s">
        <x:v>6369</x:v>
      </x:c>
      <x:c r="L939" t="s">
        <x:v>21</x:v>
      </x:c>
      <x:c r="M939" s="6" t="e">
        <x:f>HYPERLINK("https://github.com/kwz219/P-EPR-Artefact/blob/master/README.md","https://github.com/kwz219/P-EPR-Artefact/blob/master/README.md")</x:f>
        <x:v>HYPERLINK is not implemented. linkLocation=https://github.com/kwz219/P-EPR-Artefact/blob/master/README.md, friendlyName=https://github.com/kwz219/P-EPR-Artefact/blob/master/README.md</x:v>
      </x:c>
      <x:c r="N939" t="s">
        <x:v>113</x:v>
      </x:c>
      <x:c r="O939" t="s">
        <x:v>131</x:v>
      </x:c>
      <x:c r="P939" t="s">
        <x:v>227</x:v>
      </x:c>
      <x:c r="Q939" t="str">
        <x:v>是</x:v>
      </x:c>
    </x:row>
    <x:row r="940" ht="25.5" customHeight="1">
      <x:c r="A940" t="s">
        <x:v>6370</x:v>
      </x:c>
      <x:c r="B940" t="s">
        <x:v>57</x:v>
      </x:c>
      <x:c r="C940" t="s">
        <x:v>6371</x:v>
      </x:c>
      <x:c r="D940" t="s">
        <x:v>6372</x:v>
      </x:c>
      <x:c r="E940" t="s">
        <x:v>6373</x:v>
      </x:c>
      <x:c r="F940" t="s">
        <x:v>21</x:v>
      </x:c>
      <x:c r="G940" t="s">
        <x:v>6014</x:v>
      </x:c>
      <x:c r="H940" t="s">
        <x:v>6374</x:v>
      </x:c>
      <x:c r="I940" t="s">
        <x:v>6375</x:v>
      </x:c>
      <x:c r="J940" t="s">
        <x:v>44</x:v>
      </x:c>
      <x:c r="K940" t="s">
        <x:v>72</x:v>
      </x:c>
      <x:c r="L940" t="s">
        <x:v>44</x:v>
      </x:c>
      <x:c r="M940" s="6"/>
      <x:c r="O940" t="s">
        <x:v>64</x:v>
      </x:c>
      <x:c r="P940" t="s">
        <x:v>65</x:v>
      </x:c>
      <x:c r="Q940" t="str">
        <x:v>否</x:v>
      </x:c>
    </x:row>
    <x:row r="941" ht="25.5" customHeight="1">
      <x:c r="A941" t="s">
        <x:v>6376</x:v>
      </x:c>
      <x:c r="B941" t="s">
        <x:v>57</x:v>
      </x:c>
      <x:c r="C941" t="s">
        <x:v>6377</x:v>
      </x:c>
      <x:c r="D941" t="s">
        <x:v>6378</x:v>
      </x:c>
      <x:c r="E941" t="s">
        <x:v>6379</x:v>
      </x:c>
      <x:c r="F941" t="s">
        <x:v>21</x:v>
      </x:c>
      <x:c r="G941" t="s">
        <x:v>6014</x:v>
      </x:c>
      <x:c r="H941" t="s">
        <x:v>6380</x:v>
      </x:c>
      <x:c r="I941" t="s">
        <x:v>6381</x:v>
      </x:c>
      <x:c r="J941" t="s">
        <x:v>44</x:v>
      </x:c>
      <x:c r="K941" t="s">
        <x:v>6382</x:v>
      </x:c>
      <x:c r="L941" t="s">
        <x:v>44</x:v>
      </x:c>
      <x:c r="M941" s="6"/>
      <x:c r="O941" t="s">
        <x:v>122</x:v>
      </x:c>
      <x:c r="P941" t="s">
        <x:v>447</x:v>
      </x:c>
      <x:c r="Q941" t="str">
        <x:v>是</x:v>
      </x:c>
    </x:row>
    <x:row r="942" ht="25.5" customHeight="1">
      <x:c r="A942" t="s">
        <x:v>6383</x:v>
      </x:c>
      <x:c r="B942" t="s">
        <x:v>30</x:v>
      </x:c>
      <x:c r="C942" t="s">
        <x:v>6384</x:v>
      </x:c>
      <x:c r="D942" t="s">
        <x:v>6385</x:v>
      </x:c>
      <x:c r="E942" t="s">
        <x:v>6386</x:v>
      </x:c>
      <x:c r="F942" t="s">
        <x:v>21</x:v>
      </x:c>
      <x:c r="G942" t="s">
        <x:v>6014</x:v>
      </x:c>
      <x:c r="H942" t="s">
        <x:v>6387</x:v>
      </x:c>
      <x:c r="I942" t="s">
        <x:v>6388</x:v>
      </x:c>
      <x:c r="J942" t="s">
        <x:v>21</x:v>
      </x:c>
      <x:c r="K942" t="s">
        <x:v>6389</x:v>
      </x:c>
      <x:c r="L942" t="s">
        <x:v>44</x:v>
      </x:c>
      <x:c r="M942" s="6"/>
      <x:c r="O942" t="s">
        <x:v>131</x:v>
      </x:c>
      <x:c r="P942" t="s">
        <x:v>227</x:v>
      </x:c>
      <x:c r="Q942" t="str">
        <x:v>否</x:v>
      </x:c>
    </x:row>
    <x:row r="943" ht="25.5" customHeight="1">
      <x:c r="A943" t="s">
        <x:v>6390</x:v>
      </x:c>
      <x:c r="B943" t="s">
        <x:v>30</x:v>
      </x:c>
      <x:c r="C943" t="s">
        <x:v>6391</x:v>
      </x:c>
      <x:c r="D943" t="s">
        <x:v>6392</x:v>
      </x:c>
      <x:c r="E943" t="s">
        <x:v>6393</x:v>
      </x:c>
      <x:c r="F943" t="s">
        <x:v>21</x:v>
      </x:c>
      <x:c r="G943" t="s">
        <x:v>6014</x:v>
      </x:c>
      <x:c r="H943" t="s">
        <x:v>6394</x:v>
      </x:c>
      <x:c r="I943" t="s">
        <x:v>6395</x:v>
      </x:c>
      <x:c r="J943" t="s">
        <x:v>21</x:v>
      </x:c>
      <x:c r="K943" t="s">
        <x:v>6396</x:v>
      </x:c>
      <x:c r="L943" t="s">
        <x:v>44</x:v>
      </x:c>
      <x:c r="M943" s="6" t="e">
        <x:f>HYPERLINK("https://github.com/RemilYoucef/deep-locality-sensitive-hashing","https://github.com/RemilYoucef/deep-locality-sensitive-hashing")</x:f>
        <x:v>HYPERLINK is not implemented. linkLocation=https://github.com/RemilYoucef/deep-locality-sensitive-hashing, friendlyName=https://github.com/RemilYoucef/deep-locality-sensitive-hashing</x:v>
      </x:c>
      <x:c r="N943" t="s">
        <x:v>403</x:v>
      </x:c>
      <x:c r="O943" t="s">
        <x:v>27</x:v>
      </x:c>
      <x:c r="P943" t="s">
        <x:v>109</x:v>
      </x:c>
      <x:c r="Q943" t="str">
        <x:v>是</x:v>
      </x:c>
    </x:row>
    <x:row r="944" ht="25.5" customHeight="1">
      <x:c r="A944" t="s">
        <x:v>6397</x:v>
      </x:c>
      <x:c r="B944" t="s">
        <x:v>30</x:v>
      </x:c>
      <x:c r="C944" t="s">
        <x:v>6398</x:v>
      </x:c>
      <x:c r="D944" t="s">
        <x:v>6399</x:v>
      </x:c>
      <x:c r="E944" t="s">
        <x:v>6400</x:v>
      </x:c>
      <x:c r="F944" t="s">
        <x:v>21</x:v>
      </x:c>
      <x:c r="G944" t="s">
        <x:v>6014</x:v>
      </x:c>
      <x:c r="H944" t="s">
        <x:v>6401</x:v>
      </x:c>
      <x:c r="I944" t="s">
        <x:v>6402</x:v>
      </x:c>
      <x:c r="J944" t="s">
        <x:v>44</x:v>
      </x:c>
      <x:c r="K944" t="s">
        <x:v>72</x:v>
      </x:c>
      <x:c r="L944" t="s">
        <x:v>44</x:v>
      </x:c>
      <x:c r="M944" s="6"/>
      <x:c r="O944" t="s">
        <x:v>27</x:v>
      </x:c>
      <x:c r="P944" t="s">
        <x:v>105</x:v>
      </x:c>
      <x:c r="Q944" t="str">
        <x:v>是</x:v>
      </x:c>
    </x:row>
    <x:row r="945" ht="25.5" customHeight="1">
      <x:c r="A945" t="s">
        <x:v>6403</x:v>
      </x:c>
      <x:c r="B945" t="s">
        <x:v>30</x:v>
      </x:c>
      <x:c r="C945" t="s">
        <x:v>6404</x:v>
      </x:c>
      <x:c r="D945" t="s">
        <x:v>6405</x:v>
      </x:c>
      <x:c r="E945" t="s">
        <x:v>6406</x:v>
      </x:c>
      <x:c r="F945" t="s">
        <x:v>21</x:v>
      </x:c>
      <x:c r="G945" t="s">
        <x:v>6014</x:v>
      </x:c>
      <x:c r="H945" t="s">
        <x:v>6407</x:v>
      </x:c>
      <x:c r="I945" t="s">
        <x:v>6408</x:v>
      </x:c>
      <x:c r="J945" t="s">
        <x:v>44</x:v>
      </x:c>
      <x:c r="K945" t="s">
        <x:v>72</x:v>
      </x:c>
      <x:c r="L945" t="s">
        <x:v>44</x:v>
      </x:c>
      <x:c r="M945" s="6" t="e">
        <x:f>HYPERLINK("https://github.com/anonymous-77400046/vulnerability_file_trace","https://github.com/anonymous-77400046/vulnerability_file_trace")</x:f>
        <x:v>HYPERLINK is not implemented. linkLocation=https://github.com/anonymous-77400046/vulnerability_file_trace, friendlyName=https://github.com/anonymous-77400046/vulnerability_file_trace</x:v>
      </x:c>
      <x:c r="N945" t="s">
        <x:v>675</x:v>
      </x:c>
      <x:c r="O945" t="s">
        <x:v>131</x:v>
      </x:c>
      <x:c r="P945" t="s">
        <x:v>227</x:v>
      </x:c>
      <x:c r="Q945" t="str">
        <x:v>是</x:v>
      </x:c>
    </x:row>
    <x:row r="946" ht="25.5" customHeight="1">
      <x:c r="A946" t="s">
        <x:v>6409</x:v>
      </x:c>
      <x:c r="B946" t="s">
        <x:v>17</x:v>
      </x:c>
      <x:c r="C946" t="s">
        <x:v>6410</x:v>
      </x:c>
      <x:c r="D946" t="s">
        <x:v>6411</x:v>
      </x:c>
      <x:c r="E946" t="s">
        <x:v>6412</x:v>
      </x:c>
      <x:c r="F946" t="s">
        <x:v>21</x:v>
      </x:c>
      <x:c r="G946" t="s">
        <x:v>6014</x:v>
      </x:c>
      <x:c r="H946" t="s">
        <x:v>6413</x:v>
      </x:c>
      <x:c r="I946" t="s">
        <x:v>6414</x:v>
      </x:c>
      <x:c r="J946" t="s">
        <x:v>44</x:v>
      </x:c>
      <x:c r="K946" t="s">
        <x:v>72</x:v>
      </x:c>
      <x:c r="L946" t="s">
        <x:v>44</x:v>
      </x:c>
      <x:c r="M946" s="6"/>
      <x:c r="O946" t="s">
        <x:v>189</x:v>
      </x:c>
      <x:c r="P946" t="s">
        <x:v>273</x:v>
      </x:c>
      <x:c r="Q946" t="str">
        <x:v>是</x:v>
      </x:c>
    </x:row>
    <x:row r="947" ht="25.5" customHeight="1">
      <x:c r="A947" t="s">
        <x:v>6415</x:v>
      </x:c>
      <x:c r="B947" t="s">
        <x:v>30</x:v>
      </x:c>
      <x:c r="C947" t="s">
        <x:v>6416</x:v>
      </x:c>
      <x:c r="D947" t="s">
        <x:v>6417</x:v>
      </x:c>
      <x:c r="E947" t="s">
        <x:v>6418</x:v>
      </x:c>
      <x:c r="F947" t="s">
        <x:v>21</x:v>
      </x:c>
      <x:c r="G947" t="s">
        <x:v>6014</x:v>
      </x:c>
      <x:c r="H947" t="s">
        <x:v>6419</x:v>
      </x:c>
      <x:c r="I947" t="s">
        <x:v>6420</x:v>
      </x:c>
      <x:c r="J947" t="s">
        <x:v>44</x:v>
      </x:c>
      <x:c r="K947" t="s">
        <x:v>72</x:v>
      </x:c>
      <x:c r="L947" t="s">
        <x:v>44</x:v>
      </x:c>
      <x:c r="M947" s="6" t="e">
        <x:f>HYPERLINK("https://github.com/PonziDetection/PonziGuard","https://github.com/PonziDetection/PonziGuard")</x:f>
        <x:v>HYPERLINK is not implemented. linkLocation=https://github.com/PonziDetection/PonziGuard, friendlyName=https://github.com/PonziDetection/PonziGuard</x:v>
      </x:c>
      <x:c r="N947" t="s">
        <x:v>341</x:v>
      </x:c>
      <x:c r="O947" t="s">
        <x:v>122</x:v>
      </x:c>
      <x:c r="P947" t="s">
        <x:v>206</x:v>
      </x:c>
      <x:c r="Q947" t="str">
        <x:v>否</x:v>
      </x:c>
    </x:row>
    <x:row r="948" ht="25.5" customHeight="1">
      <x:c r="A948" t="s">
        <x:v>6421</x:v>
      </x:c>
      <x:c r="B948" t="s">
        <x:v>57</x:v>
      </x:c>
      <x:c r="C948" t="s">
        <x:v>6422</x:v>
      </x:c>
      <x:c r="D948" t="s">
        <x:v>6423</x:v>
      </x:c>
      <x:c r="E948" t="s">
        <x:v>6424</x:v>
      </x:c>
      <x:c r="F948" t="s">
        <x:v>21</x:v>
      </x:c>
      <x:c r="G948" t="s">
        <x:v>6014</x:v>
      </x:c>
      <x:c r="H948" t="s">
        <x:v>6425</x:v>
      </x:c>
      <x:c r="I948" t="s">
        <x:v>6426</x:v>
      </x:c>
      <x:c r="J948" t="s">
        <x:v>21</x:v>
      </x:c>
      <x:c r="K948" t="s">
        <x:v>6427</x:v>
      </x:c>
      <x:c r="L948" t="s">
        <x:v>44</x:v>
      </x:c>
      <x:c r="M948" s="6"/>
      <x:c r="O948" t="s">
        <x:v>64</x:v>
      </x:c>
      <x:c r="P948" t="s">
        <x:v>65</x:v>
      </x:c>
      <x:c r="Q948" t="str">
        <x:v>否</x:v>
      </x:c>
    </x:row>
    <x:row r="949" ht="25.5" customHeight="1">
      <x:c r="A949" t="s">
        <x:v>6428</x:v>
      </x:c>
      <x:c r="B949" t="s">
        <x:v>30</x:v>
      </x:c>
      <x:c r="C949" t="s">
        <x:v>6429</x:v>
      </x:c>
      <x:c r="D949" t="s">
        <x:v>6430</x:v>
      </x:c>
      <x:c r="E949" t="s">
        <x:v>6431</x:v>
      </x:c>
      <x:c r="F949" t="s">
        <x:v>21</x:v>
      </x:c>
      <x:c r="G949" t="s">
        <x:v>6014</x:v>
      </x:c>
      <x:c r="H949" t="s">
        <x:v>6432</x:v>
      </x:c>
      <x:c r="I949" t="s">
        <x:v>6433</x:v>
      </x:c>
      <x:c r="J949" t="s">
        <x:v>21</x:v>
      </x:c>
      <x:c r="K949" t="s">
        <x:v>6434</x:v>
      </x:c>
      <x:c r="L949" t="s">
        <x:v>44</x:v>
      </x:c>
      <x:c r="M949" s="6"/>
      <x:c r="O949" t="s">
        <x:v>122</x:v>
      </x:c>
      <x:c r="P949" t="s">
        <x:v>447</x:v>
      </x:c>
      <x:c r="Q949" t="str">
        <x:v>否</x:v>
      </x:c>
    </x:row>
    <x:row r="950" ht="25.5" customHeight="1">
      <x:c r="A950" t="s">
        <x:v>6435</x:v>
      </x:c>
      <x:c r="B950" t="s">
        <x:v>30</x:v>
      </x:c>
      <x:c r="C950" t="s">
        <x:v>6436</x:v>
      </x:c>
      <x:c r="D950" t="s">
        <x:v>6437</x:v>
      </x:c>
      <x:c r="E950" t="s">
        <x:v>6438</x:v>
      </x:c>
      <x:c r="F950" t="s">
        <x:v>21</x:v>
      </x:c>
      <x:c r="G950" t="s">
        <x:v>6014</x:v>
      </x:c>
      <x:c r="H950" t="s">
        <x:v>6439</x:v>
      </x:c>
      <x:c r="I950" t="s">
        <x:v>6440</x:v>
      </x:c>
      <x:c r="J950" t="s">
        <x:v>44</x:v>
      </x:c>
      <x:c r="K950" t="s">
        <x:v>6441</x:v>
      </x:c>
      <x:c r="L950" t="s">
        <x:v>44</x:v>
      </x:c>
      <x:c r="M950" s="6" t="e">
        <x:f>HYPERLINK("https://github.com/island255/cross-inlining_binary_function_similarity","https://github.com/island255/cross-inlining_binary_function_similarity")</x:f>
        <x:v>HYPERLINK is not implemented. linkLocation=https://github.com/island255/cross-inlining_binary_function_similarity, friendlyName=https://github.com/island255/cross-inlining_binary_function_similarity</x:v>
      </x:c>
      <x:c r="N950" t="s">
        <x:v>341</x:v>
      </x:c>
      <x:c r="O950" t="s">
        <x:v>122</x:v>
      </x:c>
      <x:c r="P950" t="s">
        <x:v>447</x:v>
      </x:c>
      <x:c r="Q950" t="str">
        <x:v>是</x:v>
      </x:c>
    </x:row>
    <x:row r="951" ht="25.5" customHeight="1">
      <x:c r="A951" t="s">
        <x:v>6442</x:v>
      </x:c>
      <x:c r="B951" t="s">
        <x:v>30</x:v>
      </x:c>
      <x:c r="C951" t="s">
        <x:v>6443</x:v>
      </x:c>
      <x:c r="D951" t="s">
        <x:v>6444</x:v>
      </x:c>
      <x:c r="E951" t="s">
        <x:v>6445</x:v>
      </x:c>
      <x:c r="F951" t="s">
        <x:v>21</x:v>
      </x:c>
      <x:c r="G951" t="s">
        <x:v>6014</x:v>
      </x:c>
      <x:c r="H951" t="s">
        <x:v>6446</x:v>
      </x:c>
      <x:c r="I951" t="s">
        <x:v>6447</x:v>
      </x:c>
      <x:c r="J951" t="s">
        <x:v>44</x:v>
      </x:c>
      <x:c r="K951" t="s">
        <x:v>6448</x:v>
      </x:c>
      <x:c r="L951" t="s">
        <x:v>44</x:v>
      </x:c>
      <x:c r="M951" s="6"/>
      <x:c r="O951" t="s">
        <x:v>122</x:v>
      </x:c>
      <x:c r="P951" t="s">
        <x:v>447</x:v>
      </x:c>
      <x:c r="Q951" t="str">
        <x:v>是</x:v>
      </x:c>
    </x:row>
    <x:row r="952" ht="25.5" customHeight="1">
      <x:c r="A952" t="s">
        <x:v>6449</x:v>
      </x:c>
      <x:c r="B952" t="s">
        <x:v>57</x:v>
      </x:c>
      <x:c r="C952" t="s">
        <x:v>6450</x:v>
      </x:c>
      <x:c r="D952" t="s">
        <x:v>6451</x:v>
      </x:c>
      <x:c r="E952" t="s">
        <x:v>6452</x:v>
      </x:c>
      <x:c r="F952" t="s">
        <x:v>44</x:v>
      </x:c>
      <x:c r="G952" t="s">
        <x:v>6014</x:v>
      </x:c>
      <x:c r="H952" t="s">
        <x:v>6453</x:v>
      </x:c>
      <x:c r="I952" t="s">
        <x:v>6454</x:v>
      </x:c>
      <x:c r="J952" t="s">
        <x:v>21</x:v>
      </x:c>
      <x:c r="K952" t="s">
        <x:v>6455</x:v>
      </x:c>
      <x:c r="L952" t="s">
        <x:v>44</x:v>
      </x:c>
      <x:c r="M952" s="6"/>
      <x:c r="O952" t="s">
        <x:v>122</x:v>
      </x:c>
      <x:c r="P952" t="s">
        <x:v>447</x:v>
      </x:c>
      <x:c r="Q952" t="str">
        <x:v>否</x:v>
      </x:c>
    </x:row>
    <x:row r="953" ht="25.5" customHeight="1">
      <x:c r="A953" t="s">
        <x:v>6456</x:v>
      </x:c>
      <x:c r="B953" t="s">
        <x:v>57</x:v>
      </x:c>
      <x:c r="C953" t="s">
        <x:v>6457</x:v>
      </x:c>
      <x:c r="D953" t="s">
        <x:v>6458</x:v>
      </x:c>
      <x:c r="E953" t="s">
        <x:v>6459</x:v>
      </x:c>
      <x:c r="F953" t="s">
        <x:v>21</x:v>
      </x:c>
      <x:c r="G953" t="s">
        <x:v>6014</x:v>
      </x:c>
      <x:c r="H953" t="s">
        <x:v>6460</x:v>
      </x:c>
      <x:c r="I953" t="s">
        <x:v>6461</x:v>
      </x:c>
      <x:c r="J953" t="s">
        <x:v>21</x:v>
      </x:c>
      <x:c r="K953" t="s">
        <x:v>6462</x:v>
      </x:c>
      <x:c r="L953" t="s">
        <x:v>44</x:v>
      </x:c>
      <x:c r="M953" s="6"/>
      <x:c r="O953" t="s">
        <x:v>54</x:v>
      </x:c>
      <x:c r="P953" t="s">
        <x:v>166</x:v>
      </x:c>
      <x:c r="Q953" t="str">
        <x:v>否</x:v>
      </x:c>
    </x:row>
    <x:row r="954" ht="25.5" customHeight="1">
      <x:c r="A954" t="s">
        <x:v>6463</x:v>
      </x:c>
      <x:c r="B954" t="s">
        <x:v>57</x:v>
      </x:c>
      <x:c r="C954" t="s">
        <x:v>6464</x:v>
      </x:c>
      <x:c r="D954" t="s">
        <x:v>6465</x:v>
      </x:c>
      <x:c r="E954" t="s">
        <x:v>6466</x:v>
      </x:c>
      <x:c r="F954" t="s">
        <x:v>44</x:v>
      </x:c>
      <x:c r="G954" t="s">
        <x:v>6014</x:v>
      </x:c>
      <x:c r="H954" t="s">
        <x:v>6467</x:v>
      </x:c>
      <x:c r="I954" t="s">
        <x:v>6468</x:v>
      </x:c>
      <x:c r="J954" t="s">
        <x:v>44</x:v>
      </x:c>
      <x:c r="K954" t="s">
        <x:v>72</x:v>
      </x:c>
      <x:c r="L954" t="s">
        <x:v>44</x:v>
      </x:c>
      <x:c r="M954" s="6"/>
      <x:c r="O954" t="s">
        <x:v>64</x:v>
      </x:c>
      <x:c r="P954" t="s">
        <x:v>174</x:v>
      </x:c>
      <x:c r="Q954" t="str">
        <x:v>否</x:v>
      </x:c>
    </x:row>
    <x:row r="955" ht="25.5" customHeight="1">
      <x:c r="A955" t="s">
        <x:v>6469</x:v>
      </x:c>
      <x:c r="B955" t="s">
        <x:v>57</x:v>
      </x:c>
      <x:c r="C955" t="s">
        <x:v>6470</x:v>
      </x:c>
      <x:c r="D955" t="s">
        <x:v>6471</x:v>
      </x:c>
      <x:c r="E955" t="s">
        <x:v>6472</x:v>
      </x:c>
      <x:c r="F955" t="s">
        <x:v>44</x:v>
      </x:c>
      <x:c r="G955" t="s">
        <x:v>6014</x:v>
      </x:c>
      <x:c r="H955" t="s">
        <x:v>6473</x:v>
      </x:c>
      <x:c r="I955" t="s">
        <x:v>6474</x:v>
      </x:c>
      <x:c r="J955" t="s">
        <x:v>21</x:v>
      </x:c>
      <x:c r="K955" t="s">
        <x:v>6475</x:v>
      </x:c>
      <x:c r="L955" t="s">
        <x:v>44</x:v>
      </x:c>
      <x:c r="M955" s="6"/>
      <x:c r="O955" t="s">
        <x:v>64</x:v>
      </x:c>
      <x:c r="P955" t="s">
        <x:v>65</x:v>
      </x:c>
      <x:c r="Q955" t="str">
        <x:v>否</x:v>
      </x:c>
    </x:row>
    <x:row r="956" ht="25.5" customHeight="1">
      <x:c r="A956" t="s">
        <x:v>6476</x:v>
      </x:c>
      <x:c r="B956" t="s">
        <x:v>57</x:v>
      </x:c>
      <x:c r="C956" t="s">
        <x:v>6477</x:v>
      </x:c>
      <x:c r="D956" t="s">
        <x:v>6478</x:v>
      </x:c>
      <x:c r="E956" t="s">
        <x:v>6479</x:v>
      </x:c>
      <x:c r="F956" t="s">
        <x:v>21</x:v>
      </x:c>
      <x:c r="G956" t="s">
        <x:v>6014</x:v>
      </x:c>
      <x:c r="H956" t="s">
        <x:v>6480</x:v>
      </x:c>
      <x:c r="I956" t="s">
        <x:v>6481</x:v>
      </x:c>
      <x:c r="J956" t="s">
        <x:v>21</x:v>
      </x:c>
      <x:c r="K956" t="s">
        <x:v>6482</x:v>
      </x:c>
      <x:c r="L956" t="s">
        <x:v>44</x:v>
      </x:c>
      <x:c r="M956" s="6"/>
      <x:c r="O956" t="s">
        <x:v>64</x:v>
      </x:c>
      <x:c r="P956" t="s">
        <x:v>787</x:v>
      </x:c>
      <x:c r="Q956" t="str">
        <x:v>否</x:v>
      </x:c>
    </x:row>
    <x:row r="957" ht="25.5" customHeight="1">
      <x:c r="A957" t="s">
        <x:v>6483</x:v>
      </x:c>
      <x:c r="B957" t="s">
        <x:v>57</x:v>
      </x:c>
      <x:c r="C957" t="s">
        <x:v>6484</x:v>
      </x:c>
      <x:c r="D957" t="s">
        <x:v>6485</x:v>
      </x:c>
      <x:c r="E957" t="s">
        <x:v>6486</x:v>
      </x:c>
      <x:c r="F957" t="s">
        <x:v>21</x:v>
      </x:c>
      <x:c r="G957" t="s">
        <x:v>6014</x:v>
      </x:c>
      <x:c r="H957" t="s">
        <x:v>6487</x:v>
      </x:c>
      <x:c r="I957" t="s">
        <x:v>6488</x:v>
      </x:c>
      <x:c r="J957" t="s">
        <x:v>21</x:v>
      </x:c>
      <x:c r="K957" t="s">
        <x:v>6489</x:v>
      </x:c>
      <x:c r="L957" t="s">
        <x:v>44</x:v>
      </x:c>
      <x:c r="M957" s="6"/>
      <x:c r="O957" t="s">
        <x:v>64</x:v>
      </x:c>
      <x:c r="P957" t="s">
        <x:v>65</x:v>
      </x:c>
      <x:c r="Q957" t="str">
        <x:v>是</x:v>
      </x:c>
    </x:row>
    <x:row r="958" ht="25.5" customHeight="1">
      <x:c r="A958" t="s">
        <x:v>6490</x:v>
      </x:c>
      <x:c r="B958" t="s">
        <x:v>151</x:v>
      </x:c>
      <x:c r="C958" t="s">
        <x:v>6491</x:v>
      </x:c>
      <x:c r="D958" t="s">
        <x:v>6492</x:v>
      </x:c>
      <x:c r="E958" t="s">
        <x:v>6493</x:v>
      </x:c>
      <x:c r="F958" t="s">
        <x:v>44</x:v>
      </x:c>
      <x:c r="G958" t="s">
        <x:v>6014</x:v>
      </x:c>
      <x:c r="H958" t="s">
        <x:v>6494</x:v>
      </x:c>
      <x:c r="I958" t="s">
        <x:v>6495</x:v>
      </x:c>
      <x:c r="J958" t="s">
        <x:v>44</x:v>
      </x:c>
      <x:c r="K958" t="s">
        <x:v>6496</x:v>
      </x:c>
      <x:c r="L958" t="s">
        <x:v>44</x:v>
      </x:c>
      <x:c r="M958" s="6"/>
      <x:c r="O958" t="s">
        <x:v>131</x:v>
      </x:c>
      <x:c r="P958" t="s">
        <x:v>242</x:v>
      </x:c>
      <x:c r="Q958" t="str">
        <x:v>否</x:v>
      </x:c>
    </x:row>
    <x:row r="959" ht="25.5" customHeight="1">
      <x:c r="A959" t="s">
        <x:v>6497</x:v>
      </x:c>
      <x:c r="B959" t="s">
        <x:v>17</x:v>
      </x:c>
      <x:c r="C959" t="s">
        <x:v>6498</x:v>
      </x:c>
      <x:c r="D959" t="s">
        <x:v>6499</x:v>
      </x:c>
      <x:c r="E959" t="s">
        <x:v>6500</x:v>
      </x:c>
      <x:c r="F959" t="s">
        <x:v>21</x:v>
      </x:c>
      <x:c r="G959" t="s">
        <x:v>6014</x:v>
      </x:c>
      <x:c r="H959" t="s">
        <x:v>6501</x:v>
      </x:c>
      <x:c r="I959" t="s">
        <x:v>6502</x:v>
      </x:c>
      <x:c r="J959" t="s">
        <x:v>44</x:v>
      </x:c>
      <x:c r="K959" t="s">
        <x:v>6503</x:v>
      </x:c>
      <x:c r="L959" t="s">
        <x:v>44</x:v>
      </x:c>
      <x:c r="M959" s="6"/>
      <x:c r="O959" t="s">
        <x:v>1077</x:v>
      </x:c>
      <x:c r="P959" t="s">
        <x:v>2382</x:v>
      </x:c>
      <x:c r="Q959" t="str">
        <x:v>是</x:v>
      </x:c>
    </x:row>
    <x:row r="960" ht="25.5" customHeight="1">
      <x:c r="A960" t="s">
        <x:v>6504</x:v>
      </x:c>
      <x:c r="B960" t="s">
        <x:v>17</x:v>
      </x:c>
      <x:c r="C960" t="s">
        <x:v>6505</x:v>
      </x:c>
      <x:c r="D960" t="s">
        <x:v>6506</x:v>
      </x:c>
      <x:c r="E960" t="s">
        <x:v>6507</x:v>
      </x:c>
      <x:c r="F960" t="s">
        <x:v>21</x:v>
      </x:c>
      <x:c r="G960" t="s">
        <x:v>6014</x:v>
      </x:c>
      <x:c r="H960" t="s">
        <x:v>6508</x:v>
      </x:c>
      <x:c r="I960" t="s">
        <x:v>6509</x:v>
      </x:c>
      <x:c r="J960" t="s">
        <x:v>44</x:v>
      </x:c>
      <x:c r="K960" t="s">
        <x:v>72</x:v>
      </x:c>
      <x:c r="L960" t="s">
        <x:v>44</x:v>
      </x:c>
      <x:c r="M960" s="6"/>
      <x:c r="O960" t="s">
        <x:v>1077</x:v>
      </x:c>
      <x:c r="P960" t="s">
        <x:v>2382</x:v>
      </x:c>
      <x:c r="Q960" t="str">
        <x:v>是</x:v>
      </x:c>
    </x:row>
    <x:row r="961" ht="25.5" customHeight="1">
      <x:c r="A961" s="4" t="s">
        <x:v>6510</x:v>
      </x:c>
      <x:c r="B961" t="s">
        <x:v>2324</x:v>
      </x:c>
      <x:c r="C961" t="s">
        <x:v>6511</x:v>
      </x:c>
      <x:c r="D961" t="s">
        <x:v>6512</x:v>
      </x:c>
      <x:c r="E961" t="s">
        <x:v>6513</x:v>
      </x:c>
      <x:c r="F961" t="s">
        <x:v>44</x:v>
      </x:c>
      <x:c r="G961" t="s">
        <x:v>6014</x:v>
      </x:c>
      <x:c r="H961" t="s">
        <x:v>6514</x:v>
      </x:c>
      <x:c r="I961" t="s">
        <x:v>6515</x:v>
      </x:c>
      <x:c r="J961" t="s">
        <x:v>44</x:v>
      </x:c>
      <x:c r="K961" t="s">
        <x:v>6516</x:v>
      </x:c>
      <x:c r="L961" t="s">
        <x:v>44</x:v>
      </x:c>
      <x:c r="M961" s="6"/>
      <x:c r="O961" t="s">
        <x:v>148</x:v>
      </x:c>
      <x:c r="P961" t="s">
        <x:v>1018</x:v>
      </x:c>
      <x:c r="Q961" t="str">
        <x:v>否</x:v>
      </x:c>
    </x:row>
    <x:row r="962" ht="25.5" customHeight="1">
      <x:c r="A962" t="s">
        <x:v>6517</x:v>
      </x:c>
      <x:c r="B962" t="s">
        <x:v>192</x:v>
      </x:c>
      <x:c r="C962" t="s">
        <x:v>6518</x:v>
      </x:c>
      <x:c r="D962" t="s">
        <x:v>6519</x:v>
      </x:c>
      <x:c r="E962" t="s">
        <x:v>6520</x:v>
      </x:c>
      <x:c r="F962" t="s">
        <x:v>44</x:v>
      </x:c>
      <x:c r="G962" t="s">
        <x:v>6014</x:v>
      </x:c>
      <x:c r="H962" t="s">
        <x:v>6521</x:v>
      </x:c>
      <x:c r="I962" t="s">
        <x:v>6522</x:v>
      </x:c>
      <x:c r="J962" t="s">
        <x:v>44</x:v>
      </x:c>
      <x:c r="K962" t="s">
        <x:v>6523</x:v>
      </x:c>
      <x:c r="L962" t="s">
        <x:v>21</x:v>
      </x:c>
      <x:c r="M962" s="6"/>
      <x:c r="O962" t="s">
        <x:v>1077</x:v>
      </x:c>
      <x:c r="P962" t="s">
        <x:v>2382</x:v>
      </x:c>
      <x:c r="Q962" t="str">
        <x:v>否</x:v>
      </x:c>
    </x:row>
    <x:row r="963" ht="25.5" customHeight="1">
      <x:c r="A963" t="s">
        <x:v>6524</x:v>
      </x:c>
      <x:c r="B963" t="s">
        <x:v>151</x:v>
      </x:c>
      <x:c r="C963" t="s">
        <x:v>6525</x:v>
      </x:c>
      <x:c r="D963" t="s">
        <x:v>6526</x:v>
      </x:c>
      <x:c r="E963" t="s">
        <x:v>6527</x:v>
      </x:c>
      <x:c r="F963" t="s">
        <x:v>44</x:v>
      </x:c>
      <x:c r="G963" t="s">
        <x:v>6014</x:v>
      </x:c>
      <x:c r="H963" t="s">
        <x:v>6528</x:v>
      </x:c>
      <x:c r="I963" t="s">
        <x:v>6529</x:v>
      </x:c>
      <x:c r="J963" t="s">
        <x:v>44</x:v>
      </x:c>
      <x:c r="K963" t="s">
        <x:v>6530</x:v>
      </x:c>
      <x:c r="L963" t="s">
        <x:v>44</x:v>
      </x:c>
      <x:c r="M963" s="6"/>
      <x:c r="O963" t="s">
        <x:v>131</x:v>
      </x:c>
      <x:c r="P963" t="s">
        <x:v>486</x:v>
      </x:c>
      <x:c r="Q963" t="str">
        <x:v>否</x:v>
      </x:c>
    </x:row>
    <x:row r="964" ht="25.5" customHeight="1">
      <x:c r="A964" t="s">
        <x:v>6531</x:v>
      </x:c>
      <x:c r="B964" t="s">
        <x:v>57</x:v>
      </x:c>
      <x:c r="C964" t="s">
        <x:v>6532</x:v>
      </x:c>
      <x:c r="D964" t="s">
        <x:v>6533</x:v>
      </x:c>
      <x:c r="E964" t="s">
        <x:v>6534</x:v>
      </x:c>
      <x:c r="F964" t="s">
        <x:v>21</x:v>
      </x:c>
      <x:c r="G964" t="s">
        <x:v>6014</x:v>
      </x:c>
      <x:c r="H964" t="s">
        <x:v>6535</x:v>
      </x:c>
      <x:c r="I964" t="s">
        <x:v>6536</x:v>
      </x:c>
      <x:c r="J964" t="s">
        <x:v>44</x:v>
      </x:c>
      <x:c r="K964" t="s">
        <x:v>72</x:v>
      </x:c>
      <x:c r="L964" t="s">
        <x:v>44</x:v>
      </x:c>
      <x:c r="M964" s="6"/>
      <x:c r="O964" t="s">
        <x:v>131</x:v>
      </x:c>
      <x:c r="P964" t="s">
        <x:v>227</x:v>
      </x:c>
      <x:c r="Q964" t="str">
        <x:v>是</x:v>
      </x:c>
    </x:row>
    <x:row r="965" ht="25.5" customHeight="1">
      <x:c r="A965" t="s">
        <x:v>6537</x:v>
      </x:c>
      <x:c r="B965" t="s">
        <x:v>57</x:v>
      </x:c>
      <x:c r="C965" t="s">
        <x:v>6538</x:v>
      </x:c>
      <x:c r="D965" t="s">
        <x:v>6539</x:v>
      </x:c>
      <x:c r="E965" t="s">
        <x:v>6540</x:v>
      </x:c>
      <x:c r="F965" t="s">
        <x:v>21</x:v>
      </x:c>
      <x:c r="G965" t="s">
        <x:v>6014</x:v>
      </x:c>
      <x:c r="H965" t="s">
        <x:v>6541</x:v>
      </x:c>
      <x:c r="I965" t="s">
        <x:v>6542</x:v>
      </x:c>
      <x:c r="J965" t="s">
        <x:v>44</x:v>
      </x:c>
      <x:c r="K965" t="s">
        <x:v>72</x:v>
      </x:c>
      <x:c r="L965" t="s">
        <x:v>44</x:v>
      </x:c>
      <x:c r="M965" s="6" t="e">
        <x:f>HYPERLINK("https://github.com/ISU-PAAL/DeepDFA","https://github.com/ISU-PAAL/DeepDFA")</x:f>
        <x:v>HYPERLINK is not implemented. linkLocation=https://github.com/ISU-PAAL/DeepDFA, friendlyName=https://github.com/ISU-PAAL/DeepDFA</x:v>
      </x:c>
      <x:c r="N965" t="s">
        <x:v>6543</x:v>
      </x:c>
      <x:c r="O965" t="s">
        <x:v>131</x:v>
      </x:c>
      <x:c r="P965" t="s">
        <x:v>227</x:v>
      </x:c>
      <x:c r="Q965" t="str">
        <x:v>是</x:v>
      </x:c>
    </x:row>
    <x:row r="966" ht="25.5" customHeight="1">
      <x:c r="A966" t="s">
        <x:v>6544</x:v>
      </x:c>
      <x:c r="B966" t="s">
        <x:v>57</x:v>
      </x:c>
      <x:c r="C966" t="s">
        <x:v>6545</x:v>
      </x:c>
      <x:c r="D966" t="s">
        <x:v>6546</x:v>
      </x:c>
      <x:c r="E966" t="s">
        <x:v>6547</x:v>
      </x:c>
      <x:c r="F966" t="s">
        <x:v>21</x:v>
      </x:c>
      <x:c r="G966" t="s">
        <x:v>6014</x:v>
      </x:c>
      <x:c r="H966" t="s">
        <x:v>6548</x:v>
      </x:c>
      <x:c r="I966" t="s">
        <x:v>6549</x:v>
      </x:c>
      <x:c r="J966" t="s">
        <x:v>44</x:v>
      </x:c>
      <x:c r="K966" t="s">
        <x:v>6550</x:v>
      </x:c>
      <x:c r="L966" t="s">
        <x:v>44</x:v>
      </x:c>
      <x:c r="M966" s="6"/>
      <x:c r="O966" t="s">
        <x:v>189</x:v>
      </x:c>
      <x:c r="P966" t="s">
        <x:v>273</x:v>
      </x:c>
      <x:c r="Q966" t="str">
        <x:v>否</x:v>
      </x:c>
    </x:row>
    <x:row r="967" ht="25.5" customHeight="1">
      <x:c r="A967" s="2" t="s">
        <x:v>6551</x:v>
      </x:c>
      <x:c r="B967" t="s">
        <x:v>30</x:v>
      </x:c>
      <x:c r="C967" t="s">
        <x:v>6552</x:v>
      </x:c>
      <x:c r="D967" t="s">
        <x:v>6553</x:v>
      </x:c>
      <x:c r="E967" t="s">
        <x:v>6554</x:v>
      </x:c>
      <x:c r="F967" t="s">
        <x:v>21</x:v>
      </x:c>
      <x:c r="G967" t="s">
        <x:v>6014</x:v>
      </x:c>
      <x:c r="H967" t="s">
        <x:v>6555</x:v>
      </x:c>
      <x:c r="I967" t="s">
        <x:v>6556</x:v>
      </x:c>
      <x:c r="J967" t="s">
        <x:v>44</x:v>
      </x:c>
      <x:c r="K967" t="s">
        <x:v>72</x:v>
      </x:c>
      <x:c r="L967" t="s">
        <x:v>44</x:v>
      </x:c>
      <x:c r="M967" s="6" t="e">
        <x:f>HYPERLINK("https://github.com/ASSERT-KTH/ITER/","https://github.com/ASSERT-KTH/ITER/")</x:f>
        <x:v>HYPERLINK is not implemented. linkLocation=https://github.com/ASSERT-KTH/ITER/, friendlyName=https://github.com/ASSERT-KTH/ITER/</x:v>
      </x:c>
      <x:c r="N967" t="s">
        <x:v>113</x:v>
      </x:c>
      <x:c r="O967" t="s">
        <x:v>131</x:v>
      </x:c>
      <x:c r="P967" t="s">
        <x:v>227</x:v>
      </x:c>
      <x:c r="Q967" t="str">
        <x:v>是</x:v>
      </x:c>
    </x:row>
    <x:row r="968" ht="25.5" customHeight="1">
      <x:c r="A968" t="s">
        <x:v>6557</x:v>
      </x:c>
      <x:c r="B968" t="s">
        <x:v>30</x:v>
      </x:c>
      <x:c r="C968" t="s">
        <x:v>6558</x:v>
      </x:c>
      <x:c r="D968" t="s">
        <x:v>6559</x:v>
      </x:c>
      <x:c r="E968" t="s">
        <x:v>6560</x:v>
      </x:c>
      <x:c r="F968" t="s">
        <x:v>21</x:v>
      </x:c>
      <x:c r="G968" t="s">
        <x:v>6014</x:v>
      </x:c>
      <x:c r="H968" t="s">
        <x:v>6561</x:v>
      </x:c>
      <x:c r="I968" t="s">
        <x:v>6562</x:v>
      </x:c>
      <x:c r="J968" t="s">
        <x:v>44</x:v>
      </x:c>
      <x:c r="K968" t="s">
        <x:v>72</x:v>
      </x:c>
      <x:c r="L968" t="s">
        <x:v>44</x:v>
      </x:c>
      <x:c r="M968" s="6" t="e">
        <x:f>HYPERLINK("https://github.com/giganticode/out_of_context_paper_data","https://github.com/giganticode/out_of_context_paper_data")</x:f>
        <x:v>HYPERLINK is not implemented. linkLocation=https://github.com/giganticode/out_of_context_paper_data, friendlyName=https://github.com/giganticode/out_of_context_paper_data</x:v>
      </x:c>
      <x:c r="N968" t="s">
        <x:v>53</x:v>
      </x:c>
      <x:c r="O968" t="s">
        <x:v>131</x:v>
      </x:c>
      <x:c r="P968" t="s">
        <x:v>227</x:v>
      </x:c>
      <x:c r="Q968" t="str">
        <x:v>是</x:v>
      </x:c>
    </x:row>
    <x:row r="969" ht="25.5" customHeight="1">
      <x:c r="A969" t="s">
        <x:v>6563</x:v>
      </x:c>
      <x:c r="B969" t="s">
        <x:v>30</x:v>
      </x:c>
      <x:c r="C969" t="s">
        <x:v>6564</x:v>
      </x:c>
      <x:c r="D969" t="s">
        <x:v>6565</x:v>
      </x:c>
      <x:c r="E969" t="s">
        <x:v>6566</x:v>
      </x:c>
      <x:c r="F969" t="s">
        <x:v>21</x:v>
      </x:c>
      <x:c r="G969" t="s">
        <x:v>6014</x:v>
      </x:c>
      <x:c r="H969" t="s">
        <x:v>6567</x:v>
      </x:c>
      <x:c r="I969" t="s">
        <x:v>6568</x:v>
      </x:c>
      <x:c r="J969" t="s">
        <x:v>44</x:v>
      </x:c>
      <x:c r="K969" t="s">
        <x:v>72</x:v>
      </x:c>
      <x:c r="L969" t="s">
        <x:v>44</x:v>
      </x:c>
      <x:c r="M969" s="6"/>
      <x:c r="O969" t="s">
        <x:v>131</x:v>
      </x:c>
      <x:c r="P969" t="s">
        <x:v>227</x:v>
      </x:c>
      <x:c r="Q969" t="str">
        <x:v>是</x:v>
      </x:c>
    </x:row>
    <x:row r="970" ht="25.5" customHeight="1">
      <x:c r="A970" t="s">
        <x:v>6569</x:v>
      </x:c>
      <x:c r="B970" t="s">
        <x:v>30</x:v>
      </x:c>
      <x:c r="C970" t="s">
        <x:v>6570</x:v>
      </x:c>
      <x:c r="D970" t="s">
        <x:v>6571</x:v>
      </x:c>
      <x:c r="E970" t="s">
        <x:v>6572</x:v>
      </x:c>
      <x:c r="F970" t="s">
        <x:v>44</x:v>
      </x:c>
      <x:c r="G970" t="s">
        <x:v>6014</x:v>
      </x:c>
      <x:c r="H970" t="s">
        <x:v>6573</x:v>
      </x:c>
      <x:c r="I970" t="s">
        <x:v>6574</x:v>
      </x:c>
      <x:c r="J970" t="s">
        <x:v>21</x:v>
      </x:c>
      <x:c r="K970" t="s">
        <x:v>6575</x:v>
      </x:c>
      <x:c r="L970" t="s">
        <x:v>44</x:v>
      </x:c>
      <x:c r="M970" s="6"/>
      <x:c r="O970" t="s">
        <x:v>64</x:v>
      </x:c>
      <x:c r="P970" t="s">
        <x:v>174</x:v>
      </x:c>
      <x:c r="Q970" t="str">
        <x:v>否</x:v>
      </x:c>
    </x:row>
    <x:row r="971" ht="25.5" customHeight="1">
      <x:c r="A971" t="s">
        <x:v>6576</x:v>
      </x:c>
      <x:c r="B971" t="s">
        <x:v>30</x:v>
      </x:c>
      <x:c r="C971" t="s">
        <x:v>6577</x:v>
      </x:c>
      <x:c r="D971" t="s">
        <x:v>6578</x:v>
      </x:c>
      <x:c r="E971" t="s">
        <x:v>6579</x:v>
      </x:c>
      <x:c r="F971" t="s">
        <x:v>21</x:v>
      </x:c>
      <x:c r="G971" t="s">
        <x:v>6014</x:v>
      </x:c>
      <x:c r="H971" t="s">
        <x:v>6580</x:v>
      </x:c>
      <x:c r="I971" t="s">
        <x:v>6581</x:v>
      </x:c>
      <x:c r="J971" t="s">
        <x:v>44</x:v>
      </x:c>
      <x:c r="K971" t="s">
        <x:v>6582</x:v>
      </x:c>
      <x:c r="L971" t="s">
        <x:v>44</x:v>
      </x:c>
      <x:c r="M971" s="6" t="e">
        <x:f>HYPERLINK("https://github.com/IntelligentDDS/LogShrink/blob/main/README.md","https://github.com/IntelligentDDS/LogShrink/blob/main/README.md")</x:f>
        <x:v>HYPERLINK is not implemented. linkLocation=https://github.com/IntelligentDDS/LogShrink/blob/main/README.md, friendlyName=https://github.com/IntelligentDDS/LogShrink/blob/main/README.md</x:v>
      </x:c>
      <x:c r="N971" t="s">
        <x:v>6583</x:v>
      </x:c>
      <x:c r="O971" t="s">
        <x:v>54</x:v>
      </x:c>
      <x:c r="P971" t="s">
        <x:v>166</x:v>
      </x:c>
      <x:c r="Q971" t="str">
        <x:v>否</x:v>
      </x:c>
    </x:row>
    <x:row r="972" ht="25.5" customHeight="1">
      <x:c r="A972" t="s">
        <x:v>6584</x:v>
      </x:c>
      <x:c r="B972" t="s">
        <x:v>30</x:v>
      </x:c>
      <x:c r="C972" t="s">
        <x:v>6585</x:v>
      </x:c>
      <x:c r="D972" t="s">
        <x:v>6586</x:v>
      </x:c>
      <x:c r="E972" t="s">
        <x:v>6587</x:v>
      </x:c>
      <x:c r="F972" t="s">
        <x:v>44</x:v>
      </x:c>
      <x:c r="G972" t="s">
        <x:v>6014</x:v>
      </x:c>
      <x:c r="H972" t="s">
        <x:v>6588</x:v>
      </x:c>
      <x:c r="I972" t="s">
        <x:v>6589</x:v>
      </x:c>
      <x:c r="J972" t="s">
        <x:v>44</x:v>
      </x:c>
      <x:c r="K972" t="s">
        <x:v>6590</x:v>
      </x:c>
      <x:c r="L972" t="s">
        <x:v>44</x:v>
      </x:c>
      <x:c r="M972" s="6"/>
      <x:c r="O972" t="s">
        <x:v>131</x:v>
      </x:c>
      <x:c r="P972" t="s">
        <x:v>132</x:v>
      </x:c>
      <x:c r="Q972" t="str">
        <x:v>否</x:v>
      </x:c>
    </x:row>
    <x:row r="973" ht="25.5" customHeight="1">
      <x:c r="A973" t="s">
        <x:v>6591</x:v>
      </x:c>
      <x:c r="B973" t="s">
        <x:v>151</x:v>
      </x:c>
      <x:c r="C973" t="s">
        <x:v>6592</x:v>
      </x:c>
      <x:c r="D973" t="s">
        <x:v>6593</x:v>
      </x:c>
      <x:c r="E973" t="s">
        <x:v>6594</x:v>
      </x:c>
      <x:c r="F973" t="s">
        <x:v>44</x:v>
      </x:c>
      <x:c r="G973" t="s">
        <x:v>6014</x:v>
      </x:c>
      <x:c r="H973" t="s">
        <x:v>6595</x:v>
      </x:c>
      <x:c r="I973" t="s">
        <x:v>6596</x:v>
      </x:c>
      <x:c r="J973" t="s">
        <x:v>44</x:v>
      </x:c>
      <x:c r="K973" t="s">
        <x:v>72</x:v>
      </x:c>
      <x:c r="L973" t="s">
        <x:v>44</x:v>
      </x:c>
      <x:c r="M973" s="6" t="e">
        <x:f>HYPERLINK("https://github.com/sola-st/github-workflow-resource-optimization","https://github.com/sola-st/github-workflow-resource-optimization")</x:f>
        <x:v>HYPERLINK is not implemented. linkLocation=https://github.com/sola-st/github-workflow-resource-optimization, friendlyName=https://github.com/sola-st/github-workflow-resource-optimization</x:v>
      </x:c>
      <x:c r="N973" t="s">
        <x:v>325</x:v>
      </x:c>
      <x:c r="O973" t="s">
        <x:v>54</x:v>
      </x:c>
      <x:c r="P973" t="s">
        <x:v>166</x:v>
      </x:c>
      <x:c r="Q973" t="str">
        <x:v>否</x:v>
      </x:c>
    </x:row>
    <x:row r="974" ht="25.5" customHeight="1">
      <x:c r="A974" t="s">
        <x:v>6597</x:v>
      </x:c>
      <x:c r="B974" t="s">
        <x:v>17</x:v>
      </x:c>
      <x:c r="C974" t="s">
        <x:v>6598</x:v>
      </x:c>
      <x:c r="D974" t="s">
        <x:v>6599</x:v>
      </x:c>
      <x:c r="E974" t="s">
        <x:v>6600</x:v>
      </x:c>
      <x:c r="F974" t="s">
        <x:v>44</x:v>
      </x:c>
      <x:c r="G974" t="s">
        <x:v>6014</x:v>
      </x:c>
      <x:c r="H974" t="s">
        <x:v>6601</x:v>
      </x:c>
      <x:c r="I974" t="s">
        <x:v>6602</x:v>
      </x:c>
      <x:c r="J974" t="s">
        <x:v>44</x:v>
      </x:c>
      <x:c r="K974" t="s">
        <x:v>6603</x:v>
      </x:c>
      <x:c r="L974" t="s">
        <x:v>44</x:v>
      </x:c>
      <x:c r="M974" s="6"/>
      <x:c r="O974" t="s">
        <x:v>122</x:v>
      </x:c>
      <x:c r="P974" t="s">
        <x:v>206</x:v>
      </x:c>
      <x:c r="Q974" t="str">
        <x:v>否</x:v>
      </x:c>
    </x:row>
    <x:row r="975" ht="25.5" customHeight="1">
      <x:c r="A975" t="s">
        <x:v>6604</x:v>
      </x:c>
      <x:c r="B975" t="s">
        <x:v>151</x:v>
      </x:c>
      <x:c r="C975" t="s">
        <x:v>6605</x:v>
      </x:c>
      <x:c r="D975" t="s">
        <x:v>6606</x:v>
      </x:c>
      <x:c r="E975" t="s">
        <x:v>6607</x:v>
      </x:c>
      <x:c r="F975" t="s">
        <x:v>44</x:v>
      </x:c>
      <x:c r="G975" t="s">
        <x:v>6014</x:v>
      </x:c>
      <x:c r="H975" t="s">
        <x:v>6608</x:v>
      </x:c>
      <x:c r="I975" t="s">
        <x:v>6609</x:v>
      </x:c>
      <x:c r="J975" t="s">
        <x:v>44</x:v>
      </x:c>
      <x:c r="K975" t="s">
        <x:v>6610</x:v>
      </x:c>
      <x:c r="L975" t="s">
        <x:v>44</x:v>
      </x:c>
      <x:c r="M975" s="6" t="e">
        <x:f>HYPERLINK("https://github.com/NAIST-SE/GHSponsorsX","https://github.com/NAIST-SE/GHSponsorsX")</x:f>
        <x:v>HYPERLINK is not implemented. linkLocation=https://github.com/NAIST-SE/GHSponsorsX, friendlyName=https://github.com/NAIST-SE/GHSponsorsX</x:v>
      </x:c>
      <x:c r="N975" t="s">
        <x:v>675</x:v>
      </x:c>
      <x:c r="O975" t="s">
        <x:v>131</x:v>
      </x:c>
      <x:c r="P975" t="s">
        <x:v>486</x:v>
      </x:c>
      <x:c r="Q975" t="str">
        <x:v>否</x:v>
      </x:c>
    </x:row>
    <x:row r="976" ht="25.5" customHeight="1">
      <x:c r="A976" t="s">
        <x:v>6611</x:v>
      </x:c>
      <x:c r="B976" t="s">
        <x:v>17</x:v>
      </x:c>
      <x:c r="C976" t="s">
        <x:v>6612</x:v>
      </x:c>
      <x:c r="D976" t="s">
        <x:v>6613</x:v>
      </x:c>
      <x:c r="E976" t="s">
        <x:v>6614</x:v>
      </x:c>
      <x:c r="F976" t="s">
        <x:v>44</x:v>
      </x:c>
      <x:c r="G976" t="s">
        <x:v>6014</x:v>
      </x:c>
      <x:c r="H976" t="s">
        <x:v>6615</x:v>
      </x:c>
      <x:c r="I976" t="s">
        <x:v>6616</x:v>
      </x:c>
      <x:c r="J976" t="s">
        <x:v>44</x:v>
      </x:c>
      <x:c r="K976" t="s">
        <x:v>6617</x:v>
      </x:c>
      <x:c r="L976" t="s">
        <x:v>44</x:v>
      </x:c>
      <x:c r="M976" s="6"/>
      <x:c r="O976" t="s">
        <x:v>1077</x:v>
      </x:c>
      <x:c r="P976" t="s">
        <x:v>2382</x:v>
      </x:c>
      <x:c r="Q976" t="str">
        <x:v>否</x:v>
      </x:c>
    </x:row>
    <x:row r="977" ht="25.5" customHeight="1">
      <x:c r="A977" t="s">
        <x:v>6618</x:v>
      </x:c>
      <x:c r="B977" t="s">
        <x:v>57</x:v>
      </x:c>
      <x:c r="C977" t="s">
        <x:v>6619</x:v>
      </x:c>
      <x:c r="D977" t="s">
        <x:v>6619</x:v>
      </x:c>
      <x:c r="E977" t="s">
        <x:v>6620</x:v>
      </x:c>
      <x:c r="F977" t="s">
        <x:v>21</x:v>
      </x:c>
      <x:c r="G977" t="s">
        <x:v>6014</x:v>
      </x:c>
      <x:c r="H977" t="s">
        <x:v>6621</x:v>
      </x:c>
      <x:c r="I977" t="s">
        <x:v>6622</x:v>
      </x:c>
      <x:c r="J977" t="s">
        <x:v>44</x:v>
      </x:c>
      <x:c r="K977" t="s">
        <x:v>6623</x:v>
      </x:c>
      <x:c r="L977" t="s">
        <x:v>44</x:v>
      </x:c>
      <x:c r="M977" s="6"/>
      <x:c r="O977" t="s">
        <x:v>64</x:v>
      </x:c>
      <x:c r="P977" t="s">
        <x:v>65</x:v>
      </x:c>
      <x:c r="Q977" t="str">
        <x:v>否</x:v>
      </x:c>
    </x:row>
    <x:row r="978" ht="25.5" customHeight="1">
      <x:c r="A978" t="s">
        <x:v>6624</x:v>
      </x:c>
      <x:c r="B978" t="s">
        <x:v>17</x:v>
      </x:c>
      <x:c r="C978" t="s">
        <x:v>6625</x:v>
      </x:c>
      <x:c r="D978" t="s">
        <x:v>6626</x:v>
      </x:c>
      <x:c r="E978" t="s">
        <x:v>6627</x:v>
      </x:c>
      <x:c r="F978" t="s">
        <x:v>21</x:v>
      </x:c>
      <x:c r="G978" t="s">
        <x:v>6014</x:v>
      </x:c>
      <x:c r="H978" t="s">
        <x:v>6628</x:v>
      </x:c>
      <x:c r="I978" t="s">
        <x:v>6629</x:v>
      </x:c>
      <x:c r="J978" t="s">
        <x:v>21</x:v>
      </x:c>
      <x:c r="K978" t="s">
        <x:v>6630</x:v>
      </x:c>
      <x:c r="L978" t="s">
        <x:v>44</x:v>
      </x:c>
      <x:c r="M978" s="6"/>
      <x:c r="O978" t="s">
        <x:v>462</x:v>
      </x:c>
      <x:c r="P978" t="s">
        <x:v>1444</x:v>
      </x:c>
      <x:c r="Q978" t="str">
        <x:v>否</x:v>
      </x:c>
    </x:row>
    <x:row r="979" ht="25.5" customHeight="1">
      <x:c r="A979" t="s">
        <x:v>6631</x:v>
      </x:c>
      <x:c r="B979" t="s">
        <x:v>57</x:v>
      </x:c>
      <x:c r="C979" t="s">
        <x:v>6632</x:v>
      </x:c>
      <x:c r="D979" t="s">
        <x:v>6633</x:v>
      </x:c>
      <x:c r="E979" t="s">
        <x:v>6634</x:v>
      </x:c>
      <x:c r="F979" t="s">
        <x:v>21</x:v>
      </x:c>
      <x:c r="G979" t="s">
        <x:v>6014</x:v>
      </x:c>
      <x:c r="H979" t="s">
        <x:v>6635</x:v>
      </x:c>
      <x:c r="I979" t="s">
        <x:v>6636</x:v>
      </x:c>
      <x:c r="J979" t="s">
        <x:v>44</x:v>
      </x:c>
      <x:c r="K979" t="s">
        <x:v>6637</x:v>
      </x:c>
      <x:c r="L979" t="s">
        <x:v>44</x:v>
      </x:c>
      <x:c r="M979" s="6"/>
      <x:c r="O979" t="s">
        <x:v>122</x:v>
      </x:c>
      <x:c r="P979" t="s">
        <x:v>206</x:v>
      </x:c>
      <x:c r="Q979" t="str">
        <x:v>否</x:v>
      </x:c>
    </x:row>
    <x:row r="980" ht="25.5" customHeight="1">
      <x:c r="A980" t="s">
        <x:v>6638</x:v>
      </x:c>
      <x:c r="B980" t="s">
        <x:v>57</x:v>
      </x:c>
      <x:c r="C980" t="s">
        <x:v>6639</x:v>
      </x:c>
      <x:c r="D980" t="s">
        <x:v>6640</x:v>
      </x:c>
      <x:c r="E980" t="s">
        <x:v>6641</x:v>
      </x:c>
      <x:c r="F980" t="s">
        <x:v>21</x:v>
      </x:c>
      <x:c r="G980" t="s">
        <x:v>6014</x:v>
      </x:c>
      <x:c r="H980" t="s">
        <x:v>6642</x:v>
      </x:c>
      <x:c r="I980" t="s">
        <x:v>6643</x:v>
      </x:c>
      <x:c r="J980" t="s">
        <x:v>21</x:v>
      </x:c>
      <x:c r="K980" t="s">
        <x:v>6644</x:v>
      </x:c>
      <x:c r="L980" t="s">
        <x:v>44</x:v>
      </x:c>
      <x:c r="M980" s="6" t="e">
        <x:f>HYPERLINK("https://github.com/taesiri/ArXivQA/blob/main/papers/2312.10655.md","https://github.com/taesiri/ArXivQA/blob/main/papers/2312.10655.md")</x:f>
        <x:v>HYPERLINK is not implemented. linkLocation=https://github.com/taesiri/ArXivQA/blob/main/papers/2312.10655.md, friendlyName=https://github.com/taesiri/ArXivQA/blob/main/papers/2312.10655.md</x:v>
      </x:c>
      <x:c r="N980" t="s">
        <x:v>6645</x:v>
      </x:c>
      <x:c r="O980" t="s">
        <x:v>64</x:v>
      </x:c>
      <x:c r="P980" t="s">
        <x:v>65</x:v>
      </x:c>
      <x:c r="Q980" t="str">
        <x:v>否</x:v>
      </x:c>
    </x:row>
    <x:row r="981" ht="25.5" customHeight="1">
      <x:c r="A981" t="s">
        <x:v>6646</x:v>
      </x:c>
      <x:c r="B981" t="s">
        <x:v>30</x:v>
      </x:c>
      <x:c r="C981" t="s">
        <x:v>6647</x:v>
      </x:c>
      <x:c r="D981" t="s">
        <x:v>6648</x:v>
      </x:c>
      <x:c r="E981" t="s">
        <x:v>6649</x:v>
      </x:c>
      <x:c r="F981" t="s">
        <x:v>21</x:v>
      </x:c>
      <x:c r="G981" t="s">
        <x:v>6014</x:v>
      </x:c>
      <x:c r="H981" t="s">
        <x:v>6650</x:v>
      </x:c>
      <x:c r="I981" t="s">
        <x:v>6651</x:v>
      </x:c>
      <x:c r="J981" t="s">
        <x:v>44</x:v>
      </x:c>
      <x:c r="K981" t="s">
        <x:v>72</x:v>
      </x:c>
      <x:c r="L981" t="s">
        <x:v>44</x:v>
      </x:c>
      <x:c r="M981" s="6"/>
      <x:c r="O981" t="s">
        <x:v>131</x:v>
      </x:c>
      <x:c r="P981" t="s">
        <x:v>227</x:v>
      </x:c>
      <x:c r="Q981" t="str">
        <x:v>是</x:v>
      </x:c>
    </x:row>
    <x:row r="982" ht="25.5" customHeight="1">
      <x:c r="A982" t="s">
        <x:v>6652</x:v>
      </x:c>
      <x:c r="B982" t="s">
        <x:v>30</x:v>
      </x:c>
      <x:c r="C982" t="s">
        <x:v>6653</x:v>
      </x:c>
      <x:c r="D982" t="s">
        <x:v>6654</x:v>
      </x:c>
      <x:c r="E982" t="s">
        <x:v>6655</x:v>
      </x:c>
      <x:c r="F982" t="s">
        <x:v>21</x:v>
      </x:c>
      <x:c r="G982" t="s">
        <x:v>6014</x:v>
      </x:c>
      <x:c r="H982" t="s">
        <x:v>6656</x:v>
      </x:c>
      <x:c r="I982" t="s">
        <x:v>6657</x:v>
      </x:c>
      <x:c r="J982" t="s">
        <x:v>44</x:v>
      </x:c>
      <x:c r="K982" t="s">
        <x:v>72</x:v>
      </x:c>
      <x:c r="L982" t="s">
        <x:v>44</x:v>
      </x:c>
      <x:c r="M982" s="6"/>
      <x:c r="O982" t="s">
        <x:v>64</x:v>
      </x:c>
      <x:c r="P982" t="s">
        <x:v>174</x:v>
      </x:c>
      <x:c r="Q982" t="str">
        <x:v>否</x:v>
      </x:c>
    </x:row>
    <x:row r="983" ht="25.5" customHeight="1">
      <x:c r="A983" t="s">
        <x:v>6658</x:v>
      </x:c>
      <x:c r="B983" t="s">
        <x:v>30</x:v>
      </x:c>
      <x:c r="C983" t="s">
        <x:v>6659</x:v>
      </x:c>
      <x:c r="D983" t="s">
        <x:v>6660</x:v>
      </x:c>
      <x:c r="E983" t="s">
        <x:v>6661</x:v>
      </x:c>
      <x:c r="F983" t="s">
        <x:v>44</x:v>
      </x:c>
      <x:c r="G983" t="s">
        <x:v>6014</x:v>
      </x:c>
      <x:c r="H983" t="s">
        <x:v>6662</x:v>
      </x:c>
      <x:c r="I983" t="s">
        <x:v>6663</x:v>
      </x:c>
      <x:c r="J983" t="s">
        <x:v>44</x:v>
      </x:c>
      <x:c r="K983" t="s">
        <x:v>72</x:v>
      </x:c>
      <x:c r="L983" t="s">
        <x:v>44</x:v>
      </x:c>
      <x:c r="M983" s="6"/>
      <x:c r="O983" t="s">
        <x:v>131</x:v>
      </x:c>
      <x:c r="P983" t="s">
        <x:v>242</x:v>
      </x:c>
      <x:c r="Q983" t="str">
        <x:v>否</x:v>
      </x:c>
    </x:row>
    <x:row r="984" ht="25.5" customHeight="1">
      <x:c r="A984" t="s">
        <x:v>6664</x:v>
      </x:c>
      <x:c r="B984" t="s">
        <x:v>57</x:v>
      </x:c>
      <x:c r="C984" t="s">
        <x:v>6665</x:v>
      </x:c>
      <x:c r="D984" t="s">
        <x:v>6666</x:v>
      </x:c>
      <x:c r="E984" t="s">
        <x:v>6667</x:v>
      </x:c>
      <x:c r="F984" t="s">
        <x:v>44</x:v>
      </x:c>
      <x:c r="G984" t="s">
        <x:v>6014</x:v>
      </x:c>
      <x:c r="H984" t="s">
        <x:v>6668</x:v>
      </x:c>
      <x:c r="I984" t="s">
        <x:v>6669</x:v>
      </x:c>
      <x:c r="J984" t="s">
        <x:v>44</x:v>
      </x:c>
      <x:c r="K984" t="s">
        <x:v>72</x:v>
      </x:c>
      <x:c r="L984" t="s">
        <x:v>44</x:v>
      </x:c>
      <x:c r="M984" s="6"/>
      <x:c r="O984" t="s">
        <x:v>64</x:v>
      </x:c>
      <x:c r="P984" t="s">
        <x:v>65</x:v>
      </x:c>
      <x:c r="Q984" t="str">
        <x:v>否</x:v>
      </x:c>
    </x:row>
    <x:row r="985" ht="25.5" customHeight="1">
      <x:c r="A985" t="s">
        <x:v>6670</x:v>
      </x:c>
      <x:c r="B985" t="s">
        <x:v>57</x:v>
      </x:c>
      <x:c r="C985" t="s">
        <x:v>6671</x:v>
      </x:c>
      <x:c r="D985" t="s">
        <x:v>6672</x:v>
      </x:c>
      <x:c r="E985" t="s">
        <x:v>6673</x:v>
      </x:c>
      <x:c r="F985" t="s">
        <x:v>21</x:v>
      </x:c>
      <x:c r="G985" t="s">
        <x:v>6014</x:v>
      </x:c>
      <x:c r="H985" t="s">
        <x:v>6674</x:v>
      </x:c>
      <x:c r="I985" t="s">
        <x:v>6675</x:v>
      </x:c>
      <x:c r="J985" t="s">
        <x:v>44</x:v>
      </x:c>
      <x:c r="K985" t="s">
        <x:v>72</x:v>
      </x:c>
      <x:c r="L985" t="s">
        <x:v>44</x:v>
      </x:c>
      <x:c r="M985" s="6"/>
      <x:c r="O985" t="s">
        <x:v>64</x:v>
      </x:c>
      <x:c r="P985" t="s">
        <x:v>65</x:v>
      </x:c>
      <x:c r="Q985" t="str">
        <x:v>否</x:v>
      </x:c>
    </x:row>
    <x:row r="986" ht="25.5" customHeight="1">
      <x:c r="A986" t="s">
        <x:v>6676</x:v>
      </x:c>
      <x:c r="B986" t="s">
        <x:v>57</x:v>
      </x:c>
      <x:c r="C986" t="s">
        <x:v>6677</x:v>
      </x:c>
      <x:c r="D986" t="s">
        <x:v>6678</x:v>
      </x:c>
      <x:c r="E986" t="s">
        <x:v>6679</x:v>
      </x:c>
      <x:c r="F986" t="s">
        <x:v>44</x:v>
      </x:c>
      <x:c r="G986" t="s">
        <x:v>6014</x:v>
      </x:c>
      <x:c r="H986" t="s">
        <x:v>6680</x:v>
      </x:c>
      <x:c r="I986" t="s">
        <x:v>6681</x:v>
      </x:c>
      <x:c r="J986" t="s">
        <x:v>21</x:v>
      </x:c>
      <x:c r="K986" t="s">
        <x:v>6682</x:v>
      </x:c>
      <x:c r="L986" t="s">
        <x:v>44</x:v>
      </x:c>
      <x:c r="M986" s="6"/>
      <x:c r="O986" t="s">
        <x:v>122</x:v>
      </x:c>
      <x:c r="P986" t="s">
        <x:v>739</x:v>
      </x:c>
      <x:c r="Q986" t="str">
        <x:v>否</x:v>
      </x:c>
    </x:row>
    <x:row r="987" ht="25.5" customHeight="1">
      <x:c r="A987" t="s">
        <x:v>6683</x:v>
      </x:c>
      <x:c r="B987" t="s">
        <x:v>57</x:v>
      </x:c>
      <x:c r="C987" t="s">
        <x:v>6684</x:v>
      </x:c>
      <x:c r="D987" t="s">
        <x:v>6685</x:v>
      </x:c>
      <x:c r="E987" t="s">
        <x:v>6686</x:v>
      </x:c>
      <x:c r="F987" t="s">
        <x:v>21</x:v>
      </x:c>
      <x:c r="G987" t="s">
        <x:v>6014</x:v>
      </x:c>
      <x:c r="H987" t="s">
        <x:v>6687</x:v>
      </x:c>
      <x:c r="I987" t="s">
        <x:v>6688</x:v>
      </x:c>
      <x:c r="J987" t="s">
        <x:v>44</x:v>
      </x:c>
      <x:c r="K987" t="s">
        <x:v>72</x:v>
      </x:c>
      <x:c r="L987" t="s">
        <x:v>44</x:v>
      </x:c>
      <x:c r="M987" s="6"/>
      <x:c r="O987" t="s">
        <x:v>64</x:v>
      </x:c>
      <x:c r="P987" t="s">
        <x:v>65</x:v>
      </x:c>
      <x:c r="Q987" t="str">
        <x:v>否</x:v>
      </x:c>
    </x:row>
    <x:row r="988" ht="25.5" customHeight="1">
      <x:c r="A988" t="s">
        <x:v>6689</x:v>
      </x:c>
      <x:c r="B988" t="s">
        <x:v>57</x:v>
      </x:c>
      <x:c r="C988" t="s">
        <x:v>6690</x:v>
      </x:c>
      <x:c r="D988" t="s">
        <x:v>6691</x:v>
      </x:c>
      <x:c r="E988" t="s">
        <x:v>6692</x:v>
      </x:c>
      <x:c r="F988" t="s">
        <x:v>21</x:v>
      </x:c>
      <x:c r="G988" t="s">
        <x:v>6014</x:v>
      </x:c>
      <x:c r="H988" t="s">
        <x:v>6693</x:v>
      </x:c>
      <x:c r="I988" t="s">
        <x:v>6694</x:v>
      </x:c>
      <x:c r="J988" t="s">
        <x:v>44</x:v>
      </x:c>
      <x:c r="K988" t="s">
        <x:v>72</x:v>
      </x:c>
      <x:c r="L988" t="s">
        <x:v>44</x:v>
      </x:c>
      <x:c r="M988" s="6"/>
      <x:c r="O988" t="s">
        <x:v>462</x:v>
      </x:c>
      <x:c r="P988" t="s">
        <x:v>1444</x:v>
      </x:c>
      <x:c r="Q988" t="str">
        <x:v>否</x:v>
      </x:c>
    </x:row>
    <x:row r="989" ht="25.5" customHeight="1">
      <x:c r="A989" t="s">
        <x:v>6695</x:v>
      </x:c>
      <x:c r="B989" t="s">
        <x:v>57</x:v>
      </x:c>
      <x:c r="C989" t="s">
        <x:v>6696</x:v>
      </x:c>
      <x:c r="D989" t="s">
        <x:v>6697</x:v>
      </x:c>
      <x:c r="E989" t="s">
        <x:v>6698</x:v>
      </x:c>
      <x:c r="F989" t="s">
        <x:v>44</x:v>
      </x:c>
      <x:c r="G989" t="s">
        <x:v>6014</x:v>
      </x:c>
      <x:c r="H989" t="s">
        <x:v>6699</x:v>
      </x:c>
      <x:c r="I989" t="s">
        <x:v>6700</x:v>
      </x:c>
      <x:c r="J989" t="s">
        <x:v>21</x:v>
      </x:c>
      <x:c r="K989" t="s">
        <x:v>6701</x:v>
      </x:c>
      <x:c r="L989" t="s">
        <x:v>44</x:v>
      </x:c>
      <x:c r="M989" s="6" t="e">
        <x:f>HYPERLINK("https://github.com/pckennethma/CISan","https://github.com/pckennethma/CISan")</x:f>
        <x:v>HYPERLINK is not implemented. linkLocation=https://github.com/pckennethma/CISan, friendlyName=https://github.com/pckennethma/CISan</x:v>
      </x:c>
      <x:c r="N989" t="s">
        <x:v>403</x:v>
      </x:c>
      <x:c r="O989" t="s">
        <x:v>462</x:v>
      </x:c>
      <x:c r="P989" t="s">
        <x:v>4235</x:v>
      </x:c>
      <x:c r="Q989" t="str">
        <x:v>否</x:v>
      </x:c>
    </x:row>
    <x:row r="990" ht="25.5" customHeight="1">
      <x:c r="A990" t="s">
        <x:v>6702</x:v>
      </x:c>
      <x:c r="B990" t="s">
        <x:v>57</x:v>
      </x:c>
      <x:c r="C990" t="s">
        <x:v>6703</x:v>
      </x:c>
      <x:c r="D990" t="s">
        <x:v>6704</x:v>
      </x:c>
      <x:c r="E990" t="s">
        <x:v>6705</x:v>
      </x:c>
      <x:c r="F990" t="s">
        <x:v>44</x:v>
      </x:c>
      <x:c r="G990" t="s">
        <x:v>6014</x:v>
      </x:c>
      <x:c r="H990" t="s">
        <x:v>6706</x:v>
      </x:c>
      <x:c r="I990" t="s">
        <x:v>6707</x:v>
      </x:c>
      <x:c r="J990" t="s">
        <x:v>44</x:v>
      </x:c>
      <x:c r="K990" t="s">
        <x:v>72</x:v>
      </x:c>
      <x:c r="L990" t="s">
        <x:v>44</x:v>
      </x:c>
      <x:c r="M990" s="6"/>
      <x:c r="O990" t="s">
        <x:v>27</x:v>
      </x:c>
      <x:c r="P990" t="s">
        <x:v>37</x:v>
      </x:c>
      <x:c r="Q990" t="str">
        <x:v>否</x:v>
      </x:c>
    </x:row>
    <x:row r="991" ht="25.5" customHeight="1">
      <x:c r="A991" t="s">
        <x:v>6708</x:v>
      </x:c>
      <x:c r="B991" t="s">
        <x:v>57</x:v>
      </x:c>
      <x:c r="C991" t="s">
        <x:v>6709</x:v>
      </x:c>
      <x:c r="D991" t="s">
        <x:v>6710</x:v>
      </x:c>
      <x:c r="E991" t="s">
        <x:v>6711</x:v>
      </x:c>
      <x:c r="F991" t="s">
        <x:v>44</x:v>
      </x:c>
      <x:c r="G991" t="s">
        <x:v>6014</x:v>
      </x:c>
      <x:c r="H991" t="s">
        <x:v>6712</x:v>
      </x:c>
      <x:c r="I991" t="s">
        <x:v>6713</x:v>
      </x:c>
      <x:c r="J991" t="s">
        <x:v>44</x:v>
      </x:c>
      <x:c r="K991" t="s">
        <x:v>72</x:v>
      </x:c>
      <x:c r="L991" t="s">
        <x:v>44</x:v>
      </x:c>
      <x:c r="M991" s="6"/>
      <x:c r="O991" t="s">
        <x:v>64</x:v>
      </x:c>
      <x:c r="P991" t="s">
        <x:v>174</x:v>
      </x:c>
      <x:c r="Q991" t="str">
        <x:v>否</x:v>
      </x:c>
    </x:row>
    <x:row r="992" ht="25.5" customHeight="1">
      <x:c r="A992" t="s">
        <x:v>6714</x:v>
      </x:c>
      <x:c r="B992" t="s">
        <x:v>17</x:v>
      </x:c>
      <x:c r="C992" t="s">
        <x:v>6715</x:v>
      </x:c>
      <x:c r="D992" t="s">
        <x:v>6716</x:v>
      </x:c>
      <x:c r="E992" t="s">
        <x:v>6717</x:v>
      </x:c>
      <x:c r="F992" t="s">
        <x:v>44</x:v>
      </x:c>
      <x:c r="G992" t="s">
        <x:v>6014</x:v>
      </x:c>
      <x:c r="H992" t="s">
        <x:v>6718</x:v>
      </x:c>
      <x:c r="I992" t="s">
        <x:v>6719</x:v>
      </x:c>
      <x:c r="J992" t="s">
        <x:v>44</x:v>
      </x:c>
      <x:c r="K992" t="s">
        <x:v>72</x:v>
      </x:c>
      <x:c r="L992" t="s">
        <x:v>44</x:v>
      </x:c>
      <x:c r="M992" s="6" t="e">
        <x:f>HYPERLINK("https://github.com/2024icse/PyAnalyzer","https://github.com/2024icse/PyAnalyzer")</x:f>
        <x:v>HYPERLINK is not implemented. linkLocation=https://github.com/2024icse/PyAnalyzer, friendlyName=https://github.com/2024icse/PyAnalyzer</x:v>
      </x:c>
      <x:c r="N992" t="s">
        <x:v>940</x:v>
      </x:c>
      <x:c r="O992" t="s">
        <x:v>64</x:v>
      </x:c>
      <x:c r="P992" t="s">
        <x:v>174</x:v>
      </x:c>
      <x:c r="Q992" t="str">
        <x:v>否</x:v>
      </x:c>
    </x:row>
    <x:row r="993" ht="25.5" customHeight="1">
      <x:c r="A993" t="s">
        <x:v>6720</x:v>
      </x:c>
      <x:c r="B993" t="s">
        <x:v>57</x:v>
      </x:c>
      <x:c r="C993" t="s">
        <x:v>6721</x:v>
      </x:c>
      <x:c r="D993" t="s">
        <x:v>6722</x:v>
      </x:c>
      <x:c r="E993" t="s">
        <x:v>6723</x:v>
      </x:c>
      <x:c r="F993" t="s">
        <x:v>44</x:v>
      </x:c>
      <x:c r="G993" t="s">
        <x:v>6014</x:v>
      </x:c>
      <x:c r="H993" t="s">
        <x:v>6724</x:v>
      </x:c>
      <x:c r="I993" t="s">
        <x:v>6725</x:v>
      </x:c>
      <x:c r="J993" t="s">
        <x:v>44</x:v>
      </x:c>
      <x:c r="K993" t="s">
        <x:v>72</x:v>
      </x:c>
      <x:c r="L993" t="s">
        <x:v>44</x:v>
      </x:c>
      <x:c r="M993" s="6"/>
      <x:c r="O993" t="s">
        <x:v>64</x:v>
      </x:c>
      <x:c r="P993" t="s">
        <x:v>174</x:v>
      </x:c>
      <x:c r="Q993" t="str">
        <x:v>否</x:v>
      </x:c>
    </x:row>
    <x:row r="994" ht="25.5" customHeight="1">
      <x:c r="A994" t="s">
        <x:v>6726</x:v>
      </x:c>
      <x:c r="B994" t="s">
        <x:v>17</x:v>
      </x:c>
      <x:c r="C994" t="s">
        <x:v>6727</x:v>
      </x:c>
      <x:c r="D994" t="s">
        <x:v>6728</x:v>
      </x:c>
      <x:c r="E994" t="s">
        <x:v>6729</x:v>
      </x:c>
      <x:c r="F994" t="s">
        <x:v>44</x:v>
      </x:c>
      <x:c r="G994" t="s">
        <x:v>6014</x:v>
      </x:c>
      <x:c r="H994" t="s">
        <x:v>6730</x:v>
      </x:c>
      <x:c r="I994" t="s">
        <x:v>6731</x:v>
      </x:c>
      <x:c r="J994" t="s">
        <x:v>44</x:v>
      </x:c>
      <x:c r="K994" t="s">
        <x:v>72</x:v>
      </x:c>
      <x:c r="L994" t="s">
        <x:v>44</x:v>
      </x:c>
      <x:c r="M994" s="6"/>
      <x:c r="O994" t="s">
        <x:v>1077</x:v>
      </x:c>
      <x:c r="P994" t="s">
        <x:v>3341</x:v>
      </x:c>
      <x:c r="Q994" t="str">
        <x:v>否</x:v>
      </x:c>
    </x:row>
    <x:row r="995" ht="25.5" customHeight="1">
      <x:c r="A995" t="s">
        <x:v>6732</x:v>
      </x:c>
      <x:c r="B995" t="s">
        <x:v>30</x:v>
      </x:c>
      <x:c r="C995" t="s">
        <x:v>6733</x:v>
      </x:c>
      <x:c r="D995" t="s">
        <x:v>6734</x:v>
      </x:c>
      <x:c r="E995" t="s">
        <x:v>6735</x:v>
      </x:c>
      <x:c r="F995" t="s">
        <x:v>21</x:v>
      </x:c>
      <x:c r="G995" t="s">
        <x:v>6014</x:v>
      </x:c>
      <x:c r="H995" t="s">
        <x:v>6736</x:v>
      </x:c>
      <x:c r="I995" t="s">
        <x:v>6737</x:v>
      </x:c>
      <x:c r="J995" t="s">
        <x:v>44</x:v>
      </x:c>
      <x:c r="K995" t="s">
        <x:v>72</x:v>
      </x:c>
      <x:c r="L995" t="s">
        <x:v>44</x:v>
      </x:c>
      <x:c r="M995" s="6" t="e">
        <x:f>HYPERLINK("https://github.com/gencau/code_refinement_llama","https://github.com/gencau/code_refinement_llama")</x:f>
        <x:v>HYPERLINK is not implemented. linkLocation=https://github.com/gencau/code_refinement_llama, friendlyName=https://github.com/gencau/code_refinement_llama</x:v>
      </x:c>
      <x:c r="O995" t="s">
        <x:v>131</x:v>
      </x:c>
      <x:c r="P995" t="s">
        <x:v>918</x:v>
      </x:c>
      <x:c r="Q995" t="str">
        <x:v>是</x:v>
      </x:c>
    </x:row>
    <x:row r="996" ht="25.5" customHeight="1">
      <x:c r="A996" t="s">
        <x:v>6738</x:v>
      </x:c>
      <x:c r="B996" t="s">
        <x:v>30</x:v>
      </x:c>
      <x:c r="C996" t="s">
        <x:v>6739</x:v>
      </x:c>
      <x:c r="D996" t="s">
        <x:v>6740</x:v>
      </x:c>
      <x:c r="E996" t="s">
        <x:v>6741</x:v>
      </x:c>
      <x:c r="F996" t="s">
        <x:v>21</x:v>
      </x:c>
      <x:c r="G996" t="s">
        <x:v>6014</x:v>
      </x:c>
      <x:c r="H996" t="s">
        <x:v>6742</x:v>
      </x:c>
      <x:c r="I996" t="s">
        <x:v>6743</x:v>
      </x:c>
      <x:c r="J996" t="s">
        <x:v>44</x:v>
      </x:c>
      <x:c r="K996" t="s">
        <x:v>72</x:v>
      </x:c>
      <x:c r="L996" t="s">
        <x:v>21</x:v>
      </x:c>
      <x:c r="M996" s="6"/>
      <x:c r="O996" t="s">
        <x:v>27</x:v>
      </x:c>
      <x:c r="P996" t="s">
        <x:v>109</x:v>
      </x:c>
      <x:c r="Q996" t="str">
        <x:v>是</x:v>
      </x:c>
    </x:row>
    <x:row r="997" ht="25.5" customHeight="1">
      <x:c r="A997" t="s">
        <x:v>6744</x:v>
      </x:c>
      <x:c r="B997" t="s">
        <x:v>17</x:v>
      </x:c>
      <x:c r="C997" t="s">
        <x:v>6745</x:v>
      </x:c>
      <x:c r="D997" t="s">
        <x:v>6746</x:v>
      </x:c>
      <x:c r="E997" t="s">
        <x:v>6747</x:v>
      </x:c>
      <x:c r="F997" t="s">
        <x:v>21</x:v>
      </x:c>
      <x:c r="G997" t="s">
        <x:v>6014</x:v>
      </x:c>
      <x:c r="H997" t="s">
        <x:v>6748</x:v>
      </x:c>
      <x:c r="I997" t="s">
        <x:v>6749</x:v>
      </x:c>
      <x:c r="J997" t="s">
        <x:v>44</x:v>
      </x:c>
      <x:c r="K997" t="s">
        <x:v>72</x:v>
      </x:c>
      <x:c r="L997" t="s">
        <x:v>44</x:v>
      </x:c>
      <x:c r="M997" s="6"/>
      <x:c r="O997" t="s">
        <x:v>80</x:v>
      </x:c>
      <x:c r="P997" t="s">
        <x:v>89</x:v>
      </x:c>
      <x:c r="Q997" t="str">
        <x:v>是</x:v>
      </x:c>
    </x:row>
    <x:row r="998" ht="25.5" customHeight="1">
      <x:c r="A998" s="14" t="s">
        <x:v>6750</x:v>
      </x:c>
      <x:c r="B998" t="s">
        <x:v>17</x:v>
      </x:c>
      <x:c r="C998" t="s">
        <x:v>6751</x:v>
      </x:c>
      <x:c r="D998" t="s">
        <x:v>6752</x:v>
      </x:c>
      <x:c r="E998" t="s">
        <x:v>6753</x:v>
      </x:c>
      <x:c r="F998" t="s">
        <x:v>21</x:v>
      </x:c>
      <x:c r="G998" t="s">
        <x:v>6014</x:v>
      </x:c>
      <x:c r="H998" s="5" t="s">
        <x:v>6754</x:v>
      </x:c>
      <x:c r="I998" t="s">
        <x:v>6755</x:v>
      </x:c>
      <x:c r="J998" t="s">
        <x:v>44</x:v>
      </x:c>
      <x:c r="K998" t="s">
        <x:v>72</x:v>
      </x:c>
      <x:c r="L998" t="s">
        <x:v>44</x:v>
      </x:c>
      <x:c r="M998" s="6"/>
      <x:c r="O998" t="s">
        <x:v>80</x:v>
      </x:c>
      <x:c r="P998" t="s">
        <x:v>89</x:v>
      </x:c>
      <x:c r="Q998" t="str">
        <x:v>是</x:v>
      </x:c>
    </x:row>
    <x:row r="999" ht="25.5" customHeight="1">
      <x:c r="A999" t="s">
        <x:v>6756</x:v>
      </x:c>
      <x:c r="B999" t="s">
        <x:v>17</x:v>
      </x:c>
      <x:c r="C999" t="s">
        <x:v>6757</x:v>
      </x:c>
      <x:c r="D999" t="s">
        <x:v>6758</x:v>
      </x:c>
      <x:c r="E999" t="s">
        <x:v>6759</x:v>
      </x:c>
      <x:c r="F999" t="s">
        <x:v>21</x:v>
      </x:c>
      <x:c r="G999" t="s">
        <x:v>6014</x:v>
      </x:c>
      <x:c r="H999" t="s">
        <x:v>6760</x:v>
      </x:c>
      <x:c r="I999" t="s">
        <x:v>6761</x:v>
      </x:c>
      <x:c r="J999" t="s">
        <x:v>44</x:v>
      </x:c>
      <x:c r="K999" t="s">
        <x:v>6762</x:v>
      </x:c>
      <x:c r="L999" t="s">
        <x:v>44</x:v>
      </x:c>
      <x:c r="M999" s="6"/>
      <x:c r="O999" t="s">
        <x:v>257</x:v>
      </x:c>
      <x:c r="P999" t="s">
        <x:v>258</x:v>
      </x:c>
      <x:c r="Q999" t="str">
        <x:v>是</x:v>
      </x:c>
    </x:row>
    <x:row r="1000" ht="25.5" customHeight="1">
      <x:c r="A1000" t="s">
        <x:v>6763</x:v>
      </x:c>
      <x:c r="B1000" t="s">
        <x:v>30</x:v>
      </x:c>
      <x:c r="C1000" t="s">
        <x:v>6764</x:v>
      </x:c>
      <x:c r="D1000" t="s">
        <x:v>6765</x:v>
      </x:c>
      <x:c r="E1000" t="s">
        <x:v>6766</x:v>
      </x:c>
      <x:c r="F1000" t="s">
        <x:v>21</x:v>
      </x:c>
      <x:c r="G1000" t="s">
        <x:v>6014</x:v>
      </x:c>
      <x:c r="H1000" t="s">
        <x:v>6767</x:v>
      </x:c>
      <x:c r="I1000" t="s">
        <x:v>6768</x:v>
      </x:c>
      <x:c r="J1000" t="s">
        <x:v>21</x:v>
      </x:c>
      <x:c r="K1000" t="s">
        <x:v>6769</x:v>
      </x:c>
      <x:c r="L1000" t="s">
        <x:v>21</x:v>
      </x:c>
      <x:c r="M1000" s="6"/>
      <x:c r="O1000" t="s">
        <x:v>27</x:v>
      </x:c>
      <x:c r="P1000" t="s">
        <x:v>37</x:v>
      </x:c>
      <x:c r="Q1000" t="str">
        <x:v>是</x:v>
      </x:c>
    </x:row>
    <x:row r="1001" ht="25.5" customHeight="1">
      <x:c r="A1001" t="s">
        <x:v>6770</x:v>
      </x:c>
      <x:c r="B1001" t="s">
        <x:v>57</x:v>
      </x:c>
      <x:c r="C1001" t="s">
        <x:v>6771</x:v>
      </x:c>
      <x:c r="D1001" t="s">
        <x:v>6772</x:v>
      </x:c>
      <x:c r="E1001" t="s">
        <x:v>6773</x:v>
      </x:c>
      <x:c r="F1001" t="s">
        <x:v>21</x:v>
      </x:c>
      <x:c r="G1001" t="s">
        <x:v>6014</x:v>
      </x:c>
      <x:c r="H1001" t="s">
        <x:v>6774</x:v>
      </x:c>
      <x:c r="I1001" t="s">
        <x:v>6775</x:v>
      </x:c>
      <x:c r="J1001" t="s">
        <x:v>44</x:v>
      </x:c>
      <x:c r="K1001" t="s">
        <x:v>72</x:v>
      </x:c>
      <x:c r="L1001" t="s">
        <x:v>44</x:v>
      </x:c>
      <x:c r="M1001" s="6"/>
      <x:c r="O1001" t="s">
        <x:v>54</x:v>
      </x:c>
      <x:c r="P1001" t="s">
        <x:v>166</x:v>
      </x:c>
      <x:c r="Q1001" t="str">
        <x:v>是</x:v>
      </x:c>
    </x:row>
    <x:row r="1002" ht="25.5" customHeight="1">
      <x:c r="A1002" t="s">
        <x:v>6776</x:v>
      </x:c>
      <x:c r="B1002" t="s">
        <x:v>57</x:v>
      </x:c>
      <x:c r="C1002" t="s">
        <x:v>6777</x:v>
      </x:c>
      <x:c r="D1002" t="s">
        <x:v>6778</x:v>
      </x:c>
      <x:c r="E1002" t="s">
        <x:v>6779</x:v>
      </x:c>
      <x:c r="F1002" t="s">
        <x:v>21</x:v>
      </x:c>
      <x:c r="G1002" t="s">
        <x:v>6014</x:v>
      </x:c>
      <x:c r="H1002" t="s">
        <x:v>6780</x:v>
      </x:c>
      <x:c r="I1002" t="s">
        <x:v>6781</x:v>
      </x:c>
      <x:c r="J1002" t="s">
        <x:v>44</x:v>
      </x:c>
      <x:c r="K1002" t="s">
        <x:v>72</x:v>
      </x:c>
      <x:c r="L1002" t="s">
        <x:v>44</x:v>
      </x:c>
      <x:c r="M1002" s="6"/>
      <x:c r="O1002" t="s">
        <x:v>131</x:v>
      </x:c>
      <x:c r="P1002" t="s">
        <x:v>227</x:v>
      </x:c>
      <x:c r="Q1002" t="str">
        <x:v>是</x:v>
      </x:c>
    </x:row>
    <x:row r="1003" ht="25.5" customHeight="1">
      <x:c r="A1003" t="s">
        <x:v>6782</x:v>
      </x:c>
      <x:c r="B1003" t="s">
        <x:v>30</x:v>
      </x:c>
      <x:c r="C1003" t="s">
        <x:v>6783</x:v>
      </x:c>
      <x:c r="D1003" t="s">
        <x:v>6784</x:v>
      </x:c>
      <x:c r="E1003" t="s">
        <x:v>6785</x:v>
      </x:c>
      <x:c r="F1003" t="s">
        <x:v>21</x:v>
      </x:c>
      <x:c r="G1003" t="s">
        <x:v>6014</x:v>
      </x:c>
      <x:c r="H1003" t="s">
        <x:v>6786</x:v>
      </x:c>
      <x:c r="I1003" t="s">
        <x:v>6787</x:v>
      </x:c>
      <x:c r="J1003" t="s">
        <x:v>21</x:v>
      </x:c>
      <x:c r="K1003" t="s">
        <x:v>6788</x:v>
      </x:c>
      <x:c r="L1003" t="s">
        <x:v>21</x:v>
      </x:c>
      <x:c r="M1003" s="6" t="e">
        <x:f>HYPERLINK("https://github.com/jia-tong-FINE/MetaLog","https://github.com/jia-tong-FINE/MetaLog")</x:f>
        <x:v>HYPERLINK is not implemented. linkLocation=https://github.com/jia-tong-FINE/MetaLog, friendlyName=https://github.com/jia-tong-FINE/MetaLog</x:v>
      </x:c>
      <x:c r="N1003" t="s">
        <x:v>403</x:v>
      </x:c>
      <x:c r="O1003" t="s">
        <x:v>27</x:v>
      </x:c>
      <x:c r="P1003" t="s">
        <x:v>109</x:v>
      </x:c>
      <x:c r="Q1003" t="str">
        <x:v>是</x:v>
      </x:c>
    </x:row>
    <x:row r="1004" ht="25.5" customHeight="1">
      <x:c r="A1004" t="s">
        <x:v>6789</x:v>
      </x:c>
      <x:c r="B1004" t="s">
        <x:v>57</x:v>
      </x:c>
      <x:c r="C1004" t="s">
        <x:v>6790</x:v>
      </x:c>
      <x:c r="D1004" t="s">
        <x:v>6791</x:v>
      </x:c>
      <x:c r="E1004" t="s">
        <x:v>6792</x:v>
      </x:c>
      <x:c r="F1004" t="s">
        <x:v>21</x:v>
      </x:c>
      <x:c r="G1004" t="s">
        <x:v>6014</x:v>
      </x:c>
      <x:c r="H1004" t="s">
        <x:v>6793</x:v>
      </x:c>
      <x:c r="I1004" t="s">
        <x:v>6794</x:v>
      </x:c>
      <x:c r="J1004" t="s">
        <x:v>44</x:v>
      </x:c>
      <x:c r="K1004" t="s">
        <x:v>72</x:v>
      </x:c>
      <x:c r="L1004" t="s">
        <x:v>44</x:v>
      </x:c>
      <x:c r="M1004" s="6"/>
      <x:c r="O1004" t="s">
        <x:v>131</x:v>
      </x:c>
      <x:c r="P1004" t="s">
        <x:v>227</x:v>
      </x:c>
      <x:c r="Q1004" t="str">
        <x:v>是</x:v>
      </x:c>
    </x:row>
    <x:row r="1005" ht="25.5" customHeight="1">
      <x:c r="A1005" t="s">
        <x:v>6795</x:v>
      </x:c>
      <x:c r="B1005" t="s">
        <x:v>57</x:v>
      </x:c>
      <x:c r="C1005" t="s">
        <x:v>6796</x:v>
      </x:c>
      <x:c r="D1005" t="s">
        <x:v>6797</x:v>
      </x:c>
      <x:c r="E1005" t="s">
        <x:v>6798</x:v>
      </x:c>
      <x:c r="F1005" t="s">
        <x:v>21</x:v>
      </x:c>
      <x:c r="G1005" t="s">
        <x:v>6014</x:v>
      </x:c>
      <x:c r="H1005" t="s">
        <x:v>6799</x:v>
      </x:c>
      <x:c r="I1005" t="s">
        <x:v>6800</x:v>
      </x:c>
      <x:c r="J1005" t="s">
        <x:v>44</x:v>
      </x:c>
      <x:c r="K1005" t="s">
        <x:v>72</x:v>
      </x:c>
      <x:c r="L1005" t="s">
        <x:v>44</x:v>
      </x:c>
      <x:c r="M1005" s="6"/>
      <x:c r="O1005" t="s">
        <x:v>122</x:v>
      </x:c>
      <x:c r="P1005" t="s">
        <x:v>206</x:v>
      </x:c>
      <x:c r="Q1005" t="str">
        <x:v>是</x:v>
      </x:c>
    </x:row>
    <x:row r="1006" ht="25.5" customHeight="1">
      <x:c r="A1006" t="s">
        <x:v>6801</x:v>
      </x:c>
      <x:c r="B1006" t="s">
        <x:v>57</x:v>
      </x:c>
      <x:c r="C1006" t="s">
        <x:v>6802</x:v>
      </x:c>
      <x:c r="D1006" t="s">
        <x:v>6803</x:v>
      </x:c>
      <x:c r="E1006" t="s">
        <x:v>6804</x:v>
      </x:c>
      <x:c r="F1006" t="s">
        <x:v>21</x:v>
      </x:c>
      <x:c r="G1006" t="s">
        <x:v>6014</x:v>
      </x:c>
      <x:c r="H1006" t="s">
        <x:v>6805</x:v>
      </x:c>
      <x:c r="I1006" t="s">
        <x:v>6806</x:v>
      </x:c>
      <x:c r="J1006" t="s">
        <x:v>44</x:v>
      </x:c>
      <x:c r="K1006" t="s">
        <x:v>72</x:v>
      </x:c>
      <x:c r="L1006" t="s">
        <x:v>44</x:v>
      </x:c>
      <x:c r="M1006" s="6" t="e">
        <x:f>HYPERLINK("https://github.com/CGCL-codes/VulTrigger","https://github.com/CGCL-codes/VulTrigger")</x:f>
        <x:v>HYPERLINK is not implemented. linkLocation=https://github.com/CGCL-codes/VulTrigger, friendlyName=https://github.com/CGCL-codes/VulTrigger</x:v>
      </x:c>
      <x:c r="N1006" t="s">
        <x:v>310</x:v>
      </x:c>
      <x:c r="O1006" t="s">
        <x:v>131</x:v>
      </x:c>
      <x:c r="P1006" t="s">
        <x:v>227</x:v>
      </x:c>
      <x:c r="Q1006" t="str">
        <x:v>是</x:v>
      </x:c>
    </x:row>
    <x:row r="1007" ht="25.5" customHeight="1">
      <x:c r="A1007" t="s">
        <x:v>6807</x:v>
      </x:c>
      <x:c r="B1007" t="s">
        <x:v>17</x:v>
      </x:c>
      <x:c r="C1007" t="s">
        <x:v>6808</x:v>
      </x:c>
      <x:c r="D1007" t="s">
        <x:v>6809</x:v>
      </x:c>
      <x:c r="E1007" t="s">
        <x:v>6810</x:v>
      </x:c>
      <x:c r="F1007" t="s">
        <x:v>44</x:v>
      </x:c>
      <x:c r="G1007" t="s">
        <x:v>6014</x:v>
      </x:c>
      <x:c r="H1007" t="s">
        <x:v>6811</x:v>
      </x:c>
      <x:c r="I1007" t="s">
        <x:v>6812</x:v>
      </x:c>
      <x:c r="J1007" t="s">
        <x:v>44</x:v>
      </x:c>
      <x:c r="K1007" t="s">
        <x:v>6813</x:v>
      </x:c>
      <x:c r="L1007" t="s">
        <x:v>44</x:v>
      </x:c>
      <x:c r="M1007" s="6" t="e">
        <x:f>HYPERLINK("https://github.com/CelloCorgi/CannabisObservationalStudy","https://github.com/CelloCorgi/CannabisObservationalStudy")</x:f>
        <x:v>HYPERLINK is not implemented. linkLocation=https://github.com/CelloCorgi/CannabisObservationalStudy, friendlyName=https://github.com/CelloCorgi/CannabisObservationalStudy</x:v>
      </x:c>
      <x:c r="N1007" t="s">
        <x:v>325</x:v>
      </x:c>
      <x:c r="O1007" t="s">
        <x:v>189</x:v>
      </x:c>
      <x:c r="P1007" t="s">
        <x:v>4656</x:v>
      </x:c>
      <x:c r="Q1007" t="str">
        <x:v>否</x:v>
      </x:c>
    </x:row>
    <x:row r="1008" ht="25.5" customHeight="1">
      <x:c r="A1008" t="s">
        <x:v>6814</x:v>
      </x:c>
      <x:c r="B1008" t="s">
        <x:v>151</x:v>
      </x:c>
      <x:c r="C1008" t="s">
        <x:v>6815</x:v>
      </x:c>
      <x:c r="D1008" t="s">
        <x:v>6816</x:v>
      </x:c>
      <x:c r="E1008" t="s">
        <x:v>6817</x:v>
      </x:c>
      <x:c r="F1008" t="s">
        <x:v>21</x:v>
      </x:c>
      <x:c r="G1008" t="s">
        <x:v>6014</x:v>
      </x:c>
      <x:c r="H1008" t="s">
        <x:v>6818</x:v>
      </x:c>
      <x:c r="I1008" t="s">
        <x:v>6819</x:v>
      </x:c>
      <x:c r="J1008" t="s">
        <x:v>44</x:v>
      </x:c>
      <x:c r="K1008" t="s">
        <x:v>6820</x:v>
      </x:c>
      <x:c r="L1008" t="s">
        <x:v>44</x:v>
      </x:c>
      <x:c r="M1008" s="6"/>
      <x:c r="O1008" t="s">
        <x:v>131</x:v>
      </x:c>
      <x:c r="P1008" t="s">
        <x:v>158</x:v>
      </x:c>
      <x:c r="Q1008" t="str">
        <x:v>否</x:v>
      </x:c>
    </x:row>
    <x:row r="1009" ht="25.5" customHeight="1">
      <x:c r="A1009" t="s">
        <x:v>6821</x:v>
      </x:c>
      <x:c r="B1009" t="s">
        <x:v>57</x:v>
      </x:c>
      <x:c r="C1009" t="s">
        <x:v>6822</x:v>
      </x:c>
      <x:c r="D1009" t="s">
        <x:v>6823</x:v>
      </x:c>
      <x:c r="E1009" t="s">
        <x:v>6824</x:v>
      </x:c>
      <x:c r="F1009" t="s">
        <x:v>21</x:v>
      </x:c>
      <x:c r="G1009" t="s">
        <x:v>6014</x:v>
      </x:c>
      <x:c r="H1009" t="s">
        <x:v>6825</x:v>
      </x:c>
      <x:c r="I1009" t="s">
        <x:v>6826</x:v>
      </x:c>
      <x:c r="J1009" t="s">
        <x:v>44</x:v>
      </x:c>
      <x:c r="K1009" t="s">
        <x:v>72</x:v>
      </x:c>
      <x:c r="L1009" t="s">
        <x:v>44</x:v>
      </x:c>
      <x:c r="M1009" s="6"/>
      <x:c r="O1009" t="s">
        <x:v>64</x:v>
      </x:c>
      <x:c r="P1009" t="s">
        <x:v>174</x:v>
      </x:c>
      <x:c r="Q1009" t="str">
        <x:v>否</x:v>
      </x:c>
    </x:row>
    <x:row r="1010" ht="25.5" customHeight="1">
      <x:c r="A1010" t="s">
        <x:v>6827</x:v>
      </x:c>
      <x:c r="B1010" t="s">
        <x:v>57</x:v>
      </x:c>
      <x:c r="C1010" t="s">
        <x:v>6828</x:v>
      </x:c>
      <x:c r="D1010" t="s">
        <x:v>6829</x:v>
      </x:c>
      <x:c r="E1010" t="s">
        <x:v>6830</x:v>
      </x:c>
      <x:c r="F1010" t="s">
        <x:v>44</x:v>
      </x:c>
      <x:c r="G1010" t="s">
        <x:v>6014</x:v>
      </x:c>
      <x:c r="H1010" t="s">
        <x:v>6831</x:v>
      </x:c>
      <x:c r="I1010" t="s">
        <x:v>6832</x:v>
      </x:c>
      <x:c r="J1010" t="s">
        <x:v>44</x:v>
      </x:c>
      <x:c r="K1010" t="s">
        <x:v>72</x:v>
      </x:c>
      <x:c r="L1010" t="s">
        <x:v>44</x:v>
      </x:c>
      <x:c r="M1010" s="6"/>
      <x:c r="O1010" t="s">
        <x:v>1077</x:v>
      </x:c>
      <x:c r="P1010" t="s">
        <x:v>2382</x:v>
      </x:c>
      <x:c r="Q1010" t="str">
        <x:v>否</x:v>
      </x:c>
    </x:row>
    <x:row r="1011" ht="25.5" customHeight="1">
      <x:c r="A1011" t="s">
        <x:v>6833</x:v>
      </x:c>
      <x:c r="B1011" t="s">
        <x:v>57</x:v>
      </x:c>
      <x:c r="C1011" t="s">
        <x:v>6834</x:v>
      </x:c>
      <x:c r="D1011" t="s">
        <x:v>6835</x:v>
      </x:c>
      <x:c r="E1011" t="s">
        <x:v>6836</x:v>
      </x:c>
      <x:c r="F1011" t="s">
        <x:v>21</x:v>
      </x:c>
      <x:c r="G1011" t="s">
        <x:v>6014</x:v>
      </x:c>
      <x:c r="H1011" t="s">
        <x:v>6837</x:v>
      </x:c>
      <x:c r="I1011" t="s">
        <x:v>6838</x:v>
      </x:c>
      <x:c r="J1011" t="s">
        <x:v>21</x:v>
      </x:c>
      <x:c r="K1011" t="s">
        <x:v>6839</x:v>
      </x:c>
      <x:c r="L1011" t="s">
        <x:v>44</x:v>
      </x:c>
      <x:c r="M1011" s="6"/>
      <x:c r="O1011" t="s">
        <x:v>189</x:v>
      </x:c>
      <x:c r="P1011" t="s">
        <x:v>190</x:v>
      </x:c>
      <x:c r="Q1011" t="str">
        <x:v>否</x:v>
      </x:c>
    </x:row>
    <x:row r="1012" ht="25.5" customHeight="1">
      <x:c r="A1012" t="s">
        <x:v>6840</x:v>
      </x:c>
      <x:c r="B1012" t="s">
        <x:v>57</x:v>
      </x:c>
      <x:c r="C1012" t="s">
        <x:v>6841</x:v>
      </x:c>
      <x:c r="D1012" t="s">
        <x:v>6842</x:v>
      </x:c>
      <x:c r="E1012" t="s">
        <x:v>6843</x:v>
      </x:c>
      <x:c r="F1012" t="s">
        <x:v>21</x:v>
      </x:c>
      <x:c r="G1012" t="s">
        <x:v>6014</x:v>
      </x:c>
      <x:c r="H1012" t="s">
        <x:v>6844</x:v>
      </x:c>
      <x:c r="I1012" t="s">
        <x:v>6845</x:v>
      </x:c>
      <x:c r="J1012" t="s">
        <x:v>21</x:v>
      </x:c>
      <x:c r="K1012" t="s">
        <x:v>6846</x:v>
      </x:c>
      <x:c r="L1012" t="s">
        <x:v>44</x:v>
      </x:c>
      <x:c r="M1012" s="6" t="e">
        <x:f>HYPERLINK("https://github.com/soarsmu/CureFuzz","https://github.com/soarsmu/CureFuzz")</x:f>
        <x:v>HYPERLINK is not implemented. linkLocation=https://github.com/soarsmu/CureFuzz, friendlyName=https://github.com/soarsmu/CureFuzz</x:v>
      </x:c>
      <x:c r="N1012" t="s">
        <x:v>403</x:v>
      </x:c>
      <x:c r="O1012" t="s">
        <x:v>64</x:v>
      </x:c>
      <x:c r="P1012" t="s">
        <x:v>65</x:v>
      </x:c>
      <x:c r="Q1012" t="str">
        <x:v>否</x:v>
      </x:c>
    </x:row>
    <x:row r="1013" ht="25.5" customHeight="1">
      <x:c r="A1013" t="s">
        <x:v>6847</x:v>
      </x:c>
      <x:c r="B1013" t="s">
        <x:v>57</x:v>
      </x:c>
      <x:c r="C1013" t="s">
        <x:v>6848</x:v>
      </x:c>
      <x:c r="D1013" t="s">
        <x:v>6849</x:v>
      </x:c>
      <x:c r="E1013" t="s">
        <x:v>6850</x:v>
      </x:c>
      <x:c r="F1013" t="s">
        <x:v>44</x:v>
      </x:c>
      <x:c r="G1013" t="s">
        <x:v>6014</x:v>
      </x:c>
      <x:c r="H1013" t="s">
        <x:v>6851</x:v>
      </x:c>
      <x:c r="I1013" t="s">
        <x:v>6852</x:v>
      </x:c>
      <x:c r="J1013" t="s">
        <x:v>21</x:v>
      </x:c>
      <x:c r="K1013" t="s">
        <x:v>6853</x:v>
      </x:c>
      <x:c r="L1013" t="s">
        <x:v>44</x:v>
      </x:c>
      <x:c r="M1013" s="6"/>
      <x:c r="O1013" t="s">
        <x:v>64</x:v>
      </x:c>
      <x:c r="P1013" t="s">
        <x:v>65</x:v>
      </x:c>
      <x:c r="Q1013" t="str">
        <x:v>否</x:v>
      </x:c>
    </x:row>
    <x:row r="1014" ht="25.5" customHeight="1">
      <x:c r="A1014" t="s">
        <x:v>6854</x:v>
      </x:c>
      <x:c r="B1014" t="s">
        <x:v>151</x:v>
      </x:c>
      <x:c r="C1014" t="s">
        <x:v>6855</x:v>
      </x:c>
      <x:c r="D1014" t="s">
        <x:v>6856</x:v>
      </x:c>
      <x:c r="E1014" t="s">
        <x:v>6857</x:v>
      </x:c>
      <x:c r="F1014" t="s">
        <x:v>44</x:v>
      </x:c>
      <x:c r="G1014" t="s">
        <x:v>6014</x:v>
      </x:c>
      <x:c r="H1014" t="s">
        <x:v>6858</x:v>
      </x:c>
      <x:c r="I1014" t="s">
        <x:v>6859</x:v>
      </x:c>
      <x:c r="J1014" t="s">
        <x:v>44</x:v>
      </x:c>
      <x:c r="K1014" t="s">
        <x:v>6860</x:v>
      </x:c>
      <x:c r="L1014" t="s">
        <x:v>44</x:v>
      </x:c>
      <x:c r="M1014" s="6"/>
      <x:c r="O1014" t="s">
        <x:v>131</x:v>
      </x:c>
      <x:c r="P1014" t="s">
        <x:v>132</x:v>
      </x:c>
      <x:c r="Q1014" t="str">
        <x:v>否</x:v>
      </x:c>
    </x:row>
    <x:row r="1015" ht="25.5" customHeight="1">
      <x:c r="A1015" t="s">
        <x:v>6861</x:v>
      </x:c>
      <x:c r="B1015" t="s">
        <x:v>30</x:v>
      </x:c>
      <x:c r="C1015" t="s">
        <x:v>6862</x:v>
      </x:c>
      <x:c r="D1015" t="s">
        <x:v>6863</x:v>
      </x:c>
      <x:c r="E1015" t="s">
        <x:v>6864</x:v>
      </x:c>
      <x:c r="F1015" t="s">
        <x:v>44</x:v>
      </x:c>
      <x:c r="G1015" t="s">
        <x:v>6014</x:v>
      </x:c>
      <x:c r="H1015" t="s">
        <x:v>6865</x:v>
      </x:c>
      <x:c r="I1015" t="s">
        <x:v>6866</x:v>
      </x:c>
      <x:c r="J1015" t="s">
        <x:v>21</x:v>
      </x:c>
      <x:c r="K1015" t="s">
        <x:v>6867</x:v>
      </x:c>
      <x:c r="L1015" t="s">
        <x:v>44</x:v>
      </x:c>
      <x:c r="M1015" s="6"/>
      <x:c r="O1015" t="s">
        <x:v>257</x:v>
      </x:c>
      <x:c r="P1015" t="s">
        <x:v>925</x:v>
      </x:c>
      <x:c r="Q1015" t="str">
        <x:v>否</x:v>
      </x:c>
    </x:row>
    <x:row r="1016" ht="25.5" customHeight="1">
      <x:c r="A1016" t="s">
        <x:v>6868</x:v>
      </x:c>
      <x:c r="B1016" t="s">
        <x:v>30</x:v>
      </x:c>
      <x:c r="C1016" t="s">
        <x:v>6869</x:v>
      </x:c>
      <x:c r="D1016" t="s">
        <x:v>6870</x:v>
      </x:c>
      <x:c r="E1016" t="s">
        <x:v>6871</x:v>
      </x:c>
      <x:c r="F1016" t="s">
        <x:v>21</x:v>
      </x:c>
      <x:c r="G1016" t="s">
        <x:v>6014</x:v>
      </x:c>
      <x:c r="H1016" t="s">
        <x:v>6872</x:v>
      </x:c>
      <x:c r="I1016" t="s">
        <x:v>6873</x:v>
      </x:c>
      <x:c r="J1016" t="s">
        <x:v>44</x:v>
      </x:c>
      <x:c r="K1016" t="s">
        <x:v>72</x:v>
      </x:c>
      <x:c r="L1016" t="s">
        <x:v>44</x:v>
      </x:c>
      <x:c r="M1016" s="6"/>
      <x:c r="O1016" t="s">
        <x:v>257</x:v>
      </x:c>
      <x:c r="P1016" t="s">
        <x:v>349</x:v>
      </x:c>
      <x:c r="Q1016" t="str">
        <x:v>是</x:v>
      </x:c>
    </x:row>
    <x:row r="1017" ht="25.5" customHeight="1">
      <x:c r="A1017" t="s">
        <x:v>6874</x:v>
      </x:c>
      <x:c r="B1017" t="s">
        <x:v>57</x:v>
      </x:c>
      <x:c r="C1017" t="s">
        <x:v>6875</x:v>
      </x:c>
      <x:c r="D1017" t="s">
        <x:v>6876</x:v>
      </x:c>
      <x:c r="E1017" t="s">
        <x:v>6877</x:v>
      </x:c>
      <x:c r="F1017" t="s">
        <x:v>21</x:v>
      </x:c>
      <x:c r="G1017" t="s">
        <x:v>6014</x:v>
      </x:c>
      <x:c r="H1017" t="s">
        <x:v>6878</x:v>
      </x:c>
      <x:c r="I1017" t="s">
        <x:v>6879</x:v>
      </x:c>
      <x:c r="J1017" t="s">
        <x:v>44</x:v>
      </x:c>
      <x:c r="K1017" t="s">
        <x:v>6880</x:v>
      </x:c>
      <x:c r="L1017" t="s">
        <x:v>44</x:v>
      </x:c>
      <x:c r="M1017" s="6"/>
      <x:c r="O1017" t="s">
        <x:v>122</x:v>
      </x:c>
      <x:c r="P1017" t="s">
        <x:v>206</x:v>
      </x:c>
      <x:c r="Q1017" t="str">
        <x:v>否</x:v>
      </x:c>
    </x:row>
    <x:row r="1018" ht="25.5" customHeight="1">
      <x:c r="A1018" t="s">
        <x:v>6881</x:v>
      </x:c>
      <x:c r="B1018" t="s">
        <x:v>57</x:v>
      </x:c>
      <x:c r="C1018" t="s">
        <x:v>6882</x:v>
      </x:c>
      <x:c r="D1018" t="s">
        <x:v>6883</x:v>
      </x:c>
      <x:c r="E1018" t="s">
        <x:v>6884</x:v>
      </x:c>
      <x:c r="F1018" t="s">
        <x:v>21</x:v>
      </x:c>
      <x:c r="G1018" t="s">
        <x:v>6014</x:v>
      </x:c>
      <x:c r="H1018" t="s">
        <x:v>6885</x:v>
      </x:c>
      <x:c r="I1018" t="s">
        <x:v>6886</x:v>
      </x:c>
      <x:c r="J1018" t="s">
        <x:v>21</x:v>
      </x:c>
      <x:c r="K1018" t="s">
        <x:v>6887</x:v>
      </x:c>
      <x:c r="L1018" t="s">
        <x:v>21</x:v>
      </x:c>
      <x:c r="M1018" s="6"/>
      <x:c r="O1018" t="s">
        <x:v>64</x:v>
      </x:c>
      <x:c r="P1018" t="s">
        <x:v>65</x:v>
      </x:c>
      <x:c r="Q1018" t="str">
        <x:v>否</x:v>
      </x:c>
    </x:row>
    <x:row r="1019" ht="25.5" customHeight="1">
      <x:c r="A1019" t="s">
        <x:v>6888</x:v>
      </x:c>
      <x:c r="B1019" t="s">
        <x:v>57</x:v>
      </x:c>
      <x:c r="C1019" t="s">
        <x:v>6889</x:v>
      </x:c>
      <x:c r="D1019" t="s">
        <x:v>6890</x:v>
      </x:c>
      <x:c r="E1019" t="s">
        <x:v>6891</x:v>
      </x:c>
      <x:c r="F1019" t="s">
        <x:v>21</x:v>
      </x:c>
      <x:c r="G1019" t="s">
        <x:v>6014</x:v>
      </x:c>
      <x:c r="H1019" t="s">
        <x:v>6892</x:v>
      </x:c>
      <x:c r="I1019" t="s">
        <x:v>6893</x:v>
      </x:c>
      <x:c r="J1019" t="s">
        <x:v>44</x:v>
      </x:c>
      <x:c r="K1019" t="s">
        <x:v>72</x:v>
      </x:c>
      <x:c r="L1019" t="s">
        <x:v>44</x:v>
      </x:c>
      <x:c r="M1019" s="6"/>
      <x:c r="O1019" t="s">
        <x:v>64</x:v>
      </x:c>
      <x:c r="P1019" t="s">
        <x:v>65</x:v>
      </x:c>
      <x:c r="Q1019" t="str">
        <x:v>否</x:v>
      </x:c>
    </x:row>
    <x:row r="1020" ht="25.5" customHeight="1">
      <x:c r="A1020" t="s">
        <x:v>6894</x:v>
      </x:c>
      <x:c r="B1020" t="s">
        <x:v>57</x:v>
      </x:c>
      <x:c r="C1020" t="s">
        <x:v>6895</x:v>
      </x:c>
      <x:c r="D1020" t="s">
        <x:v>6896</x:v>
      </x:c>
      <x:c r="E1020" t="s">
        <x:v>6897</x:v>
      </x:c>
      <x:c r="F1020" t="s">
        <x:v>44</x:v>
      </x:c>
      <x:c r="G1020" t="s">
        <x:v>6014</x:v>
      </x:c>
      <x:c r="H1020" t="s">
        <x:v>6898</x:v>
      </x:c>
      <x:c r="I1020" t="s">
        <x:v>6899</x:v>
      </x:c>
      <x:c r="J1020" t="s">
        <x:v>21</x:v>
      </x:c>
      <x:c r="K1020" t="s">
        <x:v>6900</x:v>
      </x:c>
      <x:c r="L1020" t="s">
        <x:v>44</x:v>
      </x:c>
      <x:c r="M1020" s="6"/>
      <x:c r="O1020" t="s">
        <x:v>64</x:v>
      </x:c>
      <x:c r="P1020" t="s">
        <x:v>65</x:v>
      </x:c>
      <x:c r="Q1020" t="str">
        <x:v>否</x:v>
      </x:c>
    </x:row>
    <x:row r="1021" ht="25.5" customHeight="1">
      <x:c r="A1021" t="s">
        <x:v>6901</x:v>
      </x:c>
      <x:c r="B1021" t="s">
        <x:v>57</x:v>
      </x:c>
      <x:c r="C1021" t="s">
        <x:v>6902</x:v>
      </x:c>
      <x:c r="D1021" t="s">
        <x:v>6903</x:v>
      </x:c>
      <x:c r="E1021" t="s">
        <x:v>6904</x:v>
      </x:c>
      <x:c r="F1021" t="s">
        <x:v>21</x:v>
      </x:c>
      <x:c r="G1021" t="s">
        <x:v>6014</x:v>
      </x:c>
      <x:c r="H1021" t="s">
        <x:v>6905</x:v>
      </x:c>
      <x:c r="I1021" t="s">
        <x:v>6906</x:v>
      </x:c>
      <x:c r="J1021" t="s">
        <x:v>21</x:v>
      </x:c>
      <x:c r="K1021" t="s">
        <x:v>6907</x:v>
      </x:c>
      <x:c r="L1021" t="s">
        <x:v>44</x:v>
      </x:c>
      <x:c r="M1021" s="6" t="e">
        <x:f>HYPERLINK("https://github.com/fuzz4all/fuzz4all","https://github.com/fuzz4all/fuzz4all")</x:f>
        <x:v>HYPERLINK is not implemented. linkLocation=https://github.com/fuzz4all/fuzz4all, friendlyName=https://github.com/fuzz4all/fuzz4all</x:v>
      </x:c>
      <x:c r="N1021" t="s">
        <x:v>6908</x:v>
      </x:c>
      <x:c r="O1021" t="s">
        <x:v>64</x:v>
      </x:c>
      <x:c r="P1021" t="s">
        <x:v>65</x:v>
      </x:c>
      <x:c r="Q1021" t="str">
        <x:v>是</x:v>
      </x:c>
    </x:row>
    <x:row r="1022" ht="25.5" customHeight="1">
      <x:c r="A1022" s="4" t="s">
        <x:v>6909</x:v>
      </x:c>
      <x:c r="B1022" t="s">
        <x:v>2324</x:v>
      </x:c>
      <x:c r="C1022" t="s">
        <x:v>6910</x:v>
      </x:c>
      <x:c r="D1022" t="s">
        <x:v>6911</x:v>
      </x:c>
      <x:c r="E1022" t="s">
        <x:v>6912</x:v>
      </x:c>
      <x:c r="F1022" t="s">
        <x:v>21</x:v>
      </x:c>
      <x:c r="G1022" t="s">
        <x:v>6014</x:v>
      </x:c>
      <x:c r="H1022" t="s">
        <x:v>6913</x:v>
      </x:c>
      <x:c r="I1022" t="s">
        <x:v>6914</x:v>
      </x:c>
      <x:c r="J1022" t="s">
        <x:v>44</x:v>
      </x:c>
      <x:c r="K1022" t="s">
        <x:v>72</x:v>
      </x:c>
      <x:c r="L1022" t="s">
        <x:v>44</x:v>
      </x:c>
      <x:c r="M1022" s="6"/>
      <x:c r="O1022" t="s">
        <x:v>148</x:v>
      </x:c>
      <x:c r="P1022" t="s">
        <x:v>1018</x:v>
      </x:c>
      <x:c r="Q1022" t="str">
        <x:v>是</x:v>
      </x:c>
    </x:row>
    <x:row r="1023" ht="25.5" customHeight="1">
      <x:c r="A1023" t="s">
        <x:v>6915</x:v>
      </x:c>
      <x:c r="B1023" t="s">
        <x:v>2324</x:v>
      </x:c>
      <x:c r="C1023" t="s">
        <x:v>6916</x:v>
      </x:c>
      <x:c r="D1023" t="s">
        <x:v>6917</x:v>
      </x:c>
      <x:c r="E1023" t="s">
        <x:v>6918</x:v>
      </x:c>
      <x:c r="F1023" t="s">
        <x:v>21</x:v>
      </x:c>
      <x:c r="G1023" t="s">
        <x:v>6014</x:v>
      </x:c>
      <x:c r="H1023" t="s">
        <x:v>6919</x:v>
      </x:c>
      <x:c r="I1023" t="s">
        <x:v>6920</x:v>
      </x:c>
      <x:c r="J1023" t="s">
        <x:v>21</x:v>
      </x:c>
      <x:c r="K1023" t="s">
        <x:v>6921</x:v>
      </x:c>
      <x:c r="L1023" t="s">
        <x:v>44</x:v>
      </x:c>
      <x:c r="M1023" s="6"/>
      <x:c r="O1023" t="s">
        <x:v>462</x:v>
      </x:c>
      <x:c r="P1023" t="s">
        <x:v>3216</x:v>
      </x:c>
      <x:c r="Q1023" t="str">
        <x:v>否</x:v>
      </x:c>
    </x:row>
    <x:row r="1024" ht="25.5" customHeight="1">
      <x:c r="A1024" t="s">
        <x:v>6922</x:v>
      </x:c>
      <x:c r="B1024" t="s">
        <x:v>30</x:v>
      </x:c>
      <x:c r="C1024" t="s">
        <x:v>6923</x:v>
      </x:c>
      <x:c r="D1024" t="s">
        <x:v>6924</x:v>
      </x:c>
      <x:c r="E1024" t="s">
        <x:v>6925</x:v>
      </x:c>
      <x:c r="F1024" t="s">
        <x:v>44</x:v>
      </x:c>
      <x:c r="G1024" t="s">
        <x:v>6014</x:v>
      </x:c>
      <x:c r="H1024" t="s">
        <x:v>6926</x:v>
      </x:c>
      <x:c r="I1024" t="s">
        <x:v>6927</x:v>
      </x:c>
      <x:c r="J1024" t="s">
        <x:v>44</x:v>
      </x:c>
      <x:c r="K1024" t="s">
        <x:v>6928</x:v>
      </x:c>
      <x:c r="L1024" t="s">
        <x:v>44</x:v>
      </x:c>
      <x:c r="M1024" s="6"/>
      <x:c r="O1024" t="s">
        <x:v>122</x:v>
      </x:c>
      <x:c r="P1024" t="s">
        <x:v>123</x:v>
      </x:c>
      <x:c r="Q1024" t="str">
        <x:v>否</x:v>
      </x:c>
    </x:row>
    <x:row r="1025" ht="25.5" customHeight="1">
      <x:c r="A1025" t="s">
        <x:v>6929</x:v>
      </x:c>
      <x:c r="B1025" t="s">
        <x:v>57</x:v>
      </x:c>
      <x:c r="C1025" t="s">
        <x:v>6930</x:v>
      </x:c>
      <x:c r="D1025" t="s">
        <x:v>6931</x:v>
      </x:c>
      <x:c r="E1025" t="s">
        <x:v>6932</x:v>
      </x:c>
      <x:c r="F1025" t="s">
        <x:v>21</x:v>
      </x:c>
      <x:c r="G1025" t="s">
        <x:v>6014</x:v>
      </x:c>
      <x:c r="H1025" t="s">
        <x:v>6933</x:v>
      </x:c>
      <x:c r="I1025" t="s">
        <x:v>6934</x:v>
      </x:c>
      <x:c r="J1025" t="s">
        <x:v>21</x:v>
      </x:c>
      <x:c r="K1025" t="s">
        <x:v>6935</x:v>
      </x:c>
      <x:c r="L1025" t="s">
        <x:v>44</x:v>
      </x:c>
      <x:c r="M1025" s="6"/>
      <x:c r="O1025" t="s">
        <x:v>189</x:v>
      </x:c>
      <x:c r="P1025" t="s">
        <x:v>190</x:v>
      </x:c>
      <x:c r="Q1025" t="str">
        <x:v>否</x:v>
      </x:c>
    </x:row>
    <x:row r="1026" ht="25.5" customHeight="1">
      <x:c r="A1026" s="10" t="s">
        <x:v>6936</x:v>
      </x:c>
      <x:c r="B1026" t="s">
        <x:v>30</x:v>
      </x:c>
      <x:c r="C1026" t="s">
        <x:v>6937</x:v>
      </x:c>
      <x:c r="D1026" t="s">
        <x:v>6938</x:v>
      </x:c>
      <x:c r="E1026" t="s">
        <x:v>6939</x:v>
      </x:c>
      <x:c r="F1026" t="s">
        <x:v>44</x:v>
      </x:c>
      <x:c r="G1026" t="s">
        <x:v>6014</x:v>
      </x:c>
      <x:c r="H1026" t="s">
        <x:v>6940</x:v>
      </x:c>
      <x:c r="I1026" t="s">
        <x:v>6941</x:v>
      </x:c>
      <x:c r="J1026" t="s">
        <x:v>21</x:v>
      </x:c>
      <x:c r="K1026" t="s">
        <x:v>6942</x:v>
      </x:c>
      <x:c r="L1026" t="s">
        <x:v>21</x:v>
      </x:c>
      <x:c r="M1026" s="6"/>
      <x:c r="O1026" t="s">
        <x:v>131</x:v>
      </x:c>
      <x:c r="P1026" t="s">
        <x:v>132</x:v>
      </x:c>
      <x:c r="Q1026" t="str">
        <x:v>否</x:v>
      </x:c>
    </x:row>
    <x:row r="1027" ht="25.5" customHeight="1">
      <x:c r="A1027" t="s">
        <x:v>6943</x:v>
      </x:c>
      <x:c r="B1027" t="s">
        <x:v>30</x:v>
      </x:c>
      <x:c r="C1027" t="s">
        <x:v>6944</x:v>
      </x:c>
      <x:c r="D1027" t="s">
        <x:v>6945</x:v>
      </x:c>
      <x:c r="E1027" t="s">
        <x:v>6946</x:v>
      </x:c>
      <x:c r="F1027" t="s">
        <x:v>21</x:v>
      </x:c>
      <x:c r="G1027" t="s">
        <x:v>6014</x:v>
      </x:c>
      <x:c r="H1027" t="s">
        <x:v>6947</x:v>
      </x:c>
      <x:c r="I1027" t="s">
        <x:v>6948</x:v>
      </x:c>
      <x:c r="J1027" t="s">
        <x:v>44</x:v>
      </x:c>
      <x:c r="K1027" t="s">
        <x:v>72</x:v>
      </x:c>
      <x:c r="L1027" t="s">
        <x:v>44</x:v>
      </x:c>
      <x:c r="M1027" s="6"/>
      <x:c r="O1027" t="s">
        <x:v>131</x:v>
      </x:c>
      <x:c r="P1027" t="s">
        <x:v>132</x:v>
      </x:c>
      <x:c r="Q1027" t="str">
        <x:v>否</x:v>
      </x:c>
    </x:row>
    <x:row r="1028" ht="25.5" customHeight="1">
      <x:c r="A1028" t="s">
        <x:v>6949</x:v>
      </x:c>
      <x:c r="B1028" t="s">
        <x:v>192</x:v>
      </x:c>
      <x:c r="C1028" t="s">
        <x:v>6950</x:v>
      </x:c>
      <x:c r="D1028" t="s">
        <x:v>6951</x:v>
      </x:c>
      <x:c r="E1028" t="s">
        <x:v>6952</x:v>
      </x:c>
      <x:c r="F1028" t="s">
        <x:v>21</x:v>
      </x:c>
      <x:c r="G1028" t="s">
        <x:v>6014</x:v>
      </x:c>
      <x:c r="H1028" t="s">
        <x:v>6953</x:v>
      </x:c>
      <x:c r="I1028" t="s">
        <x:v>6954</x:v>
      </x:c>
      <x:c r="J1028" t="s">
        <x:v>44</x:v>
      </x:c>
      <x:c r="K1028" t="s">
        <x:v>72</x:v>
      </x:c>
      <x:c r="L1028" t="s">
        <x:v>44</x:v>
      </x:c>
      <x:c r="M1028" s="6"/>
      <x:c r="O1028" t="s">
        <x:v>64</x:v>
      </x:c>
      <x:c r="P1028" t="s">
        <x:v>174</x:v>
      </x:c>
      <x:c r="Q1028" t="str">
        <x:v>否</x:v>
      </x:c>
    </x:row>
    <x:row r="1029" ht="25.5" customHeight="1">
      <x:c r="A1029" t="s">
        <x:v>6955</x:v>
      </x:c>
      <x:c r="B1029" t="s">
        <x:v>57</x:v>
      </x:c>
      <x:c r="C1029" t="s">
        <x:v>6956</x:v>
      </x:c>
      <x:c r="D1029" t="s">
        <x:v>6957</x:v>
      </x:c>
      <x:c r="E1029" t="s">
        <x:v>6958</x:v>
      </x:c>
      <x:c r="F1029" t="s">
        <x:v>21</x:v>
      </x:c>
      <x:c r="G1029" t="s">
        <x:v>6014</x:v>
      </x:c>
      <x:c r="H1029" t="s">
        <x:v>6959</x:v>
      </x:c>
      <x:c r="I1029" t="s">
        <x:v>6960</x:v>
      </x:c>
      <x:c r="J1029" t="s">
        <x:v>21</x:v>
      </x:c>
      <x:c r="K1029" t="s">
        <x:v>6961</x:v>
      </x:c>
      <x:c r="L1029" t="s">
        <x:v>44</x:v>
      </x:c>
      <x:c r="M1029" s="6"/>
      <x:c r="O1029" t="s">
        <x:v>122</x:v>
      </x:c>
      <x:c r="P1029" t="s">
        <x:v>447</x:v>
      </x:c>
      <x:c r="Q1029" t="str">
        <x:v>是</x:v>
      </x:c>
    </x:row>
    <x:row r="1030" ht="25.5" customHeight="1">
      <x:c r="A1030" t="s">
        <x:v>6962</x:v>
      </x:c>
      <x:c r="B1030" t="s">
        <x:v>57</x:v>
      </x:c>
      <x:c r="C1030" t="s">
        <x:v>6963</x:v>
      </x:c>
      <x:c r="D1030" t="s">
        <x:v>6964</x:v>
      </x:c>
      <x:c r="E1030" t="s">
        <x:v>6965</x:v>
      </x:c>
      <x:c r="F1030" t="s">
        <x:v>21</x:v>
      </x:c>
      <x:c r="G1030" t="s">
        <x:v>6014</x:v>
      </x:c>
      <x:c r="H1030" t="s">
        <x:v>6966</x:v>
      </x:c>
      <x:c r="I1030" t="s">
        <x:v>6967</x:v>
      </x:c>
      <x:c r="J1030" t="s">
        <x:v>44</x:v>
      </x:c>
      <x:c r="K1030" t="s">
        <x:v>6967</x:v>
      </x:c>
      <x:c r="L1030" t="s">
        <x:v>44</x:v>
      </x:c>
      <x:c r="M1030" s="6"/>
      <x:c r="O1030" t="s">
        <x:v>122</x:v>
      </x:c>
      <x:c r="P1030" t="s">
        <x:v>739</x:v>
      </x:c>
      <x:c r="Q1030" t="str">
        <x:v>是</x:v>
      </x:c>
    </x:row>
    <x:row r="1031" ht="25.5" customHeight="1">
      <x:c r="A1031" t="s">
        <x:v>6968</x:v>
      </x:c>
      <x:c r="B1031" t="s">
        <x:v>17</x:v>
      </x:c>
      <x:c r="C1031" t="s">
        <x:v>6969</x:v>
      </x:c>
      <x:c r="D1031" t="s">
        <x:v>6970</x:v>
      </x:c>
      <x:c r="E1031" t="s">
        <x:v>6971</x:v>
      </x:c>
      <x:c r="F1031" t="s">
        <x:v>21</x:v>
      </x:c>
      <x:c r="G1031" t="s">
        <x:v>6014</x:v>
      </x:c>
      <x:c r="H1031" t="s">
        <x:v>6972</x:v>
      </x:c>
      <x:c r="I1031" t="s">
        <x:v>6973</x:v>
      </x:c>
      <x:c r="J1031" t="s">
        <x:v>21</x:v>
      </x:c>
      <x:c r="K1031" t="s">
        <x:v>6974</x:v>
      </x:c>
      <x:c r="L1031" t="s">
        <x:v>44</x:v>
      </x:c>
      <x:c r="M1031" s="6"/>
      <x:c r="O1031" t="s">
        <x:v>1077</x:v>
      </x:c>
      <x:c r="P1031" t="s">
        <x:v>2202</x:v>
      </x:c>
      <x:c r="Q1031" t="str">
        <x:v>是</x:v>
      </x:c>
    </x:row>
    <x:row r="1032" ht="25.5" customHeight="1">
      <x:c r="A1032" t="s">
        <x:v>6975</x:v>
      </x:c>
      <x:c r="B1032" t="s">
        <x:v>17</x:v>
      </x:c>
      <x:c r="C1032" t="s">
        <x:v>6976</x:v>
      </x:c>
      <x:c r="D1032" t="s">
        <x:v>6977</x:v>
      </x:c>
      <x:c r="E1032" t="s">
        <x:v>6978</x:v>
      </x:c>
      <x:c r="F1032" t="s">
        <x:v>21</x:v>
      </x:c>
      <x:c r="G1032" t="s">
        <x:v>6014</x:v>
      </x:c>
      <x:c r="H1032" t="s">
        <x:v>6979</x:v>
      </x:c>
      <x:c r="I1032" t="s">
        <x:v>6980</x:v>
      </x:c>
      <x:c r="J1032" t="s">
        <x:v>44</x:v>
      </x:c>
      <x:c r="K1032" t="s">
        <x:v>72</x:v>
      </x:c>
      <x:c r="L1032" t="s">
        <x:v>44</x:v>
      </x:c>
      <x:c r="M1032" s="6" t="e">
        <x:f>HYPERLINK("https://github.com/jacobwwh/noise_SE","https://github.com/jacobwwh/noise_SE")</x:f>
        <x:v>HYPERLINK is not implemented. linkLocation=https://github.com/jacobwwh/noise_SE, friendlyName=https://github.com/jacobwwh/noise_SE</x:v>
      </x:c>
      <x:c r="N1032" t="s">
        <x:v>325</x:v>
      </x:c>
      <x:c r="O1032" t="s">
        <x:v>80</x:v>
      </x:c>
      <x:c r="P1032" t="s">
        <x:v>89</x:v>
      </x:c>
      <x:c r="Q1032" t="str">
        <x:v>是</x:v>
      </x:c>
    </x:row>
    <x:row r="1033" ht="25.5" customHeight="1">
      <x:c r="A1033" t="s">
        <x:v>6981</x:v>
      </x:c>
      <x:c r="B1033" t="s">
        <x:v>17</x:v>
      </x:c>
      <x:c r="C1033" t="s">
        <x:v>6982</x:v>
      </x:c>
      <x:c r="D1033" t="s">
        <x:v>6983</x:v>
      </x:c>
      <x:c r="E1033" t="s">
        <x:v>6984</x:v>
      </x:c>
      <x:c r="F1033" t="s">
        <x:v>21</x:v>
      </x:c>
      <x:c r="G1033" t="s">
        <x:v>6014</x:v>
      </x:c>
      <x:c r="H1033" t="s">
        <x:v>6985</x:v>
      </x:c>
      <x:c r="I1033" t="s">
        <x:v>6986</x:v>
      </x:c>
      <x:c r="J1033" t="s">
        <x:v>21</x:v>
      </x:c>
      <x:c r="K1033" t="s">
        <x:v>6987</x:v>
      </x:c>
      <x:c r="L1033" t="s">
        <x:v>21</x:v>
      </x:c>
      <x:c r="M1033" s="6"/>
      <x:c r="O1033" t="s">
        <x:v>54</x:v>
      </x:c>
      <x:c r="P1033" t="s">
        <x:v>166</x:v>
      </x:c>
      <x:c r="Q1033" t="str">
        <x:v>是</x:v>
      </x:c>
    </x:row>
    <x:row r="1034" ht="25.5" customHeight="1">
      <x:c r="A1034" t="s">
        <x:v>6988</x:v>
      </x:c>
      <x:c r="B1034" t="s">
        <x:v>17</x:v>
      </x:c>
      <x:c r="C1034" t="s">
        <x:v>6989</x:v>
      </x:c>
      <x:c r="D1034" t="s">
        <x:v>6990</x:v>
      </x:c>
      <x:c r="E1034" t="s">
        <x:v>6991</x:v>
      </x:c>
      <x:c r="F1034" t="s">
        <x:v>21</x:v>
      </x:c>
      <x:c r="G1034" t="s">
        <x:v>6014</x:v>
      </x:c>
      <x:c r="H1034" t="s">
        <x:v>6992</x:v>
      </x:c>
      <x:c r="I1034" t="s">
        <x:v>6993</x:v>
      </x:c>
      <x:c r="J1034" t="s">
        <x:v>44</x:v>
      </x:c>
      <x:c r="K1034" t="s">
        <x:v>6994</x:v>
      </x:c>
      <x:c r="L1034" t="s">
        <x:v>21</x:v>
      </x:c>
      <x:c r="M1034" s="6"/>
      <x:c r="O1034" t="s">
        <x:v>1077</x:v>
      </x:c>
      <x:c r="P1034" t="s">
        <x:v>2202</x:v>
      </x:c>
      <x:c r="Q1034" t="str">
        <x:v>是</x:v>
      </x:c>
    </x:row>
    <x:row r="1035" ht="25.5" customHeight="1">
      <x:c r="A1035" t="s">
        <x:v>6995</x:v>
      </x:c>
      <x:c r="B1035" t="s">
        <x:v>57</x:v>
      </x:c>
      <x:c r="C1035" t="s">
        <x:v>6996</x:v>
      </x:c>
      <x:c r="D1035" t="s">
        <x:v>6997</x:v>
      </x:c>
      <x:c r="E1035" t="s">
        <x:v>6998</x:v>
      </x:c>
      <x:c r="F1035" t="s">
        <x:v>21</x:v>
      </x:c>
      <x:c r="G1035" t="s">
        <x:v>6014</x:v>
      </x:c>
      <x:c r="H1035" t="s">
        <x:v>6999</x:v>
      </x:c>
      <x:c r="I1035" t="s">
        <x:v>7000</x:v>
      </x:c>
      <x:c r="J1035" t="s">
        <x:v>44</x:v>
      </x:c>
      <x:c r="K1035" t="s">
        <x:v>7001</x:v>
      </x:c>
      <x:c r="L1035" t="s">
        <x:v>44</x:v>
      </x:c>
      <x:c r="M1035" s="6"/>
      <x:c r="O1035" t="s">
        <x:v>122</x:v>
      </x:c>
      <x:c r="P1035" t="s">
        <x:v>739</x:v>
      </x:c>
      <x:c r="Q1035" t="str">
        <x:v>否</x:v>
      </x:c>
    </x:row>
    <x:row r="1036" ht="25.5" customHeight="1">
      <x:c r="A1036" t="s">
        <x:v>7002</x:v>
      </x:c>
      <x:c r="B1036" t="s">
        <x:v>192</x:v>
      </x:c>
      <x:c r="C1036" t="s">
        <x:v>7003</x:v>
      </x:c>
      <x:c r="D1036" t="s">
        <x:v>7004</x:v>
      </x:c>
      <x:c r="E1036" t="s">
        <x:v>7005</x:v>
      </x:c>
      <x:c r="F1036" t="s">
        <x:v>21</x:v>
      </x:c>
      <x:c r="G1036" t="s">
        <x:v>6014</x:v>
      </x:c>
      <x:c r="H1036" t="s">
        <x:v>7006</x:v>
      </x:c>
      <x:c r="I1036" t="s">
        <x:v>7007</x:v>
      </x:c>
      <x:c r="J1036" t="s">
        <x:v>44</x:v>
      </x:c>
      <x:c r="K1036" t="s">
        <x:v>72</x:v>
      </x:c>
      <x:c r="L1036" t="s">
        <x:v>44</x:v>
      </x:c>
      <x:c r="M1036" s="6"/>
      <x:c r="O1036" t="s">
        <x:v>189</x:v>
      </x:c>
      <x:c r="P1036" t="s">
        <x:v>273</x:v>
      </x:c>
      <x:c r="Q1036" t="str">
        <x:v>否</x:v>
      </x:c>
    </x:row>
    <x:row r="1037" ht="25.5" customHeight="1">
      <x:c r="A1037" t="s">
        <x:v>7008</x:v>
      </x:c>
      <x:c r="B1037" t="s">
        <x:v>57</x:v>
      </x:c>
      <x:c r="C1037" t="s">
        <x:v>7009</x:v>
      </x:c>
      <x:c r="D1037" t="s">
        <x:v>7010</x:v>
      </x:c>
      <x:c r="E1037" t="s">
        <x:v>7011</x:v>
      </x:c>
      <x:c r="F1037" t="s">
        <x:v>44</x:v>
      </x:c>
      <x:c r="G1037" t="s">
        <x:v>6014</x:v>
      </x:c>
      <x:c r="H1037" t="s">
        <x:v>7012</x:v>
      </x:c>
      <x:c r="I1037" t="s">
        <x:v>7013</x:v>
      </x:c>
      <x:c r="J1037" t="s">
        <x:v>44</x:v>
      </x:c>
      <x:c r="K1037" t="s">
        <x:v>72</x:v>
      </x:c>
      <x:c r="L1037" t="s">
        <x:v>44</x:v>
      </x:c>
      <x:c r="M1037" s="6" t="e">
        <x:f>HYPERLINK("https://github.com/m1-llie/MarauderMap-code","https://github.com/m1-llie/MarauderMap-code")</x:f>
        <x:v>HYPERLINK is not implemented. linkLocation=https://github.com/m1-llie/MarauderMap-code, friendlyName=https://github.com/m1-llie/MarauderMap-code</x:v>
      </x:c>
      <x:c r="N1037" t="s">
        <x:v>1301</x:v>
      </x:c>
      <x:c r="O1037" t="s">
        <x:v>122</x:v>
      </x:c>
      <x:c r="P1037" t="s">
        <x:v>123</x:v>
      </x:c>
      <x:c r="Q1037" t="str">
        <x:v>否</x:v>
      </x:c>
    </x:row>
    <x:row r="1038" ht="25.5" customHeight="1">
      <x:c r="A1038" t="s">
        <x:v>7014</x:v>
      </x:c>
      <x:c r="B1038" t="s">
        <x:v>57</x:v>
      </x:c>
      <x:c r="C1038" t="s">
        <x:v>7015</x:v>
      </x:c>
      <x:c r="D1038" t="s">
        <x:v>7016</x:v>
      </x:c>
      <x:c r="E1038" t="s">
        <x:v>7017</x:v>
      </x:c>
      <x:c r="F1038" t="s">
        <x:v>21</x:v>
      </x:c>
      <x:c r="G1038" t="s">
        <x:v>6014</x:v>
      </x:c>
      <x:c r="H1038" t="s">
        <x:v>7018</x:v>
      </x:c>
      <x:c r="I1038" t="s">
        <x:v>7019</x:v>
      </x:c>
      <x:c r="J1038" t="s">
        <x:v>44</x:v>
      </x:c>
      <x:c r="K1038" t="s">
        <x:v>72</x:v>
      </x:c>
      <x:c r="L1038" t="s">
        <x:v>44</x:v>
      </x:c>
      <x:c r="M1038" s="6"/>
      <x:c r="O1038" t="s">
        <x:v>64</x:v>
      </x:c>
      <x:c r="P1038" t="s">
        <x:v>174</x:v>
      </x:c>
      <x:c r="Q1038" t="str">
        <x:v>否</x:v>
      </x:c>
    </x:row>
    <x:row r="1039" ht="25.5" customHeight="1">
      <x:c r="A1039" t="s">
        <x:v>7020</x:v>
      </x:c>
      <x:c r="B1039" t="s">
        <x:v>17</x:v>
      </x:c>
      <x:c r="C1039" t="s">
        <x:v>7021</x:v>
      </x:c>
      <x:c r="D1039" t="s">
        <x:v>7022</x:v>
      </x:c>
      <x:c r="E1039" t="s">
        <x:v>7023</x:v>
      </x:c>
      <x:c r="F1039" t="s">
        <x:v>44</x:v>
      </x:c>
      <x:c r="G1039" t="s">
        <x:v>6014</x:v>
      </x:c>
      <x:c r="H1039" t="s">
        <x:v>7024</x:v>
      </x:c>
      <x:c r="I1039" t="s">
        <x:v>7025</x:v>
      </x:c>
      <x:c r="J1039" t="s">
        <x:v>44</x:v>
      </x:c>
      <x:c r="K1039" t="s">
        <x:v>72</x:v>
      </x:c>
      <x:c r="L1039" t="s">
        <x:v>44</x:v>
      </x:c>
      <x:c r="M1039" s="6"/>
      <x:c r="O1039" t="s">
        <x:v>122</x:v>
      </x:c>
      <x:c r="P1039" t="s">
        <x:v>447</x:v>
      </x:c>
      <x:c r="Q1039" t="str">
        <x:v>否</x:v>
      </x:c>
    </x:row>
    <x:row r="1040" ht="25.5" customHeight="1">
      <x:c r="A1040" t="s">
        <x:v>7026</x:v>
      </x:c>
      <x:c r="B1040" t="s">
        <x:v>57</x:v>
      </x:c>
      <x:c r="C1040" t="s">
        <x:v>7027</x:v>
      </x:c>
      <x:c r="D1040" t="s">
        <x:v>7028</x:v>
      </x:c>
      <x:c r="E1040" t="s">
        <x:v>7029</x:v>
      </x:c>
      <x:c r="F1040" t="s">
        <x:v>21</x:v>
      </x:c>
      <x:c r="G1040" t="s">
        <x:v>6014</x:v>
      </x:c>
      <x:c r="H1040" t="s">
        <x:v>7030</x:v>
      </x:c>
      <x:c r="I1040" t="s">
        <x:v>7031</x:v>
      </x:c>
      <x:c r="J1040" t="s">
        <x:v>21</x:v>
      </x:c>
      <x:c r="K1040" t="s">
        <x:v>7032</x:v>
      </x:c>
      <x:c r="L1040" t="s">
        <x:v>44</x:v>
      </x:c>
      <x:c r="M1040" s="6"/>
      <x:c r="O1040" t="s">
        <x:v>64</x:v>
      </x:c>
      <x:c r="P1040" t="s">
        <x:v>65</x:v>
      </x:c>
      <x:c r="Q1040" t="str">
        <x:v>是</x:v>
      </x:c>
    </x:row>
    <x:row r="1041" ht="25.5" customHeight="1">
      <x:c r="A1041" t="s">
        <x:v>7033</x:v>
      </x:c>
      <x:c r="B1041" t="s">
        <x:v>30</x:v>
      </x:c>
      <x:c r="C1041" t="s">
        <x:v>7034</x:v>
      </x:c>
      <x:c r="D1041" t="s">
        <x:v>7035</x:v>
      </x:c>
      <x:c r="E1041" t="s">
        <x:v>7036</x:v>
      </x:c>
      <x:c r="F1041" t="s">
        <x:v>21</x:v>
      </x:c>
      <x:c r="G1041" t="s">
        <x:v>6014</x:v>
      </x:c>
      <x:c r="H1041" t="s">
        <x:v>7037</x:v>
      </x:c>
      <x:c r="I1041" t="s">
        <x:v>7038</x:v>
      </x:c>
      <x:c r="J1041" t="s">
        <x:v>44</x:v>
      </x:c>
      <x:c r="K1041" t="s">
        <x:v>72</x:v>
      </x:c>
      <x:c r="L1041" t="s">
        <x:v>44</x:v>
      </x:c>
      <x:c r="M1041" s="6"/>
      <x:c r="O1041" t="s">
        <x:v>27</x:v>
      </x:c>
      <x:c r="P1041" t="s">
        <x:v>105</x:v>
      </x:c>
      <x:c r="Q1041" t="str">
        <x:v>是</x:v>
      </x:c>
    </x:row>
    <x:row r="1042" ht="25.5" customHeight="1">
      <x:c r="A1042" t="s">
        <x:v>7039</x:v>
      </x:c>
      <x:c r="B1042" t="s">
        <x:v>30</x:v>
      </x:c>
      <x:c r="C1042" t="s">
        <x:v>7040</x:v>
      </x:c>
      <x:c r="D1042" t="s">
        <x:v>7041</x:v>
      </x:c>
      <x:c r="E1042" t="s">
        <x:v>7042</x:v>
      </x:c>
      <x:c r="F1042" t="s">
        <x:v>21</x:v>
      </x:c>
      <x:c r="G1042" t="s">
        <x:v>6014</x:v>
      </x:c>
      <x:c r="H1042" t="s">
        <x:v>7043</x:v>
      </x:c>
      <x:c r="I1042" t="s">
        <x:v>7044</x:v>
      </x:c>
      <x:c r="J1042" t="s">
        <x:v>44</x:v>
      </x:c>
      <x:c r="K1042" t="s">
        <x:v>72</x:v>
      </x:c>
      <x:c r="L1042" t="s">
        <x:v>44</x:v>
      </x:c>
      <x:c r="M1042" s="6"/>
      <x:c r="O1042" t="s">
        <x:v>80</x:v>
      </x:c>
      <x:c r="P1042" t="s">
        <x:v>326</x:v>
      </x:c>
      <x:c r="Q1042" t="str">
        <x:v>是</x:v>
      </x:c>
    </x:row>
    <x:row r="1043" ht="25.5" customHeight="1">
      <x:c r="A1043" t="s">
        <x:v>7045</x:v>
      </x:c>
      <x:c r="B1043" t="s">
        <x:v>30</x:v>
      </x:c>
      <x:c r="C1043" t="s">
        <x:v>7046</x:v>
      </x:c>
      <x:c r="D1043" t="s">
        <x:v>7047</x:v>
      </x:c>
      <x:c r="E1043" t="s">
        <x:v>7048</x:v>
      </x:c>
      <x:c r="F1043" t="s">
        <x:v>21</x:v>
      </x:c>
      <x:c r="G1043" t="s">
        <x:v>6014</x:v>
      </x:c>
      <x:c r="H1043" t="s">
        <x:v>7049</x:v>
      </x:c>
      <x:c r="I1043" t="s">
        <x:v>7050</x:v>
      </x:c>
      <x:c r="J1043" t="s">
        <x:v>44</x:v>
      </x:c>
      <x:c r="K1043" t="s">
        <x:v>72</x:v>
      </x:c>
      <x:c r="L1043" t="s">
        <x:v>44</x:v>
      </x:c>
      <x:c r="M1043" s="6"/>
      <x:c r="O1043" t="s">
        <x:v>257</x:v>
      </x:c>
      <x:c r="P1043" t="s">
        <x:v>349</x:v>
      </x:c>
      <x:c r="Q1043" t="str">
        <x:v>否</x:v>
      </x:c>
    </x:row>
    <x:row r="1044" ht="25.5" customHeight="1">
      <x:c r="A1044" t="s">
        <x:v>7051</x:v>
      </x:c>
      <x:c r="B1044" t="s">
        <x:v>17</x:v>
      </x:c>
      <x:c r="C1044" t="s">
        <x:v>7052</x:v>
      </x:c>
      <x:c r="D1044" t="s">
        <x:v>7053</x:v>
      </x:c>
      <x:c r="E1044" t="s">
        <x:v>7054</x:v>
      </x:c>
      <x:c r="F1044" t="s">
        <x:v>21</x:v>
      </x:c>
      <x:c r="G1044" t="s">
        <x:v>6014</x:v>
      </x:c>
      <x:c r="H1044" t="s">
        <x:v>7055</x:v>
      </x:c>
      <x:c r="I1044" t="s">
        <x:v>7056</x:v>
      </x:c>
      <x:c r="J1044" t="s">
        <x:v>44</x:v>
      </x:c>
      <x:c r="K1044" t="s">
        <x:v>72</x:v>
      </x:c>
      <x:c r="L1044" t="s">
        <x:v>44</x:v>
      </x:c>
      <x:c r="M1044" s="6"/>
      <x:c r="O1044" t="s">
        <x:v>131</x:v>
      </x:c>
      <x:c r="P1044" t="s">
        <x:v>227</x:v>
      </x:c>
      <x:c r="Q1044" t="str">
        <x:v>是</x:v>
      </x:c>
    </x:row>
    <x:row r="1045" ht="25.5" customHeight="1">
      <x:c r="A1045" t="s">
        <x:v>7057</x:v>
      </x:c>
      <x:c r="B1045" t="s">
        <x:v>30</x:v>
      </x:c>
      <x:c r="C1045" t="s">
        <x:v>7058</x:v>
      </x:c>
      <x:c r="D1045" t="s">
        <x:v>7059</x:v>
      </x:c>
      <x:c r="E1045" t="s">
        <x:v>7060</x:v>
      </x:c>
      <x:c r="F1045" t="s">
        <x:v>21</x:v>
      </x:c>
      <x:c r="G1045" t="s">
        <x:v>6014</x:v>
      </x:c>
      <x:c r="H1045" t="s">
        <x:v>7061</x:v>
      </x:c>
      <x:c r="I1045" t="s">
        <x:v>7062</x:v>
      </x:c>
      <x:c r="J1045" t="s">
        <x:v>21</x:v>
      </x:c>
      <x:c r="K1045" t="s">
        <x:v>7063</x:v>
      </x:c>
      <x:c r="L1045" t="s">
        <x:v>44</x:v>
      </x:c>
      <x:c r="M1045" s="6"/>
      <x:c r="O1045" t="s">
        <x:v>131</x:v>
      </x:c>
      <x:c r="P1045" t="s">
        <x:v>227</x:v>
      </x:c>
      <x:c r="Q1045" t="str">
        <x:v>否</x:v>
      </x:c>
    </x:row>
    <x:row r="1046" ht="25.5" customHeight="1">
      <x:c r="A1046" t="s">
        <x:v>7064</x:v>
      </x:c>
      <x:c r="B1046" t="s">
        <x:v>57</x:v>
      </x:c>
      <x:c r="C1046" t="s">
        <x:v>7065</x:v>
      </x:c>
      <x:c r="D1046" t="s">
        <x:v>7066</x:v>
      </x:c>
      <x:c r="E1046" t="s">
        <x:v>7067</x:v>
      </x:c>
      <x:c r="F1046" t="s">
        <x:v>44</x:v>
      </x:c>
      <x:c r="G1046" t="s">
        <x:v>6014</x:v>
      </x:c>
      <x:c r="H1046" t="s">
        <x:v>7068</x:v>
      </x:c>
      <x:c r="I1046" t="s">
        <x:v>7069</x:v>
      </x:c>
      <x:c r="J1046" t="s">
        <x:v>44</x:v>
      </x:c>
      <x:c r="K1046" t="s">
        <x:v>7070</x:v>
      </x:c>
      <x:c r="L1046" t="s">
        <x:v>44</x:v>
      </x:c>
      <x:c r="M1046" s="6" t="e">
        <x:f>HYPERLINK("https://github.com/criszy/TXBug","https://github.com/criszy/TXBug")</x:f>
        <x:v>HYPERLINK is not implemented. linkLocation=https://github.com/criszy/TXBug, friendlyName=https://github.com/criszy/TXBug</x:v>
      </x:c>
      <x:c r="N1046" t="s">
        <x:v>840</x:v>
      </x:c>
      <x:c r="O1046" t="s">
        <x:v>64</x:v>
      </x:c>
      <x:c r="P1046" t="s">
        <x:v>65</x:v>
      </x:c>
      <x:c r="Q1046" t="str">
        <x:v>否</x:v>
      </x:c>
    </x:row>
    <x:row r="1047" ht="25.5" customHeight="1">
      <x:c r="A1047" t="s">
        <x:v>7071</x:v>
      </x:c>
      <x:c r="B1047" t="s">
        <x:v>17</x:v>
      </x:c>
      <x:c r="C1047" t="s">
        <x:v>7072</x:v>
      </x:c>
      <x:c r="D1047" t="s">
        <x:v>7073</x:v>
      </x:c>
      <x:c r="E1047" t="s">
        <x:v>7074</x:v>
      </x:c>
      <x:c r="F1047" t="s">
        <x:v>44</x:v>
      </x:c>
      <x:c r="G1047" t="s">
        <x:v>6014</x:v>
      </x:c>
      <x:c r="H1047" t="s">
        <x:v>7075</x:v>
      </x:c>
      <x:c r="I1047" t="s">
        <x:v>7076</x:v>
      </x:c>
      <x:c r="J1047" t="s">
        <x:v>44</x:v>
      </x:c>
      <x:c r="K1047" t="s">
        <x:v>7077</x:v>
      </x:c>
      <x:c r="L1047" t="s">
        <x:v>44</x:v>
      </x:c>
      <x:c r="M1047" s="6"/>
      <x:c r="O1047" t="s">
        <x:v>122</x:v>
      </x:c>
      <x:c r="P1047" t="s">
        <x:v>206</x:v>
      </x:c>
      <x:c r="Q1047" t="str">
        <x:v>否</x:v>
      </x:c>
    </x:row>
    <x:row r="1048" ht="25.5" customHeight="1">
      <x:c r="A1048" t="s">
        <x:v>7078</x:v>
      </x:c>
      <x:c r="B1048" t="s">
        <x:v>57</x:v>
      </x:c>
      <x:c r="C1048" t="s">
        <x:v>7079</x:v>
      </x:c>
      <x:c r="D1048" t="s">
        <x:v>7080</x:v>
      </x:c>
      <x:c r="E1048" t="s">
        <x:v>7081</x:v>
      </x:c>
      <x:c r="F1048" t="s">
        <x:v>21</x:v>
      </x:c>
      <x:c r="G1048" t="s">
        <x:v>6014</x:v>
      </x:c>
      <x:c r="H1048" t="s">
        <x:v>7082</x:v>
      </x:c>
      <x:c r="I1048" t="s">
        <x:v>7083</x:v>
      </x:c>
      <x:c r="J1048" t="s">
        <x:v>21</x:v>
      </x:c>
      <x:c r="K1048" t="s">
        <x:v>7084</x:v>
      </x:c>
      <x:c r="L1048" t="s">
        <x:v>44</x:v>
      </x:c>
      <x:c r="M1048" s="6"/>
      <x:c r="O1048" t="s">
        <x:v>122</x:v>
      </x:c>
      <x:c r="P1048" t="s">
        <x:v>206</x:v>
      </x:c>
      <x:c r="Q1048" t="str">
        <x:v>否</x:v>
      </x:c>
    </x:row>
    <x:row r="1049" ht="25.5" customHeight="1">
      <x:c r="A1049" t="s">
        <x:v>7085</x:v>
      </x:c>
      <x:c r="B1049" t="s">
        <x:v>57</x:v>
      </x:c>
      <x:c r="C1049" t="s">
        <x:v>7086</x:v>
      </x:c>
      <x:c r="D1049" t="s">
        <x:v>7087</x:v>
      </x:c>
      <x:c r="E1049" t="s">
        <x:v>7088</x:v>
      </x:c>
      <x:c r="F1049" t="s">
        <x:v>21</x:v>
      </x:c>
      <x:c r="G1049" t="s">
        <x:v>6014</x:v>
      </x:c>
      <x:c r="H1049" t="s">
        <x:v>7089</x:v>
      </x:c>
      <x:c r="I1049" t="s">
        <x:v>7090</x:v>
      </x:c>
      <x:c r="J1049" t="s">
        <x:v>21</x:v>
      </x:c>
      <x:c r="K1049" t="s">
        <x:v>7091</x:v>
      </x:c>
      <x:c r="L1049" t="s">
        <x:v>44</x:v>
      </x:c>
      <x:c r="M1049" s="6"/>
      <x:c r="O1049" t="s">
        <x:v>189</x:v>
      </x:c>
      <x:c r="P1049" t="s">
        <x:v>190</x:v>
      </x:c>
      <x:c r="Q1049" t="str">
        <x:v>否</x:v>
      </x:c>
    </x:row>
    <x:row r="1050" ht="25.5" customHeight="1">
      <x:c r="A1050" t="s">
        <x:v>7092</x:v>
      </x:c>
      <x:c r="B1050" t="s">
        <x:v>30</x:v>
      </x:c>
      <x:c r="C1050" t="s">
        <x:v>7093</x:v>
      </x:c>
      <x:c r="D1050" t="s">
        <x:v>7094</x:v>
      </x:c>
      <x:c r="E1050" t="s">
        <x:v>7095</x:v>
      </x:c>
      <x:c r="F1050" t="s">
        <x:v>21</x:v>
      </x:c>
      <x:c r="G1050" t="s">
        <x:v>6014</x:v>
      </x:c>
      <x:c r="H1050" t="s">
        <x:v>7096</x:v>
      </x:c>
      <x:c r="I1050" t="s">
        <x:v>7097</x:v>
      </x:c>
      <x:c r="J1050" t="s">
        <x:v>44</x:v>
      </x:c>
      <x:c r="K1050" t="s">
        <x:v>7098</x:v>
      </x:c>
      <x:c r="L1050" t="s">
        <x:v>44</x:v>
      </x:c>
      <x:c r="M1050" s="6"/>
      <x:c r="O1050" t="s">
        <x:v>54</x:v>
      </x:c>
      <x:c r="P1050" t="s">
        <x:v>55</x:v>
      </x:c>
      <x:c r="Q1050" t="str">
        <x:v>否</x:v>
      </x:c>
    </x:row>
    <x:row r="1051" ht="25.5" customHeight="1">
      <x:c r="A1051" t="s">
        <x:v>7099</x:v>
      </x:c>
      <x:c r="B1051" t="s">
        <x:v>57</x:v>
      </x:c>
      <x:c r="C1051" t="s">
        <x:v>7100</x:v>
      </x:c>
      <x:c r="D1051" t="s">
        <x:v>7101</x:v>
      </x:c>
      <x:c r="E1051" t="s">
        <x:v>7102</x:v>
      </x:c>
      <x:c r="F1051" t="s">
        <x:v>21</x:v>
      </x:c>
      <x:c r="G1051" t="s">
        <x:v>6014</x:v>
      </x:c>
      <x:c r="H1051" t="s">
        <x:v>7103</x:v>
      </x:c>
      <x:c r="I1051" t="s">
        <x:v>7104</x:v>
      </x:c>
      <x:c r="J1051" t="s">
        <x:v>21</x:v>
      </x:c>
      <x:c r="K1051" t="s">
        <x:v>7105</x:v>
      </x:c>
      <x:c r="L1051" t="s">
        <x:v>44</x:v>
      </x:c>
      <x:c r="M1051" s="6"/>
      <x:c r="O1051" t="s">
        <x:v>189</x:v>
      </x:c>
      <x:c r="P1051" t="s">
        <x:v>190</x:v>
      </x:c>
      <x:c r="Q1051" t="str">
        <x:v>否</x:v>
      </x:c>
    </x:row>
    <x:row r="1052" ht="25.5" customHeight="1">
      <x:c r="A1052" t="s">
        <x:v>7106</x:v>
      </x:c>
      <x:c r="B1052" t="s">
        <x:v>57</x:v>
      </x:c>
      <x:c r="C1052" t="s">
        <x:v>7107</x:v>
      </x:c>
      <x:c r="D1052" t="s">
        <x:v>7108</x:v>
      </x:c>
      <x:c r="E1052" t="s">
        <x:v>7109</x:v>
      </x:c>
      <x:c r="F1052" t="s">
        <x:v>21</x:v>
      </x:c>
      <x:c r="G1052" t="s">
        <x:v>6014</x:v>
      </x:c>
      <x:c r="H1052" t="s">
        <x:v>7110</x:v>
      </x:c>
      <x:c r="I1052" t="s">
        <x:v>7111</x:v>
      </x:c>
      <x:c r="J1052" t="s">
        <x:v>21</x:v>
      </x:c>
      <x:c r="K1052" t="s">
        <x:v>7112</x:v>
      </x:c>
      <x:c r="L1052" t="s">
        <x:v>44</x:v>
      </x:c>
      <x:c r="M1052" s="6"/>
      <x:c r="O1052" t="s">
        <x:v>122</x:v>
      </x:c>
      <x:c r="P1052" t="s">
        <x:v>206</x:v>
      </x:c>
      <x:c r="Q1052" t="str">
        <x:v>否</x:v>
      </x:c>
    </x:row>
    <x:row r="1053" ht="25.5" customHeight="1">
      <x:c r="A1053" t="s">
        <x:v>7113</x:v>
      </x:c>
      <x:c r="B1053" t="s">
        <x:v>57</x:v>
      </x:c>
      <x:c r="C1053" t="s">
        <x:v>7114</x:v>
      </x:c>
      <x:c r="D1053" t="s">
        <x:v>7115</x:v>
      </x:c>
      <x:c r="E1053" t="s">
        <x:v>7116</x:v>
      </x:c>
      <x:c r="F1053" t="s">
        <x:v>21</x:v>
      </x:c>
      <x:c r="G1053" t="s">
        <x:v>6014</x:v>
      </x:c>
      <x:c r="H1053" t="s">
        <x:v>7117</x:v>
      </x:c>
      <x:c r="I1053" t="s">
        <x:v>7118</x:v>
      </x:c>
      <x:c r="J1053" t="s">
        <x:v>21</x:v>
      </x:c>
      <x:c r="K1053" t="s">
        <x:v>7119</x:v>
      </x:c>
      <x:c r="L1053" t="s">
        <x:v>21</x:v>
      </x:c>
      <x:c r="M1053" s="6"/>
      <x:c r="O1053" t="s">
        <x:v>64</x:v>
      </x:c>
      <x:c r="P1053" t="s">
        <x:v>65</x:v>
      </x:c>
      <x:c r="Q1053" t="str">
        <x:v>否</x:v>
      </x:c>
    </x:row>
    <x:row r="1054" ht="25.5" customHeight="1">
      <x:c r="A1054" t="s">
        <x:v>7120</x:v>
      </x:c>
      <x:c r="B1054" t="s">
        <x:v>30</x:v>
      </x:c>
      <x:c r="C1054" t="s">
        <x:v>7121</x:v>
      </x:c>
      <x:c r="D1054" t="s">
        <x:v>7122</x:v>
      </x:c>
      <x:c r="E1054" t="s">
        <x:v>7123</x:v>
      </x:c>
      <x:c r="F1054" t="s">
        <x:v>21</x:v>
      </x:c>
      <x:c r="G1054" t="s">
        <x:v>6014</x:v>
      </x:c>
      <x:c r="H1054" t="s">
        <x:v>7124</x:v>
      </x:c>
      <x:c r="I1054" t="s">
        <x:v>7125</x:v>
      </x:c>
      <x:c r="J1054" t="s">
        <x:v>44</x:v>
      </x:c>
      <x:c r="K1054" t="s">
        <x:v>72</x:v>
      </x:c>
      <x:c r="L1054" t="s">
        <x:v>44</x:v>
      </x:c>
      <x:c r="M1054" s="6"/>
      <x:c r="O1054" t="s">
        <x:v>64</x:v>
      </x:c>
      <x:c r="P1054" t="s">
        <x:v>174</x:v>
      </x:c>
      <x:c r="Q1054" t="str">
        <x:v>是</x:v>
      </x:c>
    </x:row>
    <x:row r="1055" ht="25.5" customHeight="1">
      <x:c r="A1055" t="s">
        <x:v>7126</x:v>
      </x:c>
      <x:c r="B1055" t="s">
        <x:v>30</x:v>
      </x:c>
      <x:c r="C1055" t="s">
        <x:v>7127</x:v>
      </x:c>
      <x:c r="D1055" t="s">
        <x:v>7128</x:v>
      </x:c>
      <x:c r="E1055" t="s">
        <x:v>7129</x:v>
      </x:c>
      <x:c r="F1055" t="s">
        <x:v>44</x:v>
      </x:c>
      <x:c r="G1055" t="s">
        <x:v>6014</x:v>
      </x:c>
      <x:c r="H1055" t="s">
        <x:v>7130</x:v>
      </x:c>
      <x:c r="I1055" t="s">
        <x:v>7131</x:v>
      </x:c>
      <x:c r="J1055" t="s">
        <x:v>44</x:v>
      </x:c>
      <x:c r="K1055" t="s">
        <x:v>72</x:v>
      </x:c>
      <x:c r="L1055" t="s">
        <x:v>44</x:v>
      </x:c>
      <x:c r="M1055" s="6"/>
      <x:c r="O1055" t="s">
        <x:v>64</x:v>
      </x:c>
      <x:c r="P1055" t="s">
        <x:v>174</x:v>
      </x:c>
      <x:c r="Q1055" t="str">
        <x:v>否</x:v>
      </x:c>
    </x:row>
    <x:row r="1056" ht="25.5" customHeight="1">
      <x:c r="A1056" t="s">
        <x:v>7132</x:v>
      </x:c>
      <x:c r="B1056" t="s">
        <x:v>151</x:v>
      </x:c>
      <x:c r="C1056" t="s">
        <x:v>7133</x:v>
      </x:c>
      <x:c r="D1056" t="s">
        <x:v>7134</x:v>
      </x:c>
      <x:c r="E1056" t="s">
        <x:v>7135</x:v>
      </x:c>
      <x:c r="F1056" t="s">
        <x:v>44</x:v>
      </x:c>
      <x:c r="G1056" t="s">
        <x:v>6014</x:v>
      </x:c>
      <x:c r="H1056" t="s">
        <x:v>7136</x:v>
      </x:c>
      <x:c r="I1056" t="s">
        <x:v>7137</x:v>
      </x:c>
      <x:c r="J1056" t="s">
        <x:v>44</x:v>
      </x:c>
      <x:c r="K1056" t="s">
        <x:v>7138</x:v>
      </x:c>
      <x:c r="L1056" t="s">
        <x:v>44</x:v>
      </x:c>
      <x:c r="M1056" s="6"/>
      <x:c r="O1056" t="s">
        <x:v>131</x:v>
      </x:c>
      <x:c r="P1056" t="s">
        <x:v>158</x:v>
      </x:c>
      <x:c r="Q1056" t="str">
        <x:v>否</x:v>
      </x:c>
    </x:row>
    <x:row r="1057" ht="25.5" customHeight="1">
      <x:c r="A1057" t="s">
        <x:v>7139</x:v>
      </x:c>
      <x:c r="B1057" t="s">
        <x:v>17</x:v>
      </x:c>
      <x:c r="C1057" t="s">
        <x:v>7140</x:v>
      </x:c>
      <x:c r="D1057" t="s">
        <x:v>7141</x:v>
      </x:c>
      <x:c r="E1057" t="s">
        <x:v>7142</x:v>
      </x:c>
      <x:c r="F1057" t="s">
        <x:v>44</x:v>
      </x:c>
      <x:c r="G1057" t="s">
        <x:v>6014</x:v>
      </x:c>
      <x:c r="H1057" t="s">
        <x:v>7143</x:v>
      </x:c>
      <x:c r="I1057" t="s">
        <x:v>7144</x:v>
      </x:c>
      <x:c r="J1057" t="s">
        <x:v>44</x:v>
      </x:c>
      <x:c r="K1057" t="s">
        <x:v>7145</x:v>
      </x:c>
      <x:c r="L1057" t="s">
        <x:v>44</x:v>
      </x:c>
      <x:c r="M1057" s="6"/>
      <x:c r="O1057" t="s">
        <x:v>1077</x:v>
      </x:c>
      <x:c r="P1057" t="s">
        <x:v>1078</x:v>
      </x:c>
      <x:c r="Q1057" t="str">
        <x:v>否</x:v>
      </x:c>
    </x:row>
    <x:row r="1058" ht="25.5" customHeight="1">
      <x:c r="A1058" t="s">
        <x:v>7146</x:v>
      </x:c>
      <x:c r="B1058" t="s">
        <x:v>151</x:v>
      </x:c>
      <x:c r="C1058" t="s">
        <x:v>7147</x:v>
      </x:c>
      <x:c r="D1058" t="s">
        <x:v>7148</x:v>
      </x:c>
      <x:c r="E1058" t="s">
        <x:v>7149</x:v>
      </x:c>
      <x:c r="F1058" t="s">
        <x:v>44</x:v>
      </x:c>
      <x:c r="G1058" t="s">
        <x:v>6014</x:v>
      </x:c>
      <x:c r="H1058" t="s">
        <x:v>7150</x:v>
      </x:c>
      <x:c r="I1058" t="s">
        <x:v>7151</x:v>
      </x:c>
      <x:c r="J1058" t="s">
        <x:v>44</x:v>
      </x:c>
      <x:c r="K1058" t="s">
        <x:v>72</x:v>
      </x:c>
      <x:c r="L1058" t="s">
        <x:v>44</x:v>
      </x:c>
      <x:c r="M1058" s="6"/>
      <x:c r="O1058" t="s">
        <x:v>131</x:v>
      </x:c>
      <x:c r="P1058" t="s">
        <x:v>158</x:v>
      </x:c>
      <x:c r="Q1058" t="str">
        <x:v>否</x:v>
      </x:c>
    </x:row>
    <x:row r="1059" ht="25.5" customHeight="1">
      <x:c r="A1059" t="s">
        <x:v>7152</x:v>
      </x:c>
      <x:c r="B1059" t="s">
        <x:v>30</x:v>
      </x:c>
      <x:c r="C1059" t="s">
        <x:v>7153</x:v>
      </x:c>
      <x:c r="D1059" t="s">
        <x:v>7154</x:v>
      </x:c>
      <x:c r="E1059" t="s">
        <x:v>7155</x:v>
      </x:c>
      <x:c r="F1059" t="s">
        <x:v>44</x:v>
      </x:c>
      <x:c r="G1059" t="s">
        <x:v>6014</x:v>
      </x:c>
      <x:c r="H1059" t="s">
        <x:v>7156</x:v>
      </x:c>
      <x:c r="I1059" t="s">
        <x:v>7157</x:v>
      </x:c>
      <x:c r="J1059" t="s">
        <x:v>44</x:v>
      </x:c>
      <x:c r="K1059" t="s">
        <x:v>7158</x:v>
      </x:c>
      <x:c r="L1059" t="s">
        <x:v>44</x:v>
      </x:c>
      <x:c r="M1059" s="6"/>
      <x:c r="O1059" t="s">
        <x:v>131</x:v>
      </x:c>
      <x:c r="P1059" t="s">
        <x:v>486</x:v>
      </x:c>
      <x:c r="Q1059" t="str">
        <x:v>否</x:v>
      </x:c>
    </x:row>
    <x:row r="1060" ht="25.5" customHeight="1">
      <x:c r="A1060" t="s">
        <x:v>7159</x:v>
      </x:c>
      <x:c r="B1060" t="s">
        <x:v>151</x:v>
      </x:c>
      <x:c r="C1060" t="s">
        <x:v>7160</x:v>
      </x:c>
      <x:c r="D1060" t="s">
        <x:v>7161</x:v>
      </x:c>
      <x:c r="E1060" t="s">
        <x:v>7162</x:v>
      </x:c>
      <x:c r="F1060" t="s">
        <x:v>44</x:v>
      </x:c>
      <x:c r="G1060" t="s">
        <x:v>6014</x:v>
      </x:c>
      <x:c r="H1060" t="s">
        <x:v>7163</x:v>
      </x:c>
      <x:c r="I1060" t="s">
        <x:v>7164</x:v>
      </x:c>
      <x:c r="J1060" t="s">
        <x:v>44</x:v>
      </x:c>
      <x:c r="K1060" t="s">
        <x:v>72</x:v>
      </x:c>
      <x:c r="L1060" t="s">
        <x:v>44</x:v>
      </x:c>
      <x:c r="M1060" s="6"/>
      <x:c r="O1060" t="s">
        <x:v>131</x:v>
      </x:c>
      <x:c r="P1060" t="s">
        <x:v>158</x:v>
      </x:c>
      <x:c r="Q1060" t="str">
        <x:v>否</x:v>
      </x:c>
    </x:row>
    <x:row r="1061" ht="25.5" customHeight="1">
      <x:c r="A1061" t="s">
        <x:v>7165</x:v>
      </x:c>
      <x:c r="B1061" t="s">
        <x:v>17</x:v>
      </x:c>
      <x:c r="C1061" t="s">
        <x:v>7166</x:v>
      </x:c>
      <x:c r="D1061" t="s">
        <x:v>7167</x:v>
      </x:c>
      <x:c r="E1061" t="s">
        <x:v>7168</x:v>
      </x:c>
      <x:c r="F1061" t="s">
        <x:v>21</x:v>
      </x:c>
      <x:c r="G1061" t="s">
        <x:v>6014</x:v>
      </x:c>
      <x:c r="H1061" t="s">
        <x:v>7169</x:v>
      </x:c>
      <x:c r="I1061" t="s">
        <x:v>7170</x:v>
      </x:c>
      <x:c r="J1061" t="s">
        <x:v>44</x:v>
      </x:c>
      <x:c r="K1061" t="s">
        <x:v>72</x:v>
      </x:c>
      <x:c r="L1061" t="s">
        <x:v>44</x:v>
      </x:c>
      <x:c r="M1061" s="6"/>
      <x:c r="O1061" t="s">
        <x:v>131</x:v>
      </x:c>
      <x:c r="P1061" t="s">
        <x:v>242</x:v>
      </x:c>
      <x:c r="Q1061" t="str">
        <x:v>是</x:v>
      </x:c>
    </x:row>
    <x:row r="1062" ht="25.5" customHeight="1">
      <x:c r="A1062" t="s">
        <x:v>7171</x:v>
      </x:c>
      <x:c r="B1062" t="s">
        <x:v>30</x:v>
      </x:c>
      <x:c r="C1062" t="s">
        <x:v>7172</x:v>
      </x:c>
      <x:c r="D1062" t="s">
        <x:v>7173</x:v>
      </x:c>
      <x:c r="E1062" t="s">
        <x:v>7174</x:v>
      </x:c>
      <x:c r="F1062" t="s">
        <x:v>21</x:v>
      </x:c>
      <x:c r="G1062" t="s">
        <x:v>6014</x:v>
      </x:c>
      <x:c r="H1062" t="s">
        <x:v>7175</x:v>
      </x:c>
      <x:c r="I1062" t="s">
        <x:v>7176</x:v>
      </x:c>
      <x:c r="J1062" t="s">
        <x:v>44</x:v>
      </x:c>
      <x:c r="K1062" t="s">
        <x:v>72</x:v>
      </x:c>
      <x:c r="L1062" t="s">
        <x:v>44</x:v>
      </x:c>
      <x:c r="M1062" s="6"/>
      <x:c r="O1062" t="s">
        <x:v>64</x:v>
      </x:c>
      <x:c r="P1062" t="s">
        <x:v>65</x:v>
      </x:c>
      <x:c r="Q1062" t="str">
        <x:v>是</x:v>
      </x:c>
    </x:row>
    <x:row r="1063" ht="25.5" customHeight="1">
      <x:c r="A1063" t="s">
        <x:v>7177</x:v>
      </x:c>
      <x:c r="B1063" t="s">
        <x:v>57</x:v>
      </x:c>
      <x:c r="C1063" t="s">
        <x:v>7178</x:v>
      </x:c>
      <x:c r="D1063" t="s">
        <x:v>7179</x:v>
      </x:c>
      <x:c r="E1063" t="s">
        <x:v>7180</x:v>
      </x:c>
      <x:c r="F1063" t="s">
        <x:v>21</x:v>
      </x:c>
      <x:c r="G1063" t="s">
        <x:v>6014</x:v>
      </x:c>
      <x:c r="H1063" t="s">
        <x:v>7181</x:v>
      </x:c>
      <x:c r="I1063" t="s">
        <x:v>7182</x:v>
      </x:c>
      <x:c r="J1063" t="s">
        <x:v>44</x:v>
      </x:c>
      <x:c r="K1063" t="s">
        <x:v>72</x:v>
      </x:c>
      <x:c r="L1063" t="s">
        <x:v>44</x:v>
      </x:c>
      <x:c r="M1063" s="6"/>
      <x:c r="O1063" t="s">
        <x:v>189</x:v>
      </x:c>
      <x:c r="P1063" t="s">
        <x:v>190</x:v>
      </x:c>
      <x:c r="Q1063" t="str">
        <x:v>否</x:v>
      </x:c>
    </x:row>
    <x:row r="1064" ht="25.5" customHeight="1">
      <x:c r="A1064" t="s">
        <x:v>7183</x:v>
      </x:c>
      <x:c r="B1064" t="s">
        <x:v>57</x:v>
      </x:c>
      <x:c r="C1064" t="s">
        <x:v>7184</x:v>
      </x:c>
      <x:c r="D1064" t="s">
        <x:v>7185</x:v>
      </x:c>
      <x:c r="E1064" t="s">
        <x:v>7186</x:v>
      </x:c>
      <x:c r="F1064" t="s">
        <x:v>21</x:v>
      </x:c>
      <x:c r="G1064" t="s">
        <x:v>6014</x:v>
      </x:c>
      <x:c r="H1064" t="s">
        <x:v>7187</x:v>
      </x:c>
      <x:c r="I1064" t="s">
        <x:v>7188</x:v>
      </x:c>
      <x:c r="J1064" t="s">
        <x:v>21</x:v>
      </x:c>
      <x:c r="K1064" t="s">
        <x:v>7189</x:v>
      </x:c>
      <x:c r="L1064" t="s">
        <x:v>44</x:v>
      </x:c>
      <x:c r="M1064" s="6"/>
      <x:c r="O1064" t="s">
        <x:v>64</x:v>
      </x:c>
      <x:c r="P1064" t="s">
        <x:v>65</x:v>
      </x:c>
      <x:c r="Q1064" t="str">
        <x:v>是</x:v>
      </x:c>
    </x:row>
    <x:row r="1065" ht="25.5" customHeight="1">
      <x:c r="A1065" t="s">
        <x:v>7190</x:v>
      </x:c>
      <x:c r="B1065" t="s">
        <x:v>17</x:v>
      </x:c>
      <x:c r="C1065" t="s">
        <x:v>7191</x:v>
      </x:c>
      <x:c r="D1065" t="s">
        <x:v>7192</x:v>
      </x:c>
      <x:c r="E1065" t="s">
        <x:v>7193</x:v>
      </x:c>
      <x:c r="F1065" t="s">
        <x:v>21</x:v>
      </x:c>
      <x:c r="G1065" t="s">
        <x:v>6014</x:v>
      </x:c>
      <x:c r="H1065" t="s">
        <x:v>7194</x:v>
      </x:c>
      <x:c r="I1065" t="s">
        <x:v>7195</x:v>
      </x:c>
      <x:c r="J1065" t="s">
        <x:v>44</x:v>
      </x:c>
      <x:c r="K1065" t="s">
        <x:v>72</x:v>
      </x:c>
      <x:c r="L1065" t="s">
        <x:v>21</x:v>
      </x:c>
      <x:c r="M1065" s="6"/>
      <x:c r="O1065" t="s">
        <x:v>257</x:v>
      </x:c>
      <x:c r="P1065" t="s">
        <x:v>258</x:v>
      </x:c>
      <x:c r="Q1065" t="str">
        <x:v>是</x:v>
      </x:c>
    </x:row>
    <x:row r="1066" ht="25.5" customHeight="1">
      <x:c r="A1066" t="s">
        <x:v>7196</x:v>
      </x:c>
      <x:c r="B1066" t="s">
        <x:v>57</x:v>
      </x:c>
      <x:c r="C1066" t="s">
        <x:v>7197</x:v>
      </x:c>
      <x:c r="D1066" t="s">
        <x:v>7198</x:v>
      </x:c>
      <x:c r="E1066" t="s">
        <x:v>7199</x:v>
      </x:c>
      <x:c r="F1066" t="s">
        <x:v>21</x:v>
      </x:c>
      <x:c r="G1066" t="s">
        <x:v>6014</x:v>
      </x:c>
      <x:c r="H1066" t="s">
        <x:v>7200</x:v>
      </x:c>
      <x:c r="I1066" t="s">
        <x:v>7201</x:v>
      </x:c>
      <x:c r="J1066" t="s">
        <x:v>44</x:v>
      </x:c>
      <x:c r="K1066" t="s">
        <x:v>7202</x:v>
      </x:c>
      <x:c r="L1066" t="s">
        <x:v>44</x:v>
      </x:c>
      <x:c r="M1066" s="6"/>
      <x:c r="O1066" t="s">
        <x:v>189</x:v>
      </x:c>
      <x:c r="P1066" t="s">
        <x:v>273</x:v>
      </x:c>
      <x:c r="Q1066" t="str">
        <x:v>否</x:v>
      </x:c>
    </x:row>
    <x:row r="1067" ht="25.5" customHeight="1">
      <x:c r="A1067" s="13" t="s">
        <x:v>7203</x:v>
      </x:c>
      <x:c r="B1067" t="s">
        <x:v>17</x:v>
      </x:c>
      <x:c r="C1067" t="s">
        <x:v>7204</x:v>
      </x:c>
      <x:c r="D1067" t="s">
        <x:v>7205</x:v>
      </x:c>
      <x:c r="E1067" t="s">
        <x:v>7206</x:v>
      </x:c>
      <x:c r="F1067" t="s">
        <x:v>21</x:v>
      </x:c>
      <x:c r="G1067" t="s">
        <x:v>6014</x:v>
      </x:c>
      <x:c r="H1067" s="5" t="s">
        <x:v>7207</x:v>
      </x:c>
      <x:c r="I1067" t="s">
        <x:v>7208</x:v>
      </x:c>
      <x:c r="J1067" t="s">
        <x:v>44</x:v>
      </x:c>
      <x:c r="K1067" t="s">
        <x:v>72</x:v>
      </x:c>
      <x:c r="L1067" t="s">
        <x:v>44</x:v>
      </x:c>
      <x:c r="M1067" s="6"/>
      <x:c r="O1067" t="s">
        <x:v>80</x:v>
      </x:c>
      <x:c r="P1067" t="s">
        <x:v>89</x:v>
      </x:c>
      <x:c r="Q1067" t="str">
        <x:v>是</x:v>
      </x:c>
    </x:row>
    <x:row r="1068" ht="25.5" customHeight="1">
      <x:c r="A1068" t="s">
        <x:v>7209</x:v>
      </x:c>
      <x:c r="B1068" t="s">
        <x:v>17</x:v>
      </x:c>
      <x:c r="C1068" t="s">
        <x:v>7210</x:v>
      </x:c>
      <x:c r="D1068" t="s">
        <x:v>7211</x:v>
      </x:c>
      <x:c r="E1068" t="s">
        <x:v>7212</x:v>
      </x:c>
      <x:c r="F1068" t="s">
        <x:v>21</x:v>
      </x:c>
      <x:c r="G1068" t="s">
        <x:v>6014</x:v>
      </x:c>
      <x:c r="H1068" s="5" t="s">
        <x:v>7213</x:v>
      </x:c>
      <x:c r="I1068" t="s">
        <x:v>7214</x:v>
      </x:c>
      <x:c r="J1068" t="s">
        <x:v>44</x:v>
      </x:c>
      <x:c r="K1068" t="s">
        <x:v>72</x:v>
      </x:c>
      <x:c r="L1068" t="s">
        <x:v>44</x:v>
      </x:c>
      <x:c r="M1068" s="6" t="e">
        <x:f>HYPERLINK("https://github.com/queserasera22/Calibration-of-Pretrained-Code-Models","https://github.com/queserasera22/Calibration-of-Pretrained-Code-Models")</x:f>
        <x:v>HYPERLINK is not implemented. linkLocation=https://github.com/queserasera22/Calibration-of-Pretrained-Code-Models, friendlyName=https://github.com/queserasera22/Calibration-of-Pretrained-Code-Models</x:v>
      </x:c>
      <x:c r="N1068" t="s">
        <x:v>940</x:v>
      </x:c>
      <x:c r="O1068" t="s">
        <x:v>80</x:v>
      </x:c>
      <x:c r="P1068" t="s">
        <x:v>89</x:v>
      </x:c>
      <x:c r="Q1068" t="str">
        <x:v>是</x:v>
      </x:c>
    </x:row>
    <x:row r="1069" ht="25.5" customHeight="1">
      <x:c r="A1069" t="s">
        <x:v>7215</x:v>
      </x:c>
      <x:c r="B1069" t="s">
        <x:v>17</x:v>
      </x:c>
      <x:c r="C1069" t="s">
        <x:v>7216</x:v>
      </x:c>
      <x:c r="D1069" t="s">
        <x:v>7217</x:v>
      </x:c>
      <x:c r="E1069" t="s">
        <x:v>7218</x:v>
      </x:c>
      <x:c r="F1069" t="s">
        <x:v>21</x:v>
      </x:c>
      <x:c r="G1069" t="s">
        <x:v>6014</x:v>
      </x:c>
      <x:c r="H1069" s="5" t="s">
        <x:v>7219</x:v>
      </x:c>
      <x:c r="I1069" t="s">
        <x:v>7220</x:v>
      </x:c>
      <x:c r="J1069" t="s">
        <x:v>44</x:v>
      </x:c>
      <x:c r="K1069" t="s">
        <x:v>72</x:v>
      </x:c>
      <x:c r="L1069" t="s">
        <x:v>44</x:v>
      </x:c>
      <x:c r="M1069" s="6"/>
      <x:c r="O1069" t="s">
        <x:v>80</x:v>
      </x:c>
      <x:c r="P1069" t="s">
        <x:v>89</x:v>
      </x:c>
      <x:c r="Q1069" t="str">
        <x:v>是</x:v>
      </x:c>
    </x:row>
    <x:row r="1070" ht="25.5" customHeight="1">
      <x:c r="A1070" s="2" t="s">
        <x:v>7221</x:v>
      </x:c>
      <x:c r="B1070" t="s">
        <x:v>57</x:v>
      </x:c>
      <x:c r="C1070" t="s">
        <x:v>7222</x:v>
      </x:c>
      <x:c r="D1070" t="s">
        <x:v>7223</x:v>
      </x:c>
      <x:c r="E1070" t="s">
        <x:v>7224</x:v>
      </x:c>
      <x:c r="F1070" t="s">
        <x:v>21</x:v>
      </x:c>
      <x:c r="G1070" t="s">
        <x:v>6014</x:v>
      </x:c>
      <x:c r="H1070" s="5" t="s">
        <x:v>7225</x:v>
      </x:c>
      <x:c r="I1070" t="s">
        <x:v>7226</x:v>
      </x:c>
      <x:c r="J1070" t="s">
        <x:v>21</x:v>
      </x:c>
      <x:c r="K1070" t="s">
        <x:v>7227</x:v>
      </x:c>
      <x:c r="L1070" t="s">
        <x:v>44</x:v>
      </x:c>
      <x:c r="M1070" s="6"/>
      <x:c r="O1070" t="s">
        <x:v>64</x:v>
      </x:c>
      <x:c r="P1070" t="s">
        <x:v>65</x:v>
      </x:c>
      <x:c r="Q1070" t="str">
        <x:v>是</x:v>
      </x:c>
    </x:row>
    <x:row r="1071" ht="25.5" customHeight="1">
      <x:c r="A1071" t="s">
        <x:v>7228</x:v>
      </x:c>
      <x:c r="B1071" t="s">
        <x:v>30</x:v>
      </x:c>
      <x:c r="C1071" t="s">
        <x:v>7229</x:v>
      </x:c>
      <x:c r="D1071" t="s">
        <x:v>7230</x:v>
      </x:c>
      <x:c r="E1071" t="s">
        <x:v>7231</x:v>
      </x:c>
      <x:c r="F1071" t="s">
        <x:v>21</x:v>
      </x:c>
      <x:c r="G1071" t="s">
        <x:v>6014</x:v>
      </x:c>
      <x:c r="H1071" t="s">
        <x:v>7232</x:v>
      </x:c>
      <x:c r="I1071" t="s">
        <x:v>7233</x:v>
      </x:c>
      <x:c r="J1071" t="s">
        <x:v>44</x:v>
      </x:c>
      <x:c r="K1071" t="s">
        <x:v>72</x:v>
      </x:c>
      <x:c r="L1071" t="s">
        <x:v>44</x:v>
      </x:c>
      <x:c r="M1071" s="6"/>
      <x:c r="O1071" t="s">
        <x:v>27</x:v>
      </x:c>
      <x:c r="P1071" t="s">
        <x:v>109</x:v>
      </x:c>
      <x:c r="Q1071" t="str">
        <x:v>否</x:v>
      </x:c>
    </x:row>
    <x:row r="1072" ht="25.5" customHeight="1">
      <x:c r="A1072" s="2" t="s">
        <x:v>7234</x:v>
      </x:c>
      <x:c r="B1072" t="s">
        <x:v>17</x:v>
      </x:c>
      <x:c r="C1072" t="s">
        <x:v>7235</x:v>
      </x:c>
      <x:c r="D1072" t="s">
        <x:v>7236</x:v>
      </x:c>
      <x:c r="E1072" t="s">
        <x:v>7237</x:v>
      </x:c>
      <x:c r="F1072" t="s">
        <x:v>44</x:v>
      </x:c>
      <x:c r="G1072" t="s">
        <x:v>6014</x:v>
      </x:c>
      <x:c r="H1072" t="s">
        <x:v>7238</x:v>
      </x:c>
      <x:c r="I1072" t="s">
        <x:v>7239</x:v>
      </x:c>
      <x:c r="J1072" t="s">
        <x:v>21</x:v>
      </x:c>
      <x:c r="K1072" t="s">
        <x:v>7240</x:v>
      </x:c>
      <x:c r="L1072" t="s">
        <x:v>44</x:v>
      </x:c>
      <x:c r="M1072" s="6"/>
      <x:c r="O1072" t="s">
        <x:v>131</x:v>
      </x:c>
      <x:c r="P1072" t="s">
        <x:v>132</x:v>
      </x:c>
      <x:c r="Q1072" t="str">
        <x:v>否</x:v>
      </x:c>
    </x:row>
    <x:row r="1073" ht="25.5" customHeight="1">
      <x:c r="A1073" t="s">
        <x:v>7241</x:v>
      </x:c>
      <x:c r="B1073" t="s">
        <x:v>30</x:v>
      </x:c>
      <x:c r="C1073" t="s">
        <x:v>7242</x:v>
      </x:c>
      <x:c r="D1073" t="s">
        <x:v>7243</x:v>
      </x:c>
      <x:c r="E1073" t="s">
        <x:v>7244</x:v>
      </x:c>
      <x:c r="F1073" t="s">
        <x:v>44</x:v>
      </x:c>
      <x:c r="G1073" t="s">
        <x:v>6014</x:v>
      </x:c>
      <x:c r="H1073" t="s">
        <x:v>7245</x:v>
      </x:c>
      <x:c r="I1073" t="s">
        <x:v>7246</x:v>
      </x:c>
      <x:c r="J1073" t="s">
        <x:v>44</x:v>
      </x:c>
      <x:c r="K1073" t="s">
        <x:v>7247</x:v>
      </x:c>
      <x:c r="L1073" t="s">
        <x:v>44</x:v>
      </x:c>
      <x:c r="M1073" s="6" t="e">
        <x:f>HYPERLINK("https://github.com/Silence-worker-02/Golang_Empirical_Analysis","https://github.com/Silence-worker-02/Golang_Empirical_Analysis")</x:f>
        <x:v>HYPERLINK is not implemented. linkLocation=https://github.com/Silence-worker-02/Golang_Empirical_Analysis, friendlyName=https://github.com/Silence-worker-02/Golang_Empirical_Analysis</x:v>
      </x:c>
      <x:c r="N1073" t="s">
        <x:v>675</x:v>
      </x:c>
      <x:c r="O1073" t="s">
        <x:v>131</x:v>
      </x:c>
      <x:c r="P1073" t="s">
        <x:v>132</x:v>
      </x:c>
      <x:c r="Q1073" t="str">
        <x:v>否</x:v>
      </x:c>
    </x:row>
    <x:row r="1074" ht="25.5" customHeight="1">
      <x:c r="A1074" t="s">
        <x:v>7248</x:v>
      </x:c>
      <x:c r="B1074" t="s">
        <x:v>151</x:v>
      </x:c>
      <x:c r="C1074" t="s">
        <x:v>7249</x:v>
      </x:c>
      <x:c r="D1074" t="s">
        <x:v>7250</x:v>
      </x:c>
      <x:c r="E1074" t="s">
        <x:v>7251</x:v>
      </x:c>
      <x:c r="F1074" t="s">
        <x:v>21</x:v>
      </x:c>
      <x:c r="G1074" t="s">
        <x:v>6014</x:v>
      </x:c>
      <x:c r="H1074" t="s">
        <x:v>7252</x:v>
      </x:c>
      <x:c r="I1074" t="s">
        <x:v>7253</x:v>
      </x:c>
      <x:c r="J1074" t="s">
        <x:v>21</x:v>
      </x:c>
      <x:c r="K1074" t="s">
        <x:v>7254</x:v>
      </x:c>
      <x:c r="L1074" t="s">
        <x:v>44</x:v>
      </x:c>
      <x:c r="M1074" s="6" t="e">
        <x:f>HYPERLINK("https://github.com/yueli-se/Fine-SE","https://github.com/yueli-se/Fine-SE")</x:f>
        <x:v>HYPERLINK is not implemented. linkLocation=https://github.com/yueli-se/Fine-SE, friendlyName=https://github.com/yueli-se/Fine-SE</x:v>
      </x:c>
      <x:c r="N1074" t="s">
        <x:v>840</x:v>
      </x:c>
      <x:c r="O1074" t="s">
        <x:v>80</x:v>
      </x:c>
      <x:c r="P1074" t="s">
        <x:v>326</x:v>
      </x:c>
      <x:c r="Q1074" t="str">
        <x:v>是</x:v>
      </x:c>
    </x:row>
    <x:row r="1075" ht="25.5" customHeight="1">
      <x:c r="A1075" t="s">
        <x:v>7255</x:v>
      </x:c>
      <x:c r="B1075" t="s">
        <x:v>57</x:v>
      </x:c>
      <x:c r="C1075" t="s">
        <x:v>7256</x:v>
      </x:c>
      <x:c r="D1075" t="s">
        <x:v>7257</x:v>
      </x:c>
      <x:c r="E1075" t="s">
        <x:v>7258</x:v>
      </x:c>
      <x:c r="F1075" t="s">
        <x:v>21</x:v>
      </x:c>
      <x:c r="G1075" t="s">
        <x:v>6014</x:v>
      </x:c>
      <x:c r="H1075" t="s">
        <x:v>7259</x:v>
      </x:c>
      <x:c r="I1075" t="s">
        <x:v>7260</x:v>
      </x:c>
      <x:c r="J1075" t="s">
        <x:v>21</x:v>
      </x:c>
      <x:c r="K1075" t="s">
        <x:v>7261</x:v>
      </x:c>
      <x:c r="L1075" t="s">
        <x:v>44</x:v>
      </x:c>
      <x:c r="M1075" s="6"/>
      <x:c r="O1075" t="s">
        <x:v>122</x:v>
      </x:c>
      <x:c r="P1075" t="s">
        <x:v>206</x:v>
      </x:c>
      <x:c r="Q1075" t="str">
        <x:v>是</x:v>
      </x:c>
    </x:row>
    <x:row r="1076" ht="25.5" customHeight="1">
      <x:c r="A1076" t="s">
        <x:v>7262</x:v>
      </x:c>
      <x:c r="B1076" t="s">
        <x:v>57</x:v>
      </x:c>
      <x:c r="C1076" t="s">
        <x:v>7263</x:v>
      </x:c>
      <x:c r="D1076" t="s">
        <x:v>7264</x:v>
      </x:c>
      <x:c r="E1076" t="s">
        <x:v>7265</x:v>
      </x:c>
      <x:c r="F1076" t="s">
        <x:v>21</x:v>
      </x:c>
      <x:c r="G1076" t="s">
        <x:v>6014</x:v>
      </x:c>
      <x:c r="H1076" t="s">
        <x:v>7266</x:v>
      </x:c>
      <x:c r="I1076" t="s">
        <x:v>7267</x:v>
      </x:c>
      <x:c r="J1076" t="s">
        <x:v>44</x:v>
      </x:c>
      <x:c r="K1076" t="s">
        <x:v>7268</x:v>
      </x:c>
      <x:c r="L1076" t="s">
        <x:v>44</x:v>
      </x:c>
      <x:c r="M1076" s="6"/>
      <x:c r="O1076" t="s">
        <x:v>122</x:v>
      </x:c>
      <x:c r="P1076" t="s">
        <x:v>206</x:v>
      </x:c>
      <x:c r="Q1076" t="str">
        <x:v>否</x:v>
      </x:c>
    </x:row>
    <x:row r="1077" ht="25.5" customHeight="1">
      <x:c r="A1077" t="s">
        <x:v>7269</x:v>
      </x:c>
      <x:c r="B1077" t="s">
        <x:v>57</x:v>
      </x:c>
      <x:c r="C1077" t="s">
        <x:v>7270</x:v>
      </x:c>
      <x:c r="D1077" t="s">
        <x:v>7271</x:v>
      </x:c>
      <x:c r="E1077" t="s">
        <x:v>7272</x:v>
      </x:c>
      <x:c r="F1077" t="s">
        <x:v>21</x:v>
      </x:c>
      <x:c r="G1077" t="s">
        <x:v>6014</x:v>
      </x:c>
      <x:c r="H1077" t="s">
        <x:v>7273</x:v>
      </x:c>
      <x:c r="I1077" t="s">
        <x:v>7274</x:v>
      </x:c>
      <x:c r="J1077" t="s">
        <x:v>21</x:v>
      </x:c>
      <x:c r="K1077" t="s">
        <x:v>7275</x:v>
      </x:c>
      <x:c r="L1077" t="s">
        <x:v>44</x:v>
      </x:c>
      <x:c r="M1077" s="6"/>
      <x:c r="O1077" t="s">
        <x:v>131</x:v>
      </x:c>
      <x:c r="P1077" t="s">
        <x:v>227</x:v>
      </x:c>
      <x:c r="Q1077" t="str">
        <x:v>是</x:v>
      </x:c>
    </x:row>
    <x:row r="1078" ht="25.5" customHeight="1">
      <x:c r="A1078" t="s">
        <x:v>7276</x:v>
      </x:c>
      <x:c r="B1078" t="s">
        <x:v>57</x:v>
      </x:c>
      <x:c r="C1078" t="s">
        <x:v>7277</x:v>
      </x:c>
      <x:c r="D1078" t="s">
        <x:v>7278</x:v>
      </x:c>
      <x:c r="E1078" t="s">
        <x:v>7279</x:v>
      </x:c>
      <x:c r="F1078" t="s">
        <x:v>21</x:v>
      </x:c>
      <x:c r="G1078" t="s">
        <x:v>6014</x:v>
      </x:c>
      <x:c r="H1078" t="s">
        <x:v>7280</x:v>
      </x:c>
      <x:c r="I1078" t="s">
        <x:v>7281</x:v>
      </x:c>
      <x:c r="J1078" t="s">
        <x:v>44</x:v>
      </x:c>
      <x:c r="K1078" t="s">
        <x:v>72</x:v>
      </x:c>
      <x:c r="L1078" t="s">
        <x:v>44</x:v>
      </x:c>
      <x:c r="M1078" s="6"/>
      <x:c r="O1078" t="s">
        <x:v>122</x:v>
      </x:c>
      <x:c r="P1078" t="s">
        <x:v>206</x:v>
      </x:c>
      <x:c r="Q1078" t="str">
        <x:v>是</x:v>
      </x:c>
    </x:row>
    <x:row r="1079" ht="25.5" customHeight="1">
      <x:c r="A1079" t="s">
        <x:v>7282</x:v>
      </x:c>
      <x:c r="B1079" t="s">
        <x:v>57</x:v>
      </x:c>
      <x:c r="C1079" t="s">
        <x:v>7283</x:v>
      </x:c>
      <x:c r="D1079" t="s">
        <x:v>7284</x:v>
      </x:c>
      <x:c r="E1079" t="s">
        <x:v>7285</x:v>
      </x:c>
      <x:c r="F1079" t="s">
        <x:v>21</x:v>
      </x:c>
      <x:c r="G1079" t="s">
        <x:v>6014</x:v>
      </x:c>
      <x:c r="H1079" t="s">
        <x:v>7286</x:v>
      </x:c>
      <x:c r="I1079" t="s">
        <x:v>7287</x:v>
      </x:c>
      <x:c r="J1079" t="s">
        <x:v>44</x:v>
      </x:c>
      <x:c r="K1079" t="s">
        <x:v>72</x:v>
      </x:c>
      <x:c r="L1079" t="s">
        <x:v>44</x:v>
      </x:c>
      <x:c r="M1079" s="6" t="e">
        <x:f>HYPERLINK("https://github.com/Qi-Zhan/ps","https://github.com/Qi-Zhan/ps3")</x:f>
        <x:v>HYPERLINK is not implemented. linkLocation=https://github.com/Qi-Zhan/ps, friendlyName=https://github.com/Qi-Zhan/ps3</x:v>
      </x:c>
      <x:c r="N1079" t="s">
        <x:v>990</x:v>
      </x:c>
      <x:c r="O1079" t="s">
        <x:v>122</x:v>
      </x:c>
      <x:c r="P1079" t="s">
        <x:v>447</x:v>
      </x:c>
      <x:c r="Q1079" t="str">
        <x:v>否</x:v>
      </x:c>
    </x:row>
    <x:row r="1080" ht="25.5" customHeight="1">
      <x:c r="A1080" t="s">
        <x:v>7288</x:v>
      </x:c>
      <x:c r="B1080" t="s">
        <x:v>192</x:v>
      </x:c>
      <x:c r="C1080" t="s">
        <x:v>7289</x:v>
      </x:c>
      <x:c r="D1080" t="s">
        <x:v>7290</x:v>
      </x:c>
      <x:c r="E1080" t="s">
        <x:v>7291</x:v>
      </x:c>
      <x:c r="F1080" t="s">
        <x:v>21</x:v>
      </x:c>
      <x:c r="G1080" t="s">
        <x:v>6014</x:v>
      </x:c>
      <x:c r="H1080" t="s">
        <x:v>7292</x:v>
      </x:c>
      <x:c r="I1080" t="s">
        <x:v>7293</x:v>
      </x:c>
      <x:c r="J1080" t="s">
        <x:v>21</x:v>
      </x:c>
      <x:c r="K1080" t="s">
        <x:v>7294</x:v>
      </x:c>
      <x:c r="L1080" t="s">
        <x:v>44</x:v>
      </x:c>
      <x:c r="M1080" s="6"/>
      <x:c r="O1080" t="s">
        <x:v>122</x:v>
      </x:c>
      <x:c r="P1080" t="s">
        <x:v>206</x:v>
      </x:c>
      <x:c r="Q1080" t="str">
        <x:v>否</x:v>
      </x:c>
    </x:row>
    <x:row r="1081" ht="25.5" customHeight="1">
      <x:c r="A1081" t="s">
        <x:v>7295</x:v>
      </x:c>
      <x:c r="B1081" t="s">
        <x:v>57</x:v>
      </x:c>
      <x:c r="C1081" t="s">
        <x:v>7296</x:v>
      </x:c>
      <x:c r="D1081" t="s">
        <x:v>7297</x:v>
      </x:c>
      <x:c r="E1081" t="s">
        <x:v>7298</x:v>
      </x:c>
      <x:c r="F1081" t="s">
        <x:v>21</x:v>
      </x:c>
      <x:c r="G1081" t="s">
        <x:v>6014</x:v>
      </x:c>
      <x:c r="H1081" t="s">
        <x:v>7299</x:v>
      </x:c>
      <x:c r="I1081" t="s">
        <x:v>7300</x:v>
      </x:c>
      <x:c r="J1081" t="s">
        <x:v>21</x:v>
      </x:c>
      <x:c r="K1081" t="s">
        <x:v>7301</x:v>
      </x:c>
      <x:c r="L1081" t="s">
        <x:v>44</x:v>
      </x:c>
      <x:c r="M1081" s="6"/>
      <x:c r="O1081" t="s">
        <x:v>64</x:v>
      </x:c>
      <x:c r="P1081" t="s">
        <x:v>65</x:v>
      </x:c>
      <x:c r="Q1081" t="str">
        <x:v>否</x:v>
      </x:c>
    </x:row>
    <x:row r="1082" ht="25.5" customHeight="1">
      <x:c r="A1082" t="s">
        <x:v>7302</x:v>
      </x:c>
      <x:c r="B1082" t="s">
        <x:v>192</x:v>
      </x:c>
      <x:c r="C1082" t="s">
        <x:v>7303</x:v>
      </x:c>
      <x:c r="D1082" t="s">
        <x:v>7304</x:v>
      </x:c>
      <x:c r="E1082" t="s">
        <x:v>7305</x:v>
      </x:c>
      <x:c r="F1082" t="s">
        <x:v>21</x:v>
      </x:c>
      <x:c r="G1082" t="s">
        <x:v>6014</x:v>
      </x:c>
      <x:c r="H1082" t="s">
        <x:v>7306</x:v>
      </x:c>
      <x:c r="I1082" t="s">
        <x:v>7307</x:v>
      </x:c>
      <x:c r="J1082" t="s">
        <x:v>44</x:v>
      </x:c>
      <x:c r="K1082" t="s">
        <x:v>72</x:v>
      </x:c>
      <x:c r="L1082" t="s">
        <x:v>44</x:v>
      </x:c>
      <x:c r="M1082" s="6"/>
      <x:c r="O1082" t="s">
        <x:v>64</x:v>
      </x:c>
      <x:c r="P1082" t="s">
        <x:v>174</x:v>
      </x:c>
      <x:c r="Q1082" t="str">
        <x:v>否</x:v>
      </x:c>
    </x:row>
    <x:row r="1083" ht="25.5" customHeight="1">
      <x:c r="A1083" t="s">
        <x:v>7308</x:v>
      </x:c>
      <x:c r="B1083" t="s">
        <x:v>57</x:v>
      </x:c>
      <x:c r="C1083" t="s">
        <x:v>7309</x:v>
      </x:c>
      <x:c r="D1083" t="s">
        <x:v>7310</x:v>
      </x:c>
      <x:c r="E1083" t="s">
        <x:v>7311</x:v>
      </x:c>
      <x:c r="F1083" t="s">
        <x:v>21</x:v>
      </x:c>
      <x:c r="G1083" t="s">
        <x:v>6014</x:v>
      </x:c>
      <x:c r="H1083" t="s">
        <x:v>7312</x:v>
      </x:c>
      <x:c r="I1083" t="s">
        <x:v>7313</x:v>
      </x:c>
      <x:c r="J1083" t="s">
        <x:v>44</x:v>
      </x:c>
      <x:c r="K1083" t="s">
        <x:v>72</x:v>
      </x:c>
      <x:c r="L1083" t="s">
        <x:v>44</x:v>
      </x:c>
      <x:c r="M1083" s="6"/>
      <x:c r="O1083" t="s">
        <x:v>64</x:v>
      </x:c>
      <x:c r="P1083" t="s">
        <x:v>65</x:v>
      </x:c>
      <x:c r="Q1083" t="str">
        <x:v>否</x:v>
      </x:c>
    </x:row>
    <x:row r="1084" ht="25.5" customHeight="1">
      <x:c r="A1084" t="s">
        <x:v>7314</x:v>
      </x:c>
      <x:c r="B1084" t="s">
        <x:v>57</x:v>
      </x:c>
      <x:c r="C1084" t="s">
        <x:v>7315</x:v>
      </x:c>
      <x:c r="D1084" t="s">
        <x:v>7316</x:v>
      </x:c>
      <x:c r="E1084" t="s">
        <x:v>7317</x:v>
      </x:c>
      <x:c r="F1084" t="s">
        <x:v>21</x:v>
      </x:c>
      <x:c r="G1084" t="s">
        <x:v>6014</x:v>
      </x:c>
      <x:c r="H1084" t="s">
        <x:v>7318</x:v>
      </x:c>
      <x:c r="I1084" t="s">
        <x:v>7319</x:v>
      </x:c>
      <x:c r="J1084" t="s">
        <x:v>21</x:v>
      </x:c>
      <x:c r="K1084" t="s">
        <x:v>7320</x:v>
      </x:c>
      <x:c r="L1084" t="s">
        <x:v>44</x:v>
      </x:c>
      <x:c r="M1084" s="6"/>
      <x:c r="O1084" t="s">
        <x:v>64</x:v>
      </x:c>
      <x:c r="P1084" t="s">
        <x:v>65</x:v>
      </x:c>
      <x:c r="Q1084" t="str">
        <x:v>是</x:v>
      </x:c>
    </x:row>
    <x:row r="1085" ht="25.5" customHeight="1">
      <x:c r="A1085" t="s">
        <x:v>7321</x:v>
      </x:c>
      <x:c r="B1085" t="s">
        <x:v>57</x:v>
      </x:c>
      <x:c r="C1085" t="s">
        <x:v>7322</x:v>
      </x:c>
      <x:c r="D1085" t="s">
        <x:v>7323</x:v>
      </x:c>
      <x:c r="E1085" t="s">
        <x:v>7324</x:v>
      </x:c>
      <x:c r="F1085" t="s">
        <x:v>21</x:v>
      </x:c>
      <x:c r="G1085" t="s">
        <x:v>6014</x:v>
      </x:c>
      <x:c r="H1085" t="s">
        <x:v>7325</x:v>
      </x:c>
      <x:c r="I1085" t="s">
        <x:v>7326</x:v>
      </x:c>
      <x:c r="J1085" t="s">
        <x:v>21</x:v>
      </x:c>
      <x:c r="K1085" t="s">
        <x:v>7327</x:v>
      </x:c>
      <x:c r="L1085" t="s">
        <x:v>44</x:v>
      </x:c>
      <x:c r="M1085" s="6"/>
      <x:c r="O1085" t="s">
        <x:v>64</x:v>
      </x:c>
      <x:c r="P1085" t="s">
        <x:v>65</x:v>
      </x:c>
      <x:c r="Q1085" t="str">
        <x:v>是</x:v>
      </x:c>
    </x:row>
    <x:row r="1086" ht="25.5" customHeight="1">
      <x:c r="A1086" t="s">
        <x:v>7328</x:v>
      </x:c>
      <x:c r="B1086" t="s">
        <x:v>30</x:v>
      </x:c>
      <x:c r="C1086" t="s">
        <x:v>7329</x:v>
      </x:c>
      <x:c r="D1086" t="s">
        <x:v>7330</x:v>
      </x:c>
      <x:c r="E1086" t="s">
        <x:v>7331</x:v>
      </x:c>
      <x:c r="F1086" t="s">
        <x:v>21</x:v>
      </x:c>
      <x:c r="G1086" t="s">
        <x:v>6014</x:v>
      </x:c>
      <x:c r="H1086" t="s">
        <x:v>7332</x:v>
      </x:c>
      <x:c r="I1086" t="s">
        <x:v>7333</x:v>
      </x:c>
      <x:c r="J1086" t="s">
        <x:v>44</x:v>
      </x:c>
      <x:c r="K1086" t="s">
        <x:v>72</x:v>
      </x:c>
      <x:c r="L1086" t="s">
        <x:v>44</x:v>
      </x:c>
      <x:c r="M1086" s="6"/>
      <x:c r="O1086" t="s">
        <x:v>64</x:v>
      </x:c>
      <x:c r="P1086" t="s">
        <x:v>1505</x:v>
      </x:c>
      <x:c r="Q1086" t="str">
        <x:v>是</x:v>
      </x:c>
    </x:row>
    <x:row r="1087" ht="25.5" customHeight="1">
      <x:c r="A1087" t="s">
        <x:v>7334</x:v>
      </x:c>
      <x:c r="B1087" t="s">
        <x:v>17</x:v>
      </x:c>
      <x:c r="C1087" t="s">
        <x:v>7335</x:v>
      </x:c>
      <x:c r="D1087" t="s">
        <x:v>7336</x:v>
      </x:c>
      <x:c r="E1087" t="s">
        <x:v>7337</x:v>
      </x:c>
      <x:c r="F1087" t="s">
        <x:v>44</x:v>
      </x:c>
      <x:c r="G1087" t="s">
        <x:v>6014</x:v>
      </x:c>
      <x:c r="H1087" t="s">
        <x:v>7338</x:v>
      </x:c>
      <x:c r="I1087" t="s">
        <x:v>7339</x:v>
      </x:c>
      <x:c r="J1087" t="s">
        <x:v>44</x:v>
      </x:c>
      <x:c r="K1087" t="s">
        <x:v>7340</x:v>
      </x:c>
      <x:c r="L1087" t="s">
        <x:v>44</x:v>
      </x:c>
      <x:c r="M1087" s="6"/>
      <x:c r="O1087" t="s">
        <x:v>131</x:v>
      </x:c>
      <x:c r="P1087" t="s">
        <x:v>132</x:v>
      </x:c>
      <x:c r="Q1087" t="str">
        <x:v>否</x:v>
      </x:c>
    </x:row>
    <x:row r="1088" ht="25.5" customHeight="1">
      <x:c r="A1088" t="s">
        <x:v>7341</x:v>
      </x:c>
      <x:c r="B1088" t="s">
        <x:v>30</x:v>
      </x:c>
      <x:c r="C1088" t="s">
        <x:v>7342</x:v>
      </x:c>
      <x:c r="D1088" t="s">
        <x:v>7343</x:v>
      </x:c>
      <x:c r="E1088" t="s">
        <x:v>7344</x:v>
      </x:c>
      <x:c r="F1088" t="s">
        <x:v>21</x:v>
      </x:c>
      <x:c r="G1088" t="s">
        <x:v>6014</x:v>
      </x:c>
      <x:c r="H1088" t="s">
        <x:v>7345</x:v>
      </x:c>
      <x:c r="I1088" t="s">
        <x:v>7346</x:v>
      </x:c>
      <x:c r="J1088" t="s">
        <x:v>44</x:v>
      </x:c>
      <x:c r="K1088" t="s">
        <x:v>7347</x:v>
      </x:c>
      <x:c r="L1088" t="s">
        <x:v>44</x:v>
      </x:c>
      <x:c r="M1088" s="6"/>
      <x:c r="O1088" t="s">
        <x:v>64</x:v>
      </x:c>
      <x:c r="P1088" t="s">
        <x:v>174</x:v>
      </x:c>
      <x:c r="Q1088" t="str">
        <x:v>否</x:v>
      </x:c>
    </x:row>
    <x:row r="1089" ht="25.5" customHeight="1">
      <x:c r="A1089" t="s">
        <x:v>7348</x:v>
      </x:c>
      <x:c r="B1089" t="s">
        <x:v>30</x:v>
      </x:c>
      <x:c r="C1089" t="s">
        <x:v>7349</x:v>
      </x:c>
      <x:c r="D1089" t="s">
        <x:v>7350</x:v>
      </x:c>
      <x:c r="E1089" t="s">
        <x:v>7351</x:v>
      </x:c>
      <x:c r="F1089" t="s">
        <x:v>21</x:v>
      </x:c>
      <x:c r="G1089" t="s">
        <x:v>6014</x:v>
      </x:c>
      <x:c r="H1089" t="s">
        <x:v>7352</x:v>
      </x:c>
      <x:c r="I1089" t="s">
        <x:v>7353</x:v>
      </x:c>
      <x:c r="J1089" t="s">
        <x:v>21</x:v>
      </x:c>
      <x:c r="K1089" t="s">
        <x:v>7354</x:v>
      </x:c>
      <x:c r="L1089" t="s">
        <x:v>44</x:v>
      </x:c>
      <x:c r="M1089" s="6" t="e">
        <x:f>HYPERLINK("https://github.com/anonymizez/Context-Aware-Name-Recommendation-for-Field-Renaming","https://github.com/anonymizez/Context-Aware-Name-Recommendation-for-Field-Renaming")</x:f>
        <x:v>HYPERLINK is not implemented. linkLocation=https://github.com/anonymizez/Context-Aware-Name-Recommendation-for-Field-Renaming, friendlyName=https://github.com/anonymizez/Context-Aware-Name-Recommendation-for-Field-Renaming</x:v>
      </x:c>
      <x:c r="N1089" t="s">
        <x:v>840</x:v>
      </x:c>
      <x:c r="O1089" t="s">
        <x:v>1077</x:v>
      </x:c>
      <x:c r="P1089" t="s">
        <x:v>2202</x:v>
      </x:c>
      <x:c r="Q1089" t="str">
        <x:v>是</x:v>
      </x:c>
    </x:row>
    <x:row r="1090" ht="25.5" customHeight="1">
      <x:c r="A1090" t="s">
        <x:v>7355</x:v>
      </x:c>
      <x:c r="B1090" t="s">
        <x:v>57</x:v>
      </x:c>
      <x:c r="C1090" t="s">
        <x:v>7356</x:v>
      </x:c>
      <x:c r="D1090" t="s">
        <x:v>7357</x:v>
      </x:c>
      <x:c r="E1090" t="s">
        <x:v>7358</x:v>
      </x:c>
      <x:c r="F1090" t="s">
        <x:v>21</x:v>
      </x:c>
      <x:c r="G1090" t="s">
        <x:v>6014</x:v>
      </x:c>
      <x:c r="H1090" t="s">
        <x:v>7359</x:v>
      </x:c>
      <x:c r="I1090" t="s">
        <x:v>7360</x:v>
      </x:c>
      <x:c r="J1090" t="s">
        <x:v>21</x:v>
      </x:c>
      <x:c r="K1090" t="s">
        <x:v>7361</x:v>
      </x:c>
      <x:c r="L1090" t="s">
        <x:v>44</x:v>
      </x:c>
      <x:c r="M1090" s="6"/>
      <x:c r="O1090" t="s">
        <x:v>1077</x:v>
      </x:c>
      <x:c r="P1090" t="s">
        <x:v>1078</x:v>
      </x:c>
      <x:c r="Q1090" t="str">
        <x:v>否</x:v>
      </x:c>
    </x:row>
    <x:row r="1091" ht="25.5" customHeight="1">
      <x:c r="A1091" t="s">
        <x:v>7362</x:v>
      </x:c>
      <x:c r="B1091" t="s">
        <x:v>57</x:v>
      </x:c>
      <x:c r="C1091" t="s">
        <x:v>7363</x:v>
      </x:c>
      <x:c r="D1091" t="s">
        <x:v>7364</x:v>
      </x:c>
      <x:c r="E1091" t="s">
        <x:v>7365</x:v>
      </x:c>
      <x:c r="F1091" t="s">
        <x:v>21</x:v>
      </x:c>
      <x:c r="G1091" t="s">
        <x:v>6014</x:v>
      </x:c>
      <x:c r="H1091" t="s">
        <x:v>7366</x:v>
      </x:c>
      <x:c r="I1091" t="s">
        <x:v>7367</x:v>
      </x:c>
      <x:c r="J1091" t="s">
        <x:v>44</x:v>
      </x:c>
      <x:c r="K1091" t="s">
        <x:v>7368</x:v>
      </x:c>
      <x:c r="L1091" t="s">
        <x:v>44</x:v>
      </x:c>
      <x:c r="M1091" s="6"/>
      <x:c r="O1091" t="s">
        <x:v>462</x:v>
      </x:c>
      <x:c r="P1091" t="s">
        <x:v>767</x:v>
      </x:c>
      <x:c r="Q1091" t="str">
        <x:v>否</x:v>
      </x:c>
    </x:row>
    <x:row r="1092" ht="25.5" customHeight="1">
      <x:c r="A1092" t="s">
        <x:v>7369</x:v>
      </x:c>
      <x:c r="B1092" t="s">
        <x:v>57</x:v>
      </x:c>
      <x:c r="C1092" t="s">
        <x:v>7370</x:v>
      </x:c>
      <x:c r="D1092" t="s">
        <x:v>7371</x:v>
      </x:c>
      <x:c r="E1092" t="s">
        <x:v>7372</x:v>
      </x:c>
      <x:c r="F1092" t="s">
        <x:v>21</x:v>
      </x:c>
      <x:c r="G1092" t="s">
        <x:v>6014</x:v>
      </x:c>
      <x:c r="H1092" t="s">
        <x:v>7373</x:v>
      </x:c>
      <x:c r="I1092" t="s">
        <x:v>7374</x:v>
      </x:c>
      <x:c r="J1092" t="s">
        <x:v>44</x:v>
      </x:c>
      <x:c r="K1092" t="s">
        <x:v>72</x:v>
      </x:c>
      <x:c r="L1092" t="s">
        <x:v>44</x:v>
      </x:c>
      <x:c r="M1092" s="6"/>
      <x:c r="O1092" t="s">
        <x:v>462</x:v>
      </x:c>
      <x:c r="P1092" t="s">
        <x:v>1444</x:v>
      </x:c>
      <x:c r="Q1092" t="str">
        <x:v>否</x:v>
      </x:c>
    </x:row>
    <x:row r="1093" ht="25.5" customHeight="1">
      <x:c r="A1093" t="s">
        <x:v>7375</x:v>
      </x:c>
      <x:c r="B1093" t="s">
        <x:v>57</x:v>
      </x:c>
      <x:c r="C1093" t="s">
        <x:v>7376</x:v>
      </x:c>
      <x:c r="D1093" t="s">
        <x:v>7377</x:v>
      </x:c>
      <x:c r="E1093" t="s">
        <x:v>7378</x:v>
      </x:c>
      <x:c r="F1093" t="s">
        <x:v>21</x:v>
      </x:c>
      <x:c r="G1093" t="s">
        <x:v>6014</x:v>
      </x:c>
      <x:c r="H1093" t="s">
        <x:v>7379</x:v>
      </x:c>
      <x:c r="I1093" t="s">
        <x:v>7380</x:v>
      </x:c>
      <x:c r="J1093" t="s">
        <x:v>21</x:v>
      </x:c>
      <x:c r="K1093" t="s">
        <x:v>7381</x:v>
      </x:c>
      <x:c r="L1093" t="s">
        <x:v>44</x:v>
      </x:c>
      <x:c r="M1093" s="6"/>
      <x:c r="O1093" t="s">
        <x:v>64</x:v>
      </x:c>
      <x:c r="P1093" t="s">
        <x:v>65</x:v>
      </x:c>
      <x:c r="Q1093" t="str">
        <x:v>是</x:v>
      </x:c>
    </x:row>
    <x:row r="1094" ht="25.5" customHeight="1">
      <x:c r="A1094" s="2" t="s">
        <x:v>7382</x:v>
      </x:c>
      <x:c r="B1094" t="s">
        <x:v>57</x:v>
      </x:c>
      <x:c r="C1094" t="s">
        <x:v>7383</x:v>
      </x:c>
      <x:c r="D1094" t="s">
        <x:v>7384</x:v>
      </x:c>
      <x:c r="E1094" t="s">
        <x:v>7385</x:v>
      </x:c>
      <x:c r="F1094" t="s">
        <x:v>21</x:v>
      </x:c>
      <x:c r="G1094" t="s">
        <x:v>6014</x:v>
      </x:c>
      <x:c r="H1094" t="s">
        <x:v>7386</x:v>
      </x:c>
      <x:c r="I1094" t="s">
        <x:v>7387</x:v>
      </x:c>
      <x:c r="J1094" t="s">
        <x:v>21</x:v>
      </x:c>
      <x:c r="K1094" t="s">
        <x:v>7388</x:v>
      </x:c>
      <x:c r="L1094" t="s">
        <x:v>44</x:v>
      </x:c>
      <x:c r="M1094" s="6"/>
      <x:c r="O1094" t="s">
        <x:v>64</x:v>
      </x:c>
      <x:c r="P1094" t="s">
        <x:v>65</x:v>
      </x:c>
      <x:c r="Q1094" t="str">
        <x:v>否</x:v>
      </x:c>
    </x:row>
    <x:row r="1095" ht="25.5" customHeight="1">
      <x:c r="A1095" t="s">
        <x:v>7389</x:v>
      </x:c>
      <x:c r="B1095" t="s">
        <x:v>17</x:v>
      </x:c>
      <x:c r="C1095" t="s">
        <x:v>7390</x:v>
      </x:c>
      <x:c r="D1095" t="s">
        <x:v>7391</x:v>
      </x:c>
      <x:c r="E1095" t="s">
        <x:v>7392</x:v>
      </x:c>
      <x:c r="F1095" t="s">
        <x:v>21</x:v>
      </x:c>
      <x:c r="G1095" t="s">
        <x:v>6014</x:v>
      </x:c>
      <x:c r="H1095" t="s">
        <x:v>7393</x:v>
      </x:c>
      <x:c r="I1095" t="s">
        <x:v>7394</x:v>
      </x:c>
      <x:c r="J1095" t="s">
        <x:v>21</x:v>
      </x:c>
      <x:c r="K1095" t="s">
        <x:v>7395</x:v>
      </x:c>
      <x:c r="L1095" t="s">
        <x:v>44</x:v>
      </x:c>
      <x:c r="M1095" s="6"/>
      <x:c r="O1095" t="s">
        <x:v>257</x:v>
      </x:c>
      <x:c r="P1095" t="s">
        <x:v>925</x:v>
      </x:c>
      <x:c r="Q1095" t="str">
        <x:v>是</x:v>
      </x:c>
    </x:row>
    <x:row r="1096" ht="25.5" customHeight="1">
      <x:c r="A1096" t="s">
        <x:v>7396</x:v>
      </x:c>
      <x:c r="B1096" t="s">
        <x:v>17</x:v>
      </x:c>
      <x:c r="C1096" t="s">
        <x:v>7397</x:v>
      </x:c>
      <x:c r="D1096" t="s">
        <x:v>7398</x:v>
      </x:c>
      <x:c r="E1096" t="s">
        <x:v>7399</x:v>
      </x:c>
      <x:c r="F1096" t="s">
        <x:v>21</x:v>
      </x:c>
      <x:c r="G1096" t="s">
        <x:v>6014</x:v>
      </x:c>
      <x:c r="H1096" t="s">
        <x:v>7400</x:v>
      </x:c>
      <x:c r="I1096" t="s">
        <x:v>7401</x:v>
      </x:c>
      <x:c r="J1096" t="s">
        <x:v>44</x:v>
      </x:c>
      <x:c r="K1096" t="s">
        <x:v>72</x:v>
      </x:c>
      <x:c r="L1096" t="s">
        <x:v>44</x:v>
      </x:c>
      <x:c r="M1096" s="6"/>
      <x:c r="O1096" t="s">
        <x:v>122</x:v>
      </x:c>
      <x:c r="P1096" t="s">
        <x:v>739</x:v>
      </x:c>
      <x:c r="Q1096" t="str">
        <x:v>是</x:v>
      </x:c>
    </x:row>
    <x:row r="1097" ht="25.5" customHeight="1">
      <x:c r="A1097" t="s">
        <x:v>7402</x:v>
      </x:c>
      <x:c r="B1097" t="s">
        <x:v>17</x:v>
      </x:c>
      <x:c r="C1097" t="s">
        <x:v>7403</x:v>
      </x:c>
      <x:c r="D1097" t="s">
        <x:v>7404</x:v>
      </x:c>
      <x:c r="E1097" t="s">
        <x:v>7405</x:v>
      </x:c>
      <x:c r="F1097" t="s">
        <x:v>21</x:v>
      </x:c>
      <x:c r="G1097" t="s">
        <x:v>6014</x:v>
      </x:c>
      <x:c r="H1097" t="s">
        <x:v>7406</x:v>
      </x:c>
      <x:c r="I1097" t="s">
        <x:v>7407</x:v>
      </x:c>
      <x:c r="J1097" t="s">
        <x:v>21</x:v>
      </x:c>
      <x:c r="L1097" t="s">
        <x:v>44</x:v>
      </x:c>
      <x:c r="M1097" s="6"/>
      <x:c r="O1097" t="s">
        <x:v>1077</x:v>
      </x:c>
      <x:c r="P1097" t="s">
        <x:v>2202</x:v>
      </x:c>
      <x:c r="Q1097" t="str">
        <x:v>是</x:v>
      </x:c>
    </x:row>
    <x:row r="1098" ht="25.5" customHeight="1">
      <x:c r="A1098" t="s">
        <x:v>7408</x:v>
      </x:c>
      <x:c r="B1098" t="s">
        <x:v>17</x:v>
      </x:c>
      <x:c r="C1098" t="s">
        <x:v>7409</x:v>
      </x:c>
      <x:c r="D1098" t="s">
        <x:v>7410</x:v>
      </x:c>
      <x:c r="E1098" t="s">
        <x:v>7411</x:v>
      </x:c>
      <x:c r="F1098" t="s">
        <x:v>21</x:v>
      </x:c>
      <x:c r="G1098" t="s">
        <x:v>6014</x:v>
      </x:c>
      <x:c r="H1098" t="s">
        <x:v>7412</x:v>
      </x:c>
      <x:c r="I1098" t="s">
        <x:v>7413</x:v>
      </x:c>
      <x:c r="J1098" t="s">
        <x:v>44</x:v>
      </x:c>
      <x:c r="K1098" t="s">
        <x:v>72</x:v>
      </x:c>
      <x:c r="L1098" t="s">
        <x:v>44</x:v>
      </x:c>
      <x:c r="M1098" s="6" t="e">
        <x:f>HYPERLINK("https://github.com/FudanSELab/ClassEval","https://github.com/FudanSELab/ClassEval")</x:f>
        <x:v>HYPERLINK is not implemented. linkLocation=https://github.com/FudanSELab/ClassEval, friendlyName=https://github.com/FudanSELab/ClassEval</x:v>
      </x:c>
      <x:c r="N1098" t="s">
        <x:v>7414</x:v>
      </x:c>
      <x:c r="O1098" t="s">
        <x:v>257</x:v>
      </x:c>
      <x:c r="P1098" t="s">
        <x:v>925</x:v>
      </x:c>
      <x:c r="Q1098" t="str">
        <x:v>是</x:v>
      </x:c>
    </x:row>
    <x:row r="1099" ht="25.5" customHeight="1">
      <x:c r="A1099" t="s">
        <x:v>7415</x:v>
      </x:c>
      <x:c r="B1099" t="s">
        <x:v>17</x:v>
      </x:c>
      <x:c r="C1099" t="s">
        <x:v>7416</x:v>
      </x:c>
      <x:c r="D1099" t="s">
        <x:v>7417</x:v>
      </x:c>
      <x:c r="E1099" t="s">
        <x:v>7418</x:v>
      </x:c>
      <x:c r="F1099" t="s">
        <x:v>21</x:v>
      </x:c>
      <x:c r="G1099" t="s">
        <x:v>6014</x:v>
      </x:c>
      <x:c r="H1099" t="s">
        <x:v>7419</x:v>
      </x:c>
      <x:c r="I1099" t="s">
        <x:v>7420</x:v>
      </x:c>
      <x:c r="J1099" t="s">
        <x:v>44</x:v>
      </x:c>
      <x:c r="K1099" t="s">
        <x:v>72</x:v>
      </x:c>
      <x:c r="L1099" t="s">
        <x:v>44</x:v>
      </x:c>
      <x:c r="M1099" s="6"/>
      <x:c r="O1099" t="s">
        <x:v>54</x:v>
      </x:c>
      <x:c r="P1099" t="s">
        <x:v>166</x:v>
      </x:c>
      <x:c r="Q1099" t="str">
        <x:v>否</x:v>
      </x:c>
    </x:row>
    <x:row r="1100" ht="25.5" customHeight="1">
      <x:c r="A1100" s="2" t="s">
        <x:v>7421</x:v>
      </x:c>
      <x:c r="B1100" t="s">
        <x:v>17</x:v>
      </x:c>
      <x:c r="C1100" t="s">
        <x:v>7422</x:v>
      </x:c>
      <x:c r="D1100" t="s">
        <x:v>7423</x:v>
      </x:c>
      <x:c r="E1100" t="s">
        <x:v>7424</x:v>
      </x:c>
      <x:c r="F1100" t="s">
        <x:v>21</x:v>
      </x:c>
      <x:c r="G1100" t="s">
        <x:v>6014</x:v>
      </x:c>
      <x:c r="H1100" t="s">
        <x:v>7425</x:v>
      </x:c>
      <x:c r="I1100" t="s">
        <x:v>7426</x:v>
      </x:c>
      <x:c r="J1100" t="s">
        <x:v>44</x:v>
      </x:c>
      <x:c r="K1100" t="s">
        <x:v>72</x:v>
      </x:c>
      <x:c r="L1100" t="s">
        <x:v>44</x:v>
      </x:c>
      <x:c r="M1100" s="6"/>
      <x:c r="O1100" t="s">
        <x:v>64</x:v>
      </x:c>
      <x:c r="P1100" t="s">
        <x:v>65</x:v>
      </x:c>
      <x:c r="Q1100" t="str">
        <x:v>是</x:v>
      </x:c>
    </x:row>
    <x:row r="1101" ht="25.5" customHeight="1">
      <x:c r="A1101" t="s">
        <x:v>7427</x:v>
      </x:c>
      <x:c r="B1101" t="s">
        <x:v>57</x:v>
      </x:c>
      <x:c r="C1101" t="s">
        <x:v>7428</x:v>
      </x:c>
      <x:c r="D1101" t="s">
        <x:v>7429</x:v>
      </x:c>
      <x:c r="E1101" t="s">
        <x:v>7430</x:v>
      </x:c>
      <x:c r="F1101" t="s">
        <x:v>44</x:v>
      </x:c>
      <x:c r="G1101" t="s">
        <x:v>6014</x:v>
      </x:c>
      <x:c r="H1101" t="s">
        <x:v>7431</x:v>
      </x:c>
      <x:c r="I1101" t="s">
        <x:v>7431</x:v>
      </x:c>
      <x:c r="J1101" t="s">
        <x:v>44</x:v>
      </x:c>
      <x:c r="K1101" t="s">
        <x:v>72</x:v>
      </x:c>
      <x:c r="L1101" t="s">
        <x:v>44</x:v>
      </x:c>
      <x:c r="M1101" s="6"/>
      <x:c r="O1101" t="s">
        <x:v>64</x:v>
      </x:c>
      <x:c r="P1101" t="s">
        <x:v>174</x:v>
      </x:c>
      <x:c r="Q1101" t="str">
        <x:v>否</x:v>
      </x:c>
    </x:row>
    <x:row r="1102" ht="25.5" customHeight="1">
      <x:c r="A1102" t="s">
        <x:v>7432</x:v>
      </x:c>
      <x:c r="B1102" t="s">
        <x:v>30</x:v>
      </x:c>
      <x:c r="C1102" t="s">
        <x:v>7433</x:v>
      </x:c>
      <x:c r="D1102" t="s">
        <x:v>7434</x:v>
      </x:c>
      <x:c r="E1102" t="s">
        <x:v>7435</x:v>
      </x:c>
      <x:c r="F1102" t="s">
        <x:v>21</x:v>
      </x:c>
      <x:c r="G1102" t="s">
        <x:v>6014</x:v>
      </x:c>
      <x:c r="H1102" t="s">
        <x:v>7436</x:v>
      </x:c>
      <x:c r="I1102" t="s">
        <x:v>7437</x:v>
      </x:c>
      <x:c r="J1102" t="s">
        <x:v>21</x:v>
      </x:c>
      <x:c r="K1102" t="s">
        <x:v>7438</x:v>
      </x:c>
      <x:c r="L1102" t="s">
        <x:v>44</x:v>
      </x:c>
      <x:c r="M1102" s="6"/>
      <x:c r="O1102" t="s">
        <x:v>122</x:v>
      </x:c>
      <x:c r="P1102" t="s">
        <x:v>447</x:v>
      </x:c>
      <x:c r="Q1102" t="str">
        <x:v>否</x:v>
      </x:c>
    </x:row>
    <x:row r="1103" ht="25.5" customHeight="1">
      <x:c r="A1103" t="s">
        <x:v>7439</x:v>
      </x:c>
      <x:c r="B1103" t="s">
        <x:v>57</x:v>
      </x:c>
      <x:c r="C1103" t="s">
        <x:v>7440</x:v>
      </x:c>
      <x:c r="D1103" t="s">
        <x:v>7441</x:v>
      </x:c>
      <x:c r="E1103" t="s">
        <x:v>7442</x:v>
      </x:c>
      <x:c r="F1103" t="s">
        <x:v>21</x:v>
      </x:c>
      <x:c r="G1103" t="s">
        <x:v>6014</x:v>
      </x:c>
      <x:c r="H1103" t="s">
        <x:v>7443</x:v>
      </x:c>
      <x:c r="I1103" t="s">
        <x:v>7444</x:v>
      </x:c>
      <x:c r="J1103" t="s">
        <x:v>21</x:v>
      </x:c>
      <x:c r="K1103" t="s">
        <x:v>7445</x:v>
      </x:c>
      <x:c r="L1103" t="s">
        <x:v>44</x:v>
      </x:c>
      <x:c r="M1103" s="6"/>
      <x:c r="O1103" t="s">
        <x:v>122</x:v>
      </x:c>
      <x:c r="P1103" t="s">
        <x:v>447</x:v>
      </x:c>
      <x:c r="Q1103" t="str">
        <x:v>否</x:v>
      </x:c>
    </x:row>
    <x:row r="1104" ht="25.5" customHeight="1">
      <x:c r="A1104" t="s">
        <x:v>7446</x:v>
      </x:c>
      <x:c r="B1104" t="s">
        <x:v>57</x:v>
      </x:c>
      <x:c r="C1104" t="s">
        <x:v>7447</x:v>
      </x:c>
      <x:c r="D1104" t="s">
        <x:v>7448</x:v>
      </x:c>
      <x:c r="E1104" t="s">
        <x:v>7449</x:v>
      </x:c>
      <x:c r="F1104" t="s">
        <x:v>21</x:v>
      </x:c>
      <x:c r="G1104" t="s">
        <x:v>6014</x:v>
      </x:c>
      <x:c r="H1104" t="s">
        <x:v>7450</x:v>
      </x:c>
      <x:c r="I1104" t="s">
        <x:v>7451</x:v>
      </x:c>
      <x:c r="J1104" t="s">
        <x:v>21</x:v>
      </x:c>
      <x:c r="K1104" t="s">
        <x:v>7452</x:v>
      </x:c>
      <x:c r="L1104" t="s">
        <x:v>44</x:v>
      </x:c>
      <x:c r="M1104" s="6"/>
      <x:c r="O1104" t="s">
        <x:v>122</x:v>
      </x:c>
      <x:c r="P1104" t="s">
        <x:v>739</x:v>
      </x:c>
      <x:c r="Q1104" t="str">
        <x:v>否</x:v>
      </x:c>
    </x:row>
    <x:row r="1105" ht="25.5" customHeight="1">
      <x:c r="A1105" t="s">
        <x:v>7453</x:v>
      </x:c>
      <x:c r="B1105" t="s">
        <x:v>57</x:v>
      </x:c>
      <x:c r="C1105" t="s">
        <x:v>7454</x:v>
      </x:c>
      <x:c r="D1105" t="s">
        <x:v>7455</x:v>
      </x:c>
      <x:c r="E1105" t="s">
        <x:v>7456</x:v>
      </x:c>
      <x:c r="F1105" t="s">
        <x:v>21</x:v>
      </x:c>
      <x:c r="G1105" t="s">
        <x:v>6014</x:v>
      </x:c>
      <x:c r="H1105" t="s">
        <x:v>7457</x:v>
      </x:c>
      <x:c r="I1105" t="s">
        <x:v>7458</x:v>
      </x:c>
      <x:c r="J1105" t="s">
        <x:v>21</x:v>
      </x:c>
      <x:c r="K1105" t="s">
        <x:v>7459</x:v>
      </x:c>
      <x:c r="L1105" t="s">
        <x:v>21</x:v>
      </x:c>
      <x:c r="M1105" s="6"/>
      <x:c r="O1105" t="s">
        <x:v>131</x:v>
      </x:c>
      <x:c r="P1105" t="s">
        <x:v>227</x:v>
      </x:c>
      <x:c r="Q1105" t="str">
        <x:v>是</x:v>
      </x:c>
    </x:row>
    <x:row r="1106" ht="25.5" customHeight="1">
      <x:c r="A1106" t="s">
        <x:v>7460</x:v>
      </x:c>
      <x:c r="B1106" t="s">
        <x:v>57</x:v>
      </x:c>
      <x:c r="C1106" t="s">
        <x:v>7461</x:v>
      </x:c>
      <x:c r="D1106" t="s">
        <x:v>7462</x:v>
      </x:c>
      <x:c r="E1106" t="s">
        <x:v>7463</x:v>
      </x:c>
      <x:c r="F1106" t="s">
        <x:v>21</x:v>
      </x:c>
      <x:c r="G1106" t="s">
        <x:v>6014</x:v>
      </x:c>
      <x:c r="H1106" t="s">
        <x:v>7464</x:v>
      </x:c>
      <x:c r="I1106" t="s">
        <x:v>7465</x:v>
      </x:c>
      <x:c r="J1106" t="s">
        <x:v>21</x:v>
      </x:c>
      <x:c r="K1106" t="s">
        <x:v>7466</x:v>
      </x:c>
      <x:c r="L1106" t="s">
        <x:v>44</x:v>
      </x:c>
      <x:c r="M1106" s="6"/>
      <x:c r="O1106" t="s">
        <x:v>64</x:v>
      </x:c>
      <x:c r="P1106" t="s">
        <x:v>65</x:v>
      </x:c>
      <x:c r="Q1106" t="str">
        <x:v>是</x:v>
      </x:c>
    </x:row>
    <x:row r="1107" ht="25.5" customHeight="1">
      <x:c r="A1107" t="s">
        <x:v>7467</x:v>
      </x:c>
      <x:c r="B1107" t="s">
        <x:v>30</x:v>
      </x:c>
      <x:c r="C1107" t="s">
        <x:v>7468</x:v>
      </x:c>
      <x:c r="D1107" t="s">
        <x:v>7469</x:v>
      </x:c>
      <x:c r="E1107" t="s">
        <x:v>7470</x:v>
      </x:c>
      <x:c r="F1107" t="s">
        <x:v>21</x:v>
      </x:c>
      <x:c r="G1107" t="s">
        <x:v>6014</x:v>
      </x:c>
      <x:c r="H1107" t="s">
        <x:v>7471</x:v>
      </x:c>
      <x:c r="I1107" t="s">
        <x:v>7472</x:v>
      </x:c>
      <x:c r="J1107" t="s">
        <x:v>44</x:v>
      </x:c>
      <x:c r="K1107" t="s">
        <x:v>7473</x:v>
      </x:c>
      <x:c r="L1107" t="s">
        <x:v>44</x:v>
      </x:c>
      <x:c r="M1107" s="6" t="e">
        <x:f>HYPERLINK("https://github.com/FairuzNawer/ExploringExperiencesWithAPR_ICSE24","https://github.com/FairuzNawer/ExploringExperiencesWithAPR_ICSE24")</x:f>
        <x:v>HYPERLINK is not implemented. linkLocation=https://github.com/FairuzNawer/ExploringExperiencesWithAPR_ICSE24, friendlyName=https://github.com/FairuzNawer/ExploringExperiencesWithAPR_ICSE24</x:v>
      </x:c>
      <x:c r="N1107" t="s">
        <x:v>840</x:v>
      </x:c>
      <x:c r="O1107" t="s">
        <x:v>131</x:v>
      </x:c>
      <x:c r="P1107" t="s">
        <x:v>227</x:v>
      </x:c>
      <x:c r="Q1107" t="str">
        <x:v>是</x:v>
      </x:c>
    </x:row>
    <x:row r="1108" ht="25.5" customHeight="1">
      <x:c r="A1108" t="s">
        <x:v>7474</x:v>
      </x:c>
      <x:c r="B1108" t="s">
        <x:v>30</x:v>
      </x:c>
      <x:c r="C1108" t="s">
        <x:v>7475</x:v>
      </x:c>
      <x:c r="D1108" t="s">
        <x:v>7476</x:v>
      </x:c>
      <x:c r="E1108" t="s">
        <x:v>7477</x:v>
      </x:c>
      <x:c r="F1108" t="s">
        <x:v>21</x:v>
      </x:c>
      <x:c r="G1108" t="s">
        <x:v>6014</x:v>
      </x:c>
      <x:c r="H1108" t="s">
        <x:v>7478</x:v>
      </x:c>
      <x:c r="I1108" t="s">
        <x:v>7479</x:v>
      </x:c>
      <x:c r="J1108" t="s">
        <x:v>21</x:v>
      </x:c>
      <x:c r="K1108" t="s">
        <x:v>7480</x:v>
      </x:c>
      <x:c r="L1108" t="s">
        <x:v>44</x:v>
      </x:c>
      <x:c r="M1108" s="6" t="e">
        <x:f>HYPERLINK("https://github.com/sola-st/PyTy","https://github.com/sola-st/PyTy")</x:f>
        <x:v>HYPERLINK is not implemented. linkLocation=https://github.com/sola-st/PyTy, friendlyName=https://github.com/sola-st/PyTy</x:v>
      </x:c>
      <x:c r="N1108" t="s">
        <x:v>113</x:v>
      </x:c>
      <x:c r="O1108" t="s">
        <x:v>131</x:v>
      </x:c>
      <x:c r="P1108" t="s">
        <x:v>227</x:v>
      </x:c>
      <x:c r="Q1108" t="str">
        <x:v>是</x:v>
      </x:c>
    </x:row>
    <x:row r="1109" ht="25.5" customHeight="1">
      <x:c r="A1109" t="s">
        <x:v>7481</x:v>
      </x:c>
      <x:c r="B1109" t="s">
        <x:v>17</x:v>
      </x:c>
      <x:c r="C1109" t="s">
        <x:v>7482</x:v>
      </x:c>
      <x:c r="D1109" t="s">
        <x:v>7483</x:v>
      </x:c>
      <x:c r="E1109" t="s">
        <x:v>7484</x:v>
      </x:c>
      <x:c r="F1109" t="s">
        <x:v>21</x:v>
      </x:c>
      <x:c r="G1109" t="s">
        <x:v>6014</x:v>
      </x:c>
      <x:c r="H1109" t="s">
        <x:v>7485</x:v>
      </x:c>
      <x:c r="I1109" t="s">
        <x:v>7486</x:v>
      </x:c>
      <x:c r="J1109" t="s">
        <x:v>44</x:v>
      </x:c>
      <x:c r="K1109" t="s">
        <x:v>72</x:v>
      </x:c>
      <x:c r="L1109" t="s">
        <x:v>44</x:v>
      </x:c>
      <x:c r="M1109" s="6"/>
      <x:c r="O1109" t="s">
        <x:v>131</x:v>
      </x:c>
      <x:c r="P1109" t="s">
        <x:v>227</x:v>
      </x:c>
      <x:c r="Q1109" t="str">
        <x:v>是</x:v>
      </x:c>
    </x:row>
    <x:row r="1110" ht="25.5" customHeight="1">
      <x:c r="A1110" s="12" t="s">
        <x:v>7487</x:v>
      </x:c>
      <x:c r="B1110" t="s">
        <x:v>30</x:v>
      </x:c>
      <x:c r="C1110" t="s">
        <x:v>7488</x:v>
      </x:c>
      <x:c r="D1110" t="s">
        <x:v>7489</x:v>
      </x:c>
      <x:c r="E1110" t="s">
        <x:v>7490</x:v>
      </x:c>
      <x:c r="F1110" t="s">
        <x:v>44</x:v>
      </x:c>
      <x:c r="G1110" t="s">
        <x:v>6014</x:v>
      </x:c>
      <x:c r="H1110" t="s">
        <x:v>7491</x:v>
      </x:c>
      <x:c r="I1110" t="s">
        <x:v>7492</x:v>
      </x:c>
      <x:c r="J1110" t="s">
        <x:v>21</x:v>
      </x:c>
      <x:c r="K1110" t="s">
        <x:v>7493</x:v>
      </x:c>
      <x:c r="L1110" t="s">
        <x:v>44</x:v>
      </x:c>
      <x:c r="M1110" s="6"/>
      <x:c r="O1110" t="s">
        <x:v>131</x:v>
      </x:c>
      <x:c r="P1110" t="s">
        <x:v>132</x:v>
      </x:c>
      <x:c r="Q1110" t="str">
        <x:v>否</x:v>
      </x:c>
    </x:row>
    <x:row r="1111" ht="25.5" customHeight="1">
      <x:c r="A1111" t="s">
        <x:v>7494</x:v>
      </x:c>
      <x:c r="B1111" t="s">
        <x:v>17</x:v>
      </x:c>
      <x:c r="C1111" t="s">
        <x:v>7495</x:v>
      </x:c>
      <x:c r="D1111" t="s">
        <x:v>7496</x:v>
      </x:c>
      <x:c r="E1111" t="s">
        <x:v>7497</x:v>
      </x:c>
      <x:c r="F1111" t="s">
        <x:v>44</x:v>
      </x:c>
      <x:c r="G1111" t="s">
        <x:v>6014</x:v>
      </x:c>
      <x:c r="H1111" t="s">
        <x:v>7498</x:v>
      </x:c>
      <x:c r="I1111" t="s">
        <x:v>7499</x:v>
      </x:c>
      <x:c r="J1111" t="s">
        <x:v>44</x:v>
      </x:c>
      <x:c r="K1111" t="s">
        <x:v>72</x:v>
      </x:c>
      <x:c r="L1111" t="s">
        <x:v>44</x:v>
      </x:c>
      <x:c r="M1111" s="6"/>
      <x:c r="O1111" t="s">
        <x:v>1077</x:v>
      </x:c>
      <x:c r="P1111" t="s">
        <x:v>2382</x:v>
      </x:c>
      <x:c r="Q1111" t="str">
        <x:v>否</x:v>
      </x:c>
    </x:row>
    <x:row r="1112" ht="25.5" customHeight="1">
      <x:c r="A1112" t="s">
        <x:v>7500</x:v>
      </x:c>
      <x:c r="B1112" t="s">
        <x:v>57</x:v>
      </x:c>
      <x:c r="C1112" t="s">
        <x:v>7501</x:v>
      </x:c>
      <x:c r="D1112" t="s">
        <x:v>7502</x:v>
      </x:c>
      <x:c r="E1112" t="s">
        <x:v>7503</x:v>
      </x:c>
      <x:c r="F1112" t="s">
        <x:v>44</x:v>
      </x:c>
      <x:c r="G1112" t="s">
        <x:v>6014</x:v>
      </x:c>
      <x:c r="H1112" t="s">
        <x:v>7504</x:v>
      </x:c>
      <x:c r="I1112" t="s">
        <x:v>7505</x:v>
      </x:c>
      <x:c r="J1112" t="s">
        <x:v>44</x:v>
      </x:c>
      <x:c r="K1112" t="s">
        <x:v>7506</x:v>
      </x:c>
      <x:c r="L1112" t="s">
        <x:v>44</x:v>
      </x:c>
      <x:c r="M1112" s="6"/>
      <x:c r="O1112" t="s">
        <x:v>64</x:v>
      </x:c>
      <x:c r="P1112" t="s">
        <x:v>65</x:v>
      </x:c>
      <x:c r="Q1112" t="str">
        <x:v>否</x:v>
      </x:c>
    </x:row>
    <x:row r="1113" ht="25.5" customHeight="1">
      <x:c r="A1113" t="s">
        <x:v>7507</x:v>
      </x:c>
      <x:c r="B1113" t="s">
        <x:v>30</x:v>
      </x:c>
      <x:c r="C1113" t="s">
        <x:v>7508</x:v>
      </x:c>
      <x:c r="D1113" t="s">
        <x:v>7509</x:v>
      </x:c>
      <x:c r="E1113" t="s">
        <x:v>7510</x:v>
      </x:c>
      <x:c r="F1113" t="s">
        <x:v>21</x:v>
      </x:c>
      <x:c r="G1113" t="s">
        <x:v>6014</x:v>
      </x:c>
      <x:c r="H1113" t="s">
        <x:v>7511</x:v>
      </x:c>
      <x:c r="I1113" t="s">
        <x:v>7512</x:v>
      </x:c>
      <x:c r="J1113" t="s">
        <x:v>44</x:v>
      </x:c>
      <x:c r="K1113" t="s">
        <x:v>72</x:v>
      </x:c>
      <x:c r="L1113" t="s">
        <x:v>44</x:v>
      </x:c>
      <x:c r="M1113" s="6" t="e">
        <x:f>HYPERLINK("https://github.com/ArDoCo/Replication-Package-ICSE24_Recovering-Trace-Links-Between-Software-Documentation-And-Code","https://github.com/ArDoCo/Replication-Package-ICSE24_Recovering-Trace-Links-Between-Software-Documentation-And-Code")</x:f>
        <x:v>HYPERLINK is not implemented. linkLocation=https://github.com/ArDoCo/Replication-Package-ICSE24_Recovering-Trace-Links-Between-Software-Documentation-And-Code, friendlyName=https://github.com/ArDoCo/Replication-Package-ICSE24_Recovering-Trace-Links-Between-Software-Documentation-And-Code</x:v>
      </x:c>
      <x:c r="N1113" t="s">
        <x:v>675</x:v>
      </x:c>
      <x:c r="O1113" t="s">
        <x:v>148</x:v>
      </x:c>
      <x:c r="P1113" t="s">
        <x:v>982</x:v>
      </x:c>
      <x:c r="Q1113" t="str">
        <x:v>是</x:v>
      </x:c>
    </x:row>
    <x:row r="1114" ht="25.5" customHeight="1">
      <x:c r="A1114" t="s">
        <x:v>7513</x:v>
      </x:c>
      <x:c r="B1114" t="s">
        <x:v>30</x:v>
      </x:c>
      <x:c r="C1114" t="s">
        <x:v>7514</x:v>
      </x:c>
      <x:c r="D1114" t="s">
        <x:v>7515</x:v>
      </x:c>
      <x:c r="E1114" t="s">
        <x:v>7516</x:v>
      </x:c>
      <x:c r="F1114" t="s">
        <x:v>21</x:v>
      </x:c>
      <x:c r="G1114" t="s">
        <x:v>6014</x:v>
      </x:c>
      <x:c r="H1114" t="s">
        <x:v>7517</x:v>
      </x:c>
      <x:c r="I1114" t="s">
        <x:v>7518</x:v>
      </x:c>
      <x:c r="J1114" t="s">
        <x:v>44</x:v>
      </x:c>
      <x:c r="K1114" t="s">
        <x:v>72</x:v>
      </x:c>
      <x:c r="L1114" t="s">
        <x:v>44</x:v>
      </x:c>
      <x:c r="M1114" s="6" t="e">
        <x:f>HYPERLINK("https://github.com/huiAlex/TRIAD","https://github.com/huiAlex/TRIAD")</x:f>
        <x:v>HYPERLINK is not implemented. linkLocation=https://github.com/huiAlex/TRIAD, friendlyName=https://github.com/huiAlex/TRIAD</x:v>
      </x:c>
      <x:c r="N1114" t="s">
        <x:v>53</x:v>
      </x:c>
      <x:c r="O1114" t="s">
        <x:v>148</x:v>
      </x:c>
      <x:c r="P1114" t="s">
        <x:v>982</x:v>
      </x:c>
      <x:c r="Q1114" t="str">
        <x:v>是</x:v>
      </x:c>
    </x:row>
    <x:row r="1115" ht="25.5" customHeight="1">
      <x:c r="A1115" t="s">
        <x:v>7519</x:v>
      </x:c>
      <x:c r="B1115" t="s">
        <x:v>57</x:v>
      </x:c>
      <x:c r="C1115" t="s">
        <x:v>7520</x:v>
      </x:c>
      <x:c r="D1115" t="s">
        <x:v>7521</x:v>
      </x:c>
      <x:c r="E1115" t="s">
        <x:v>7522</x:v>
      </x:c>
      <x:c r="F1115" t="s">
        <x:v>21</x:v>
      </x:c>
      <x:c r="G1115" t="s">
        <x:v>6014</x:v>
      </x:c>
      <x:c r="H1115" t="s">
        <x:v>7523</x:v>
      </x:c>
      <x:c r="I1115" t="s">
        <x:v>7524</x:v>
      </x:c>
      <x:c r="J1115" t="s">
        <x:v>44</x:v>
      </x:c>
      <x:c r="K1115" t="s">
        <x:v>7525</x:v>
      </x:c>
      <x:c r="L1115" t="s">
        <x:v>44</x:v>
      </x:c>
      <x:c r="M1115" s="6" t="e">
        <x:f>HYPERLINK("https://github.com/less-lab-uva/CIT4DNN","https://github.com/less-lab-uva/CIT4DNN")</x:f>
        <x:v>HYPERLINK is not implemented. linkLocation=https://github.com/less-lab-uva/CIT4DNN, friendlyName=https://github.com/less-lab-uva/CIT4DNN</x:v>
      </x:c>
      <x:c r="N1115" t="s">
        <x:v>940</x:v>
      </x:c>
      <x:c r="O1115" t="s">
        <x:v>64</x:v>
      </x:c>
      <x:c r="P1115" t="s">
        <x:v>97</x:v>
      </x:c>
      <x:c r="Q1115" t="str">
        <x:v>否</x:v>
      </x:c>
    </x:row>
    <x:row r="1116" ht="25.5" customHeight="1">
      <x:c r="A1116" t="s">
        <x:v>7526</x:v>
      </x:c>
      <x:c r="B1116" t="s">
        <x:v>57</x:v>
      </x:c>
      <x:c r="C1116" t="s">
        <x:v>7527</x:v>
      </x:c>
      <x:c r="D1116" t="s">
        <x:v>7528</x:v>
      </x:c>
      <x:c r="E1116" t="s">
        <x:v>7529</x:v>
      </x:c>
      <x:c r="F1116" t="s">
        <x:v>21</x:v>
      </x:c>
      <x:c r="G1116" t="s">
        <x:v>6014</x:v>
      </x:c>
      <x:c r="H1116" t="s">
        <x:v>7530</x:v>
      </x:c>
      <x:c r="I1116" t="s">
        <x:v>7531</x:v>
      </x:c>
      <x:c r="J1116" t="s">
        <x:v>44</x:v>
      </x:c>
      <x:c r="K1116" t="s">
        <x:v>72</x:v>
      </x:c>
      <x:c r="L1116" t="s">
        <x:v>44</x:v>
      </x:c>
      <x:c r="M1116" s="6"/>
      <x:c r="O1116" t="s">
        <x:v>64</x:v>
      </x:c>
      <x:c r="P1116" t="s">
        <x:v>65</x:v>
      </x:c>
      <x:c r="Q1116" t="str">
        <x:v>是</x:v>
      </x:c>
    </x:row>
    <x:row r="1117" ht="25.5" customHeight="1">
      <x:c r="A1117" t="s">
        <x:v>7532</x:v>
      </x:c>
      <x:c r="B1117" t="s">
        <x:v>57</x:v>
      </x:c>
      <x:c r="C1117" t="s">
        <x:v>7533</x:v>
      </x:c>
      <x:c r="D1117" t="s">
        <x:v>7534</x:v>
      </x:c>
      <x:c r="E1117" t="s">
        <x:v>7535</x:v>
      </x:c>
      <x:c r="F1117" t="s">
        <x:v>21</x:v>
      </x:c>
      <x:c r="G1117" t="s">
        <x:v>6014</x:v>
      </x:c>
      <x:c r="H1117" t="s">
        <x:v>7536</x:v>
      </x:c>
      <x:c r="I1117" t="s">
        <x:v>7537</x:v>
      </x:c>
      <x:c r="J1117" t="s">
        <x:v>44</x:v>
      </x:c>
      <x:c r="K1117" t="s">
        <x:v>72</x:v>
      </x:c>
      <x:c r="L1117" t="s">
        <x:v>44</x:v>
      </x:c>
      <x:c r="M1117" s="6"/>
      <x:c r="O1117" t="s">
        <x:v>64</x:v>
      </x:c>
      <x:c r="P1117" t="s">
        <x:v>97</x:v>
      </x:c>
      <x:c r="Q1117" t="str">
        <x:v>否</x:v>
      </x:c>
    </x:row>
    <x:row r="1118" ht="25.5" customHeight="1">
      <x:c r="A1118" t="s">
        <x:v>7538</x:v>
      </x:c>
      <x:c r="B1118" t="s">
        <x:v>57</x:v>
      </x:c>
      <x:c r="C1118" t="s">
        <x:v>7539</x:v>
      </x:c>
      <x:c r="D1118" t="s">
        <x:v>7540</x:v>
      </x:c>
      <x:c r="E1118" t="s">
        <x:v>7541</x:v>
      </x:c>
      <x:c r="F1118" t="s">
        <x:v>21</x:v>
      </x:c>
      <x:c r="G1118" t="s">
        <x:v>6014</x:v>
      </x:c>
      <x:c r="H1118" t="s">
        <x:v>7542</x:v>
      </x:c>
      <x:c r="I1118" t="s">
        <x:v>7543</x:v>
      </x:c>
      <x:c r="J1118" t="s">
        <x:v>44</x:v>
      </x:c>
      <x:c r="K1118" t="s">
        <x:v>72</x:v>
      </x:c>
      <x:c r="L1118" t="s">
        <x:v>44</x:v>
      </x:c>
      <x:c r="M1118" s="6"/>
      <x:c r="O1118" t="s">
        <x:v>189</x:v>
      </x:c>
      <x:c r="P1118" t="s">
        <x:v>273</x:v>
      </x:c>
      <x:c r="Q1118" t="str">
        <x:v>否</x:v>
      </x:c>
    </x:row>
    <x:row r="1119" ht="25.5" customHeight="1">
      <x:c r="A1119" t="s">
        <x:v>7544</x:v>
      </x:c>
      <x:c r="B1119" t="s">
        <x:v>17</x:v>
      </x:c>
      <x:c r="C1119" t="s">
        <x:v>7545</x:v>
      </x:c>
      <x:c r="D1119" t="s">
        <x:v>7546</x:v>
      </x:c>
      <x:c r="E1119" t="s">
        <x:v>7547</x:v>
      </x:c>
      <x:c r="F1119" t="s">
        <x:v>21</x:v>
      </x:c>
      <x:c r="G1119" t="s">
        <x:v>7548</x:v>
      </x:c>
      <x:c r="H1119" t="s">
        <x:v>7549</x:v>
      </x:c>
      <x:c r="I1119" t="s">
        <x:v>7550</x:v>
      </x:c>
      <x:c r="J1119" t="s">
        <x:v>44</x:v>
      </x:c>
      <x:c r="K1119" t="s">
        <x:v>72</x:v>
      </x:c>
      <x:c r="L1119" t="s">
        <x:v>44</x:v>
      </x:c>
      <x:c r="M1119" s="6"/>
      <x:c r="O1119" t="s">
        <x:v>462</x:v>
      </x:c>
      <x:c r="P1119" t="s">
        <x:v>1444</x:v>
      </x:c>
      <x:c r="Q1119" t="str">
        <x:v>是</x:v>
      </x:c>
    </x:row>
    <x:row r="1120" ht="25.5" customHeight="1">
      <x:c r="A1120" t="s">
        <x:v>7551</x:v>
      </x:c>
      <x:c r="B1120" t="s">
        <x:v>17</x:v>
      </x:c>
      <x:c r="C1120" t="s">
        <x:v>7552</x:v>
      </x:c>
      <x:c r="D1120" t="s">
        <x:v>7553</x:v>
      </x:c>
      <x:c r="E1120" t="s">
        <x:v>7554</x:v>
      </x:c>
      <x:c r="F1120" t="s">
        <x:v>21</x:v>
      </x:c>
      <x:c r="G1120" t="s">
        <x:v>7548</x:v>
      </x:c>
      <x:c r="H1120" t="s">
        <x:v>7555</x:v>
      </x:c>
      <x:c r="I1120" t="s">
        <x:v>7556</x:v>
      </x:c>
      <x:c r="J1120" t="s">
        <x:v>44</x:v>
      </x:c>
      <x:c r="K1120" t="s">
        <x:v>72</x:v>
      </x:c>
      <x:c r="L1120" t="s">
        <x:v>44</x:v>
      </x:c>
      <x:c r="M1120" s="6"/>
      <x:c r="O1120" t="s">
        <x:v>462</x:v>
      </x:c>
      <x:c r="P1120" t="s">
        <x:v>1444</x:v>
      </x:c>
      <x:c r="Q1120" t="str">
        <x:v>是</x:v>
      </x:c>
    </x:row>
    <x:row r="1121" ht="25.5" customHeight="1">
      <x:c r="A1121" t="s">
        <x:v>7557</x:v>
      </x:c>
      <x:c r="B1121" t="s">
        <x:v>17</x:v>
      </x:c>
      <x:c r="C1121" t="s">
        <x:v>7558</x:v>
      </x:c>
      <x:c r="D1121" t="s">
        <x:v>7559</x:v>
      </x:c>
      <x:c r="E1121" t="s">
        <x:v>7560</x:v>
      </x:c>
      <x:c r="F1121" t="s">
        <x:v>21</x:v>
      </x:c>
      <x:c r="G1121" t="s">
        <x:v>7548</x:v>
      </x:c>
      <x:c r="H1121" t="s">
        <x:v>7561</x:v>
      </x:c>
      <x:c r="I1121" t="s">
        <x:v>7562</x:v>
      </x:c>
      <x:c r="J1121" t="s">
        <x:v>21</x:v>
      </x:c>
      <x:c r="K1121" t="s">
        <x:v>7563</x:v>
      </x:c>
      <x:c r="L1121" t="s">
        <x:v>44</x:v>
      </x:c>
      <x:c r="M1121" s="6"/>
      <x:c r="O1121" t="s">
        <x:v>122</x:v>
      </x:c>
      <x:c r="P1121" t="s">
        <x:v>447</x:v>
      </x:c>
      <x:c r="Q1121" t="str">
        <x:v>否</x:v>
      </x:c>
    </x:row>
    <x:row r="1122" ht="25.5" customHeight="1">
      <x:c r="A1122" t="s">
        <x:v>7564</x:v>
      </x:c>
      <x:c r="B1122" t="s">
        <x:v>17</x:v>
      </x:c>
      <x:c r="C1122" t="s">
        <x:v>7565</x:v>
      </x:c>
      <x:c r="D1122" t="s">
        <x:v>7566</x:v>
      </x:c>
      <x:c r="E1122" t="s">
        <x:v>7567</x:v>
      </x:c>
      <x:c r="F1122" t="s">
        <x:v>44</x:v>
      </x:c>
      <x:c r="G1122" t="s">
        <x:v>7548</x:v>
      </x:c>
      <x:c r="H1122" t="s">
        <x:v>7568</x:v>
      </x:c>
      <x:c r="I1122" t="s">
        <x:v>7569</x:v>
      </x:c>
      <x:c r="J1122" t="s">
        <x:v>44</x:v>
      </x:c>
      <x:c r="K1122" t="s">
        <x:v>72</x:v>
      </x:c>
      <x:c r="L1122" t="s">
        <x:v>44</x:v>
      </x:c>
      <x:c r="M1122" s="6"/>
      <x:c r="O1122" t="s">
        <x:v>462</x:v>
      </x:c>
      <x:c r="P1122" t="s">
        <x:v>767</x:v>
      </x:c>
      <x:c r="Q1122" t="str">
        <x:v>否</x:v>
      </x:c>
    </x:row>
    <x:row r="1123" ht="25.5" customHeight="1">
      <x:c r="A1123" t="s">
        <x:v>7570</x:v>
      </x:c>
      <x:c r="B1123" t="s">
        <x:v>30</x:v>
      </x:c>
      <x:c r="C1123" t="s">
        <x:v>7571</x:v>
      </x:c>
      <x:c r="D1123" t="s">
        <x:v>7572</x:v>
      </x:c>
      <x:c r="E1123" t="s">
        <x:v>7573</x:v>
      </x:c>
      <x:c r="F1123" t="s">
        <x:v>44</x:v>
      </x:c>
      <x:c r="G1123" t="s">
        <x:v>7548</x:v>
      </x:c>
      <x:c r="H1123" t="s">
        <x:v>7574</x:v>
      </x:c>
      <x:c r="I1123" t="s">
        <x:v>7575</x:v>
      </x:c>
      <x:c r="J1123" t="s">
        <x:v>44</x:v>
      </x:c>
      <x:c r="K1123" t="s">
        <x:v>72</x:v>
      </x:c>
      <x:c r="L1123" t="s">
        <x:v>21</x:v>
      </x:c>
      <x:c r="M1123" s="6"/>
      <x:c r="O1123" t="s">
        <x:v>131</x:v>
      </x:c>
      <x:c r="P1123" t="s">
        <x:v>158</x:v>
      </x:c>
      <x:c r="Q1123" t="str">
        <x:v>否</x:v>
      </x:c>
    </x:row>
    <x:row r="1124" ht="25.5" customHeight="1">
      <x:c r="A1124" t="s">
        <x:v>7576</x:v>
      </x:c>
      <x:c r="B1124" t="s">
        <x:v>57</x:v>
      </x:c>
      <x:c r="C1124" t="s">
        <x:v>7577</x:v>
      </x:c>
      <x:c r="D1124" t="s">
        <x:v>7578</x:v>
      </x:c>
      <x:c r="E1124" t="s">
        <x:v>7579</x:v>
      </x:c>
      <x:c r="F1124" t="s">
        <x:v>44</x:v>
      </x:c>
      <x:c r="G1124" t="s">
        <x:v>7548</x:v>
      </x:c>
      <x:c r="H1124" t="s">
        <x:v>7580</x:v>
      </x:c>
      <x:c r="I1124" t="s">
        <x:v>7581</x:v>
      </x:c>
      <x:c r="J1124" t="s">
        <x:v>21</x:v>
      </x:c>
      <x:c r="K1124" t="s">
        <x:v>7582</x:v>
      </x:c>
      <x:c r="L1124" t="s">
        <x:v>21</x:v>
      </x:c>
      <x:c r="M1124" s="6"/>
      <x:c r="O1124" t="s">
        <x:v>64</x:v>
      </x:c>
      <x:c r="P1124" t="s">
        <x:v>174</x:v>
      </x:c>
      <x:c r="Q1124" t="str">
        <x:v>否</x:v>
      </x:c>
    </x:row>
    <x:row r="1125" ht="25.5" customHeight="1">
      <x:c r="A1125" t="s">
        <x:v>7583</x:v>
      </x:c>
      <x:c r="B1125" t="s">
        <x:v>17</x:v>
      </x:c>
      <x:c r="C1125" t="s">
        <x:v>7584</x:v>
      </x:c>
      <x:c r="D1125" t="s">
        <x:v>7585</x:v>
      </x:c>
      <x:c r="E1125" t="s">
        <x:v>7586</x:v>
      </x:c>
      <x:c r="F1125" t="s">
        <x:v>44</x:v>
      </x:c>
      <x:c r="G1125" t="s">
        <x:v>7548</x:v>
      </x:c>
      <x:c r="H1125" t="s">
        <x:v>7587</x:v>
      </x:c>
      <x:c r="I1125" t="s">
        <x:v>7588</x:v>
      </x:c>
      <x:c r="J1125" t="s">
        <x:v>44</x:v>
      </x:c>
      <x:c r="K1125" t="s">
        <x:v>72</x:v>
      </x:c>
      <x:c r="L1125" t="s">
        <x:v>44</x:v>
      </x:c>
      <x:c r="M1125" s="6"/>
      <x:c r="O1125" t="s">
        <x:v>257</x:v>
      </x:c>
      <x:c r="P1125" t="s">
        <x:v>925</x:v>
      </x:c>
      <x:c r="Q1125" t="str">
        <x:v>否</x:v>
      </x:c>
    </x:row>
    <x:row r="1126" ht="25.5" customHeight="1">
      <x:c r="A1126" t="s">
        <x:v>7589</x:v>
      </x:c>
      <x:c r="B1126" t="s">
        <x:v>57</x:v>
      </x:c>
      <x:c r="C1126" t="s">
        <x:v>7590</x:v>
      </x:c>
      <x:c r="D1126" t="s">
        <x:v>7591</x:v>
      </x:c>
      <x:c r="E1126" t="s">
        <x:v>7592</x:v>
      </x:c>
      <x:c r="F1126" t="s">
        <x:v>44</x:v>
      </x:c>
      <x:c r="G1126" t="s">
        <x:v>7548</x:v>
      </x:c>
      <x:c r="H1126" t="s">
        <x:v>7593</x:v>
      </x:c>
      <x:c r="I1126" t="s">
        <x:v>7594</x:v>
      </x:c>
      <x:c r="J1126" t="s">
        <x:v>44</x:v>
      </x:c>
      <x:c r="K1126" t="s">
        <x:v>72</x:v>
      </x:c>
      <x:c r="L1126" t="s">
        <x:v>44</x:v>
      </x:c>
      <x:c r="M1126" s="6" t="e">
        <x:f>HYPERLINK("https://github.com/SoftEngResearch/imop","https://github.com/SoftEngResearch/imop")</x:f>
        <x:v>HYPERLINK is not implemented. linkLocation=https://github.com/SoftEngResearch/imop, friendlyName=https://github.com/SoftEngResearch/imop</x:v>
      </x:c>
      <x:c r="N1126" t="s">
        <x:v>840</x:v>
      </x:c>
      <x:c r="O1126" t="s">
        <x:v>64</x:v>
      </x:c>
      <x:c r="P1126" t="s">
        <x:v>787</x:v>
      </x:c>
      <x:c r="Q1126" t="str">
        <x:v>否</x:v>
      </x:c>
    </x:row>
    <x:row r="1127" ht="25.5" customHeight="1">
      <x:c r="A1127" t="s">
        <x:v>7595</x:v>
      </x:c>
      <x:c r="B1127" t="s">
        <x:v>57</x:v>
      </x:c>
      <x:c r="C1127" t="s">
        <x:v>7596</x:v>
      </x:c>
      <x:c r="D1127" t="s">
        <x:v>7597</x:v>
      </x:c>
      <x:c r="E1127" t="s">
        <x:v>7598</x:v>
      </x:c>
      <x:c r="F1127" t="s">
        <x:v>21</x:v>
      </x:c>
      <x:c r="G1127" t="s">
        <x:v>7548</x:v>
      </x:c>
      <x:c r="H1127" t="s">
        <x:v>7599</x:v>
      </x:c>
      <x:c r="I1127" t="s">
        <x:v>7600</x:v>
      </x:c>
      <x:c r="J1127" t="s">
        <x:v>21</x:v>
      </x:c>
      <x:c r="K1127" t="s">
        <x:v>7601</x:v>
      </x:c>
      <x:c r="L1127" t="s">
        <x:v>44</x:v>
      </x:c>
      <x:c r="M1127" s="6"/>
      <x:c r="O1127" t="s">
        <x:v>122</x:v>
      </x:c>
      <x:c r="P1127" t="s">
        <x:v>447</x:v>
      </x:c>
      <x:c r="Q1127" t="str">
        <x:v>是</x:v>
      </x:c>
    </x:row>
    <x:row r="1128" ht="25.5" customHeight="1">
      <x:c r="A1128" t="s">
        <x:v>7602</x:v>
      </x:c>
      <x:c r="B1128" t="s">
        <x:v>17</x:v>
      </x:c>
      <x:c r="C1128" t="s">
        <x:v>7603</x:v>
      </x:c>
      <x:c r="D1128" t="s">
        <x:v>7604</x:v>
      </x:c>
      <x:c r="E1128" t="s">
        <x:v>7605</x:v>
      </x:c>
      <x:c r="F1128" t="s">
        <x:v>44</x:v>
      </x:c>
      <x:c r="G1128" t="s">
        <x:v>7548</x:v>
      </x:c>
      <x:c r="H1128" t="s">
        <x:v>7606</x:v>
      </x:c>
      <x:c r="I1128" t="s">
        <x:v>7607</x:v>
      </x:c>
      <x:c r="J1128" t="s">
        <x:v>21</x:v>
      </x:c>
      <x:c r="K1128" t="s">
        <x:v>7608</x:v>
      </x:c>
      <x:c r="L1128" t="s">
        <x:v>44</x:v>
      </x:c>
      <x:c r="M1128" s="6"/>
      <x:c r="O1128" t="s">
        <x:v>131</x:v>
      </x:c>
      <x:c r="P1128" t="s">
        <x:v>132</x:v>
      </x:c>
      <x:c r="Q1128" t="str">
        <x:v>否</x:v>
      </x:c>
    </x:row>
    <x:row r="1129" ht="25.5" customHeight="1">
      <x:c r="A1129" t="s">
        <x:v>7609</x:v>
      </x:c>
      <x:c r="B1129" t="s">
        <x:v>57</x:v>
      </x:c>
      <x:c r="C1129" t="s">
        <x:v>7610</x:v>
      </x:c>
      <x:c r="D1129" t="s">
        <x:v>7611</x:v>
      </x:c>
      <x:c r="E1129" t="s">
        <x:v>7612</x:v>
      </x:c>
      <x:c r="F1129" t="s">
        <x:v>44</x:v>
      </x:c>
      <x:c r="G1129" t="s">
        <x:v>7548</x:v>
      </x:c>
      <x:c r="H1129" t="s">
        <x:v>7613</x:v>
      </x:c>
      <x:c r="I1129" t="s">
        <x:v>7614</x:v>
      </x:c>
      <x:c r="J1129" t="s">
        <x:v>21</x:v>
      </x:c>
      <x:c r="K1129" t="s">
        <x:v>7615</x:v>
      </x:c>
      <x:c r="L1129" t="s">
        <x:v>44</x:v>
      </x:c>
      <x:c r="M1129" s="6"/>
      <x:c r="O1129" t="s">
        <x:v>64</x:v>
      </x:c>
      <x:c r="P1129" t="s">
        <x:v>65</x:v>
      </x:c>
      <x:c r="Q1129" t="str">
        <x:v>否</x:v>
      </x:c>
    </x:row>
    <x:row r="1130" ht="25.5" customHeight="1">
      <x:c r="A1130" t="s">
        <x:v>7616</x:v>
      </x:c>
      <x:c r="B1130" t="s">
        <x:v>57</x:v>
      </x:c>
      <x:c r="C1130" t="s">
        <x:v>7617</x:v>
      </x:c>
      <x:c r="D1130" t="s">
        <x:v>7618</x:v>
      </x:c>
      <x:c r="E1130" t="s">
        <x:v>7619</x:v>
      </x:c>
      <x:c r="F1130" t="s">
        <x:v>21</x:v>
      </x:c>
      <x:c r="G1130" t="s">
        <x:v>7548</x:v>
      </x:c>
      <x:c r="H1130" t="s">
        <x:v>7620</x:v>
      </x:c>
      <x:c r="I1130" t="s">
        <x:v>7621</x:v>
      </x:c>
      <x:c r="J1130" t="s">
        <x:v>44</x:v>
      </x:c>
      <x:c r="K1130" t="s">
        <x:v>72</x:v>
      </x:c>
      <x:c r="L1130" t="s">
        <x:v>44</x:v>
      </x:c>
      <x:c r="M1130" s="6"/>
      <x:c r="O1130" t="s">
        <x:v>64</x:v>
      </x:c>
      <x:c r="P1130" t="s">
        <x:v>65</x:v>
      </x:c>
      <x:c r="Q1130" t="str">
        <x:v>是</x:v>
      </x:c>
    </x:row>
    <x:row r="1131" ht="25.5" customHeight="1">
      <x:c r="A1131" t="s">
        <x:v>7622</x:v>
      </x:c>
      <x:c r="B1131" t="s">
        <x:v>57</x:v>
      </x:c>
      <x:c r="C1131" t="s">
        <x:v>7623</x:v>
      </x:c>
      <x:c r="D1131" t="s">
        <x:v>7624</x:v>
      </x:c>
      <x:c r="E1131" t="s">
        <x:v>7625</x:v>
      </x:c>
      <x:c r="F1131" t="s">
        <x:v>21</x:v>
      </x:c>
      <x:c r="G1131" t="s">
        <x:v>7548</x:v>
      </x:c>
      <x:c r="H1131" t="s">
        <x:v>7626</x:v>
      </x:c>
      <x:c r="I1131" t="s">
        <x:v>7627</x:v>
      </x:c>
      <x:c r="J1131" t="s">
        <x:v>21</x:v>
      </x:c>
      <x:c r="K1131" t="s">
        <x:v>7628</x:v>
      </x:c>
      <x:c r="L1131" t="s">
        <x:v>44</x:v>
      </x:c>
      <x:c r="M1131" s="6"/>
      <x:c r="O1131" t="s">
        <x:v>64</x:v>
      </x:c>
      <x:c r="P1131" t="s">
        <x:v>65</x:v>
      </x:c>
      <x:c r="Q1131" t="str">
        <x:v>否</x:v>
      </x:c>
    </x:row>
    <x:row r="1132" ht="25.5" customHeight="1">
      <x:c r="A1132" t="s">
        <x:v>7629</x:v>
      </x:c>
      <x:c r="B1132" t="s">
        <x:v>57</x:v>
      </x:c>
      <x:c r="C1132" t="s">
        <x:v>7630</x:v>
      </x:c>
      <x:c r="D1132" t="s">
        <x:v>7631</x:v>
      </x:c>
      <x:c r="E1132" t="s">
        <x:v>7632</x:v>
      </x:c>
      <x:c r="F1132" t="s">
        <x:v>21</x:v>
      </x:c>
      <x:c r="G1132" t="s">
        <x:v>7548</x:v>
      </x:c>
      <x:c r="H1132" t="s">
        <x:v>7633</x:v>
      </x:c>
      <x:c r="I1132" t="s">
        <x:v>7634</x:v>
      </x:c>
      <x:c r="J1132" t="s">
        <x:v>21</x:v>
      </x:c>
      <x:c r="K1132" t="s">
        <x:v>7635</x:v>
      </x:c>
      <x:c r="L1132" t="s">
        <x:v>44</x:v>
      </x:c>
      <x:c r="M1132" s="6"/>
      <x:c r="O1132" t="s">
        <x:v>189</x:v>
      </x:c>
      <x:c r="P1132" t="s">
        <x:v>190</x:v>
      </x:c>
      <x:c r="Q1132" t="str">
        <x:v>否</x:v>
      </x:c>
    </x:row>
    <x:row r="1133" ht="25.5" customHeight="1">
      <x:c r="A1133" t="s">
        <x:v>7636</x:v>
      </x:c>
      <x:c r="B1133" t="s">
        <x:v>57</x:v>
      </x:c>
      <x:c r="C1133" t="s">
        <x:v>7637</x:v>
      </x:c>
      <x:c r="D1133" t="s">
        <x:v>7638</x:v>
      </x:c>
      <x:c r="E1133" t="s">
        <x:v>7639</x:v>
      </x:c>
      <x:c r="F1133" t="s">
        <x:v>44</x:v>
      </x:c>
      <x:c r="G1133" t="s">
        <x:v>7548</x:v>
      </x:c>
      <x:c r="H1133" t="s">
        <x:v>7640</x:v>
      </x:c>
      <x:c r="I1133" t="s">
        <x:v>7641</x:v>
      </x:c>
      <x:c r="J1133" t="s">
        <x:v>21</x:v>
      </x:c>
      <x:c r="K1133" t="s">
        <x:v>7642</x:v>
      </x:c>
      <x:c r="L1133" t="s">
        <x:v>44</x:v>
      </x:c>
      <x:c r="M1133" s="6"/>
      <x:c r="O1133" t="s">
        <x:v>64</x:v>
      </x:c>
      <x:c r="P1133" t="s">
        <x:v>65</x:v>
      </x:c>
      <x:c r="Q1133" t="str">
        <x:v>否</x:v>
      </x:c>
    </x:row>
    <x:row r="1134" ht="25.5" customHeight="1">
      <x:c r="A1134" t="s">
        <x:v>7643</x:v>
      </x:c>
      <x:c r="B1134" t="s">
        <x:v>57</x:v>
      </x:c>
      <x:c r="C1134" t="s">
        <x:v>7644</x:v>
      </x:c>
      <x:c r="D1134" t="s">
        <x:v>7645</x:v>
      </x:c>
      <x:c r="E1134" t="s">
        <x:v>7646</x:v>
      </x:c>
      <x:c r="F1134" t="s">
        <x:v>21</x:v>
      </x:c>
      <x:c r="G1134" t="s">
        <x:v>7548</x:v>
      </x:c>
      <x:c r="H1134" t="s">
        <x:v>7647</x:v>
      </x:c>
      <x:c r="I1134" t="s">
        <x:v>7648</x:v>
      </x:c>
      <x:c r="J1134" t="s">
        <x:v>21</x:v>
      </x:c>
      <x:c r="K1134" t="s">
        <x:v>7649</x:v>
      </x:c>
      <x:c r="L1134" t="s">
        <x:v>44</x:v>
      </x:c>
      <x:c r="M1134" s="6"/>
      <x:c r="O1134" t="s">
        <x:v>80</x:v>
      </x:c>
      <x:c r="P1134" t="s">
        <x:v>326</x:v>
      </x:c>
      <x:c r="Q1134" t="str">
        <x:v>是</x:v>
      </x:c>
    </x:row>
    <x:row r="1135" ht="25.5" customHeight="1">
      <x:c r="A1135" t="s">
        <x:v>7650</x:v>
      </x:c>
      <x:c r="B1135" t="s">
        <x:v>57</x:v>
      </x:c>
      <x:c r="C1135" t="s">
        <x:v>7651</x:v>
      </x:c>
      <x:c r="D1135" t="s">
        <x:v>7652</x:v>
      </x:c>
      <x:c r="E1135" t="s">
        <x:v>7653</x:v>
      </x:c>
      <x:c r="F1135" t="s">
        <x:v>21</x:v>
      </x:c>
      <x:c r="G1135" t="s">
        <x:v>7548</x:v>
      </x:c>
      <x:c r="H1135" t="s">
        <x:v>7654</x:v>
      </x:c>
      <x:c r="I1135" t="s">
        <x:v>7655</x:v>
      </x:c>
      <x:c r="J1135" t="s">
        <x:v>21</x:v>
      </x:c>
      <x:c r="K1135" t="s">
        <x:v>7656</x:v>
      </x:c>
      <x:c r="L1135" t="s">
        <x:v>44</x:v>
      </x:c>
      <x:c r="M1135" s="6" t="e">
        <x:f>HYPERLINK("https://github.com/UCLA-SEAL/SynthFuzz","https://github.com/UCLA-SEAL/SynthFuzz,")</x:f>
        <x:v>HYPERLINK is not implemented. linkLocation=https://github.com/UCLA-SEAL/SynthFuzz, friendlyName=https://github.com/UCLA-SEAL/SynthFuzz,</x:v>
      </x:c>
      <x:c r="N1135" t="s">
        <x:v>808</x:v>
      </x:c>
      <x:c r="O1135" t="s">
        <x:v>64</x:v>
      </x:c>
      <x:c r="P1135" t="s">
        <x:v>65</x:v>
      </x:c>
      <x:c r="Q1135" t="str">
        <x:v>否</x:v>
      </x:c>
    </x:row>
    <x:row r="1136" ht="25.5" customHeight="1">
      <x:c r="A1136" t="s">
        <x:v>7657</x:v>
      </x:c>
      <x:c r="B1136" t="s">
        <x:v>57</x:v>
      </x:c>
      <x:c r="C1136" t="s">
        <x:v>7658</x:v>
      </x:c>
      <x:c r="D1136" t="s">
        <x:v>7659</x:v>
      </x:c>
      <x:c r="E1136" t="s">
        <x:v>7660</x:v>
      </x:c>
      <x:c r="F1136" t="s">
        <x:v>44</x:v>
      </x:c>
      <x:c r="G1136" t="s">
        <x:v>7548</x:v>
      </x:c>
      <x:c r="H1136" t="s">
        <x:v>7661</x:v>
      </x:c>
      <x:c r="I1136" t="s">
        <x:v>7662</x:v>
      </x:c>
      <x:c r="J1136" t="s">
        <x:v>21</x:v>
      </x:c>
      <x:c r="K1136" t="s">
        <x:v>7663</x:v>
      </x:c>
      <x:c r="L1136" t="s">
        <x:v>44</x:v>
      </x:c>
      <x:c r="M1136" s="6"/>
      <x:c r="O1136" t="s">
        <x:v>64</x:v>
      </x:c>
      <x:c r="P1136" t="s">
        <x:v>65</x:v>
      </x:c>
      <x:c r="Q1136" t="str">
        <x:v>否</x:v>
      </x:c>
    </x:row>
    <x:row r="1137" ht="25.5" customHeight="1">
      <x:c r="A1137" t="s">
        <x:v>7664</x:v>
      </x:c>
      <x:c r="B1137" t="s">
        <x:v>57</x:v>
      </x:c>
      <x:c r="C1137" t="s">
        <x:v>7665</x:v>
      </x:c>
      <x:c r="D1137" t="s">
        <x:v>7666</x:v>
      </x:c>
      <x:c r="E1137" t="s">
        <x:v>7667</x:v>
      </x:c>
      <x:c r="F1137" t="s">
        <x:v>44</x:v>
      </x:c>
      <x:c r="G1137" t="s">
        <x:v>7548</x:v>
      </x:c>
      <x:c r="H1137" t="s">
        <x:v>7668</x:v>
      </x:c>
      <x:c r="I1137" t="s">
        <x:v>7669</x:v>
      </x:c>
      <x:c r="J1137" t="s">
        <x:v>44</x:v>
      </x:c>
      <x:c r="K1137" t="s">
        <x:v>72</x:v>
      </x:c>
      <x:c r="L1137" t="s">
        <x:v>21</x:v>
      </x:c>
      <x:c r="M1137" s="6"/>
      <x:c r="O1137" t="s">
        <x:v>64</x:v>
      </x:c>
      <x:c r="P1137" t="s">
        <x:v>174</x:v>
      </x:c>
      <x:c r="Q1137" t="str">
        <x:v>否</x:v>
      </x:c>
    </x:row>
    <x:row r="1138" ht="25.5" customHeight="1">
      <x:c r="A1138" t="s">
        <x:v>7670</x:v>
      </x:c>
      <x:c r="B1138" t="s">
        <x:v>57</x:v>
      </x:c>
      <x:c r="C1138" t="s">
        <x:v>7671</x:v>
      </x:c>
      <x:c r="D1138" t="s">
        <x:v>7672</x:v>
      </x:c>
      <x:c r="E1138" t="s">
        <x:v>7673</x:v>
      </x:c>
      <x:c r="F1138" t="s">
        <x:v>44</x:v>
      </x:c>
      <x:c r="G1138" t="s">
        <x:v>7548</x:v>
      </x:c>
      <x:c r="H1138" t="s">
        <x:v>7674</x:v>
      </x:c>
      <x:c r="I1138" t="s">
        <x:v>7675</x:v>
      </x:c>
      <x:c r="J1138" t="s">
        <x:v>44</x:v>
      </x:c>
      <x:c r="K1138" t="s">
        <x:v>72</x:v>
      </x:c>
      <x:c r="L1138" t="s">
        <x:v>44</x:v>
      </x:c>
      <x:c r="M1138" s="6"/>
      <x:c r="O1138" t="s">
        <x:v>64</x:v>
      </x:c>
      <x:c r="P1138" t="s">
        <x:v>65</x:v>
      </x:c>
      <x:c r="Q1138" t="str">
        <x:v>否</x:v>
      </x:c>
    </x:row>
    <x:row r="1139" ht="25.5" customHeight="1">
      <x:c r="A1139" t="s">
        <x:v>7676</x:v>
      </x:c>
      <x:c r="B1139" t="s">
        <x:v>57</x:v>
      </x:c>
      <x:c r="C1139" t="s">
        <x:v>7677</x:v>
      </x:c>
      <x:c r="D1139" t="s">
        <x:v>7678</x:v>
      </x:c>
      <x:c r="E1139" t="s">
        <x:v>7679</x:v>
      </x:c>
      <x:c r="F1139" t="s">
        <x:v>21</x:v>
      </x:c>
      <x:c r="G1139" t="s">
        <x:v>7548</x:v>
      </x:c>
      <x:c r="H1139" t="s">
        <x:v>7680</x:v>
      </x:c>
      <x:c r="I1139" t="s">
        <x:v>7681</x:v>
      </x:c>
      <x:c r="J1139" t="s">
        <x:v>44</x:v>
      </x:c>
      <x:c r="K1139" t="s">
        <x:v>72</x:v>
      </x:c>
      <x:c r="L1139" t="s">
        <x:v>44</x:v>
      </x:c>
      <x:c r="M1139" s="6" t="e">
        <x:f>HYPERLINK("https://github.com/Siyuan-Li201/TransferFuzz","https://github.com/Siyuan-Li201/TransferFuzz,")</x:f>
        <x:v>HYPERLINK is not implemented. linkLocation=https://github.com/Siyuan-Li201/TransferFuzz, friendlyName=https://github.com/Siyuan-Li201/TransferFuzz,</x:v>
      </x:c>
      <x:c r="N1139" t="s">
        <x:v>893</x:v>
      </x:c>
      <x:c r="O1139" t="s">
        <x:v>131</x:v>
      </x:c>
      <x:c r="P1139" t="s">
        <x:v>227</x:v>
      </x:c>
      <x:c r="Q1139" t="str">
        <x:v>否</x:v>
      </x:c>
    </x:row>
    <x:row r="1140" ht="25.5" customHeight="1">
      <x:c r="A1140" t="s">
        <x:v>7682</x:v>
      </x:c>
      <x:c r="B1140" t="s">
        <x:v>30</x:v>
      </x:c>
      <x:c r="C1140" t="s">
        <x:v>7683</x:v>
      </x:c>
      <x:c r="D1140" t="s">
        <x:v>7684</x:v>
      </x:c>
      <x:c r="E1140" t="s">
        <x:v>7685</x:v>
      </x:c>
      <x:c r="F1140" t="s">
        <x:v>21</x:v>
      </x:c>
      <x:c r="G1140" t="s">
        <x:v>7548</x:v>
      </x:c>
      <x:c r="H1140" t="s">
        <x:v>7686</x:v>
      </x:c>
      <x:c r="I1140" t="s">
        <x:v>7687</x:v>
      </x:c>
      <x:c r="J1140" t="s">
        <x:v>44</x:v>
      </x:c>
      <x:c r="K1140" t="s">
        <x:v>72</x:v>
      </x:c>
      <x:c r="L1140" t="s">
        <x:v>44</x:v>
      </x:c>
      <x:c r="M1140" s="6" t="e">
        <x:f>HYPERLINK("https://github.com/UnbSky/MRT-OAST","https://github.com/UnbSky/MRT-OAST,")</x:f>
        <x:v>HYPERLINK is not implemented. linkLocation=https://github.com/UnbSky/MRT-OAST, friendlyName=https://github.com/UnbSky/MRT-OAST,</x:v>
      </x:c>
      <x:c r="N1140" t="s">
        <x:v>840</x:v>
      </x:c>
      <x:c r="O1140" t="s">
        <x:v>64</x:v>
      </x:c>
      <x:c r="P1140" t="s">
        <x:v>174</x:v>
      </x:c>
      <x:c r="Q1140" t="str">
        <x:v>是</x:v>
      </x:c>
    </x:row>
    <x:row r="1141" ht="25.5" customHeight="1">
      <x:c r="A1141" t="s">
        <x:v>7688</x:v>
      </x:c>
      <x:c r="B1141" t="s">
        <x:v>17</x:v>
      </x:c>
      <x:c r="C1141" t="s">
        <x:v>7689</x:v>
      </x:c>
      <x:c r="D1141" t="s">
        <x:v>7690</x:v>
      </x:c>
      <x:c r="E1141" t="s">
        <x:v>7691</x:v>
      </x:c>
      <x:c r="F1141" t="s">
        <x:v>21</x:v>
      </x:c>
      <x:c r="G1141" t="s">
        <x:v>7548</x:v>
      </x:c>
      <x:c r="H1141" t="s">
        <x:v>7692</x:v>
      </x:c>
      <x:c r="I1141" t="s">
        <x:v>7693</x:v>
      </x:c>
      <x:c r="J1141" t="s">
        <x:v>44</x:v>
      </x:c>
      <x:c r="K1141" t="s">
        <x:v>72</x:v>
      </x:c>
      <x:c r="L1141" t="s">
        <x:v>44</x:v>
      </x:c>
      <x:c r="M1141" s="6"/>
      <x:c r="O1141" t="s">
        <x:v>1077</x:v>
      </x:c>
      <x:c r="P1141" t="s">
        <x:v>2202</x:v>
      </x:c>
      <x:c r="Q1141" t="str">
        <x:v>是</x:v>
      </x:c>
    </x:row>
    <x:row r="1142" ht="25.5" customHeight="1">
      <x:c r="A1142" t="s">
        <x:v>7694</x:v>
      </x:c>
      <x:c r="B1142" t="s">
        <x:v>17</x:v>
      </x:c>
      <x:c r="C1142" t="s">
        <x:v>7695</x:v>
      </x:c>
      <x:c r="D1142" t="s">
        <x:v>7696</x:v>
      </x:c>
      <x:c r="E1142" t="s">
        <x:v>7697</x:v>
      </x:c>
      <x:c r="F1142" t="s">
        <x:v>21</x:v>
      </x:c>
      <x:c r="G1142" t="s">
        <x:v>7548</x:v>
      </x:c>
      <x:c r="H1142" t="s">
        <x:v>7698</x:v>
      </x:c>
      <x:c r="I1142" t="s">
        <x:v>7699</x:v>
      </x:c>
      <x:c r="J1142" t="s">
        <x:v>44</x:v>
      </x:c>
      <x:c r="K1142" t="s">
        <x:v>7700</x:v>
      </x:c>
      <x:c r="L1142" t="s">
        <x:v>44</x:v>
      </x:c>
      <x:c r="M1142" s="6"/>
      <x:c r="O1142" t="s">
        <x:v>462</x:v>
      </x:c>
      <x:c r="P1142" t="s">
        <x:v>1444</x:v>
      </x:c>
      <x:c r="Q1142" t="str">
        <x:v>是</x:v>
      </x:c>
    </x:row>
    <x:row r="1143" ht="25.5" customHeight="1">
      <x:c r="A1143" t="s">
        <x:v>7701</x:v>
      </x:c>
      <x:c r="B1143" t="s">
        <x:v>17</x:v>
      </x:c>
      <x:c r="C1143" t="s">
        <x:v>7702</x:v>
      </x:c>
      <x:c r="D1143" t="s">
        <x:v>7703</x:v>
      </x:c>
      <x:c r="E1143" t="s">
        <x:v>7704</x:v>
      </x:c>
      <x:c r="F1143" t="s">
        <x:v>21</x:v>
      </x:c>
      <x:c r="G1143" t="s">
        <x:v>7548</x:v>
      </x:c>
      <x:c r="H1143" t="s">
        <x:v>7705</x:v>
      </x:c>
      <x:c r="I1143" t="s">
        <x:v>7706</x:v>
      </x:c>
      <x:c r="J1143" t="s">
        <x:v>44</x:v>
      </x:c>
      <x:c r="K1143" t="s">
        <x:v>72</x:v>
      </x:c>
      <x:c r="L1143" t="s">
        <x:v>44</x:v>
      </x:c>
      <x:c r="M1143" s="6"/>
      <x:c r="O1143" t="s">
        <x:v>64</x:v>
      </x:c>
      <x:c r="P1143" t="s">
        <x:v>174</x:v>
      </x:c>
      <x:c r="Q1143" t="str">
        <x:v>是</x:v>
      </x:c>
    </x:row>
    <x:row r="1144" ht="25.5" customHeight="1">
      <x:c r="A1144" t="s">
        <x:v>7707</x:v>
      </x:c>
      <x:c r="B1144" t="s">
        <x:v>17</x:v>
      </x:c>
      <x:c r="C1144" t="s">
        <x:v>7708</x:v>
      </x:c>
      <x:c r="D1144" t="s">
        <x:v>7709</x:v>
      </x:c>
      <x:c r="E1144" t="s">
        <x:v>7710</x:v>
      </x:c>
      <x:c r="F1144" t="s">
        <x:v>21</x:v>
      </x:c>
      <x:c r="G1144" t="s">
        <x:v>7548</x:v>
      </x:c>
      <x:c r="H1144" t="s">
        <x:v>7711</x:v>
      </x:c>
      <x:c r="I1144" t="s">
        <x:v>7712</x:v>
      </x:c>
      <x:c r="J1144" t="s">
        <x:v>44</x:v>
      </x:c>
      <x:c r="K1144" t="s">
        <x:v>72</x:v>
      </x:c>
      <x:c r="L1144" t="s">
        <x:v>44</x:v>
      </x:c>
      <x:c r="M1144" s="6" t="e">
        <x:f>HYPERLINK("https://github.com/jiangxxxue/ROCODE","https://github.com/jiangxxxue/ROCODE,")</x:f>
        <x:v>HYPERLINK is not implemented. linkLocation=https://github.com/jiangxxxue/ROCODE, friendlyName=https://github.com/jiangxxxue/ROCODE,</x:v>
      </x:c>
      <x:c r="N1144" t="s">
        <x:v>893</x:v>
      </x:c>
      <x:c r="O1144" t="s">
        <x:v>257</x:v>
      </x:c>
      <x:c r="P1144" t="s">
        <x:v>925</x:v>
      </x:c>
      <x:c r="Q1144" t="str">
        <x:v>是</x:v>
      </x:c>
    </x:row>
    <x:row r="1145" ht="25.5" customHeight="1">
      <x:c r="A1145" t="s">
        <x:v>7713</x:v>
      </x:c>
      <x:c r="B1145" t="s">
        <x:v>17</x:v>
      </x:c>
      <x:c r="C1145" t="s">
        <x:v>7714</x:v>
      </x:c>
      <x:c r="D1145" t="s">
        <x:v>7715</x:v>
      </x:c>
      <x:c r="E1145" t="s">
        <x:v>7716</x:v>
      </x:c>
      <x:c r="F1145" t="s">
        <x:v>21</x:v>
      </x:c>
      <x:c r="G1145" t="s">
        <x:v>7548</x:v>
      </x:c>
      <x:c r="H1145" t="s">
        <x:v>7717</x:v>
      </x:c>
      <x:c r="I1145" t="s">
        <x:v>7718</x:v>
      </x:c>
      <x:c r="J1145" t="s">
        <x:v>44</x:v>
      </x:c>
      <x:c r="K1145" t="s">
        <x:v>72</x:v>
      </x:c>
      <x:c r="L1145" t="s">
        <x:v>44</x:v>
      </x:c>
      <x:c r="M1145" s="6" t="e">
        <x:f>HYPERLINK("https://github.com/rkthomps/coq-modeling","https://github.com/rkthomps/coq-modeling,,")</x:f>
        <x:v>HYPERLINK is not implemented. linkLocation=https://github.com/rkthomps/coq-modeling, friendlyName=https://github.com/rkthomps/coq-modeling,,</x:v>
      </x:c>
      <x:c r="N1145" t="s">
        <x:v>2861</x:v>
      </x:c>
      <x:c r="O1145" t="s">
        <x:v>462</x:v>
      </x:c>
      <x:c r="P1145" t="s">
        <x:v>1444</x:v>
      </x:c>
      <x:c r="Q1145" t="str">
        <x:v>是</x:v>
      </x:c>
    </x:row>
    <x:row r="1146" ht="25.5" customHeight="1">
      <x:c r="A1146" t="s">
        <x:v>7719</x:v>
      </x:c>
      <x:c r="B1146" t="s">
        <x:v>57</x:v>
      </x:c>
      <x:c r="C1146" t="s">
        <x:v>7720</x:v>
      </x:c>
      <x:c r="D1146" t="s">
        <x:v>7721</x:v>
      </x:c>
      <x:c r="E1146" t="s">
        <x:v>7722</x:v>
      </x:c>
      <x:c r="F1146" t="s">
        <x:v>21</x:v>
      </x:c>
      <x:c r="G1146" t="s">
        <x:v>7548</x:v>
      </x:c>
      <x:c r="H1146" t="s">
        <x:v>7723</x:v>
      </x:c>
      <x:c r="I1146" t="s">
        <x:v>7724</x:v>
      </x:c>
      <x:c r="J1146" t="s">
        <x:v>21</x:v>
      </x:c>
      <x:c r="K1146" t="s">
        <x:v>7725</x:v>
      </x:c>
      <x:c r="L1146" t="s">
        <x:v>44</x:v>
      </x:c>
      <x:c r="M1146" s="6" t="e">
        <x:f>HYPERLINK("https://github.com/less-lab-uva/DiffTest4AV","https://github.com/less-lab-uva/DiffTest4AV,")</x:f>
        <x:v>HYPERLINK is not implemented. linkLocation=https://github.com/less-lab-uva/DiffTest4AV, friendlyName=https://github.com/less-lab-uva/DiffTest4AV,</x:v>
      </x:c>
      <x:c r="N1146" t="s">
        <x:v>840</x:v>
      </x:c>
      <x:c r="O1146" t="s">
        <x:v>189</x:v>
      </x:c>
      <x:c r="P1146" t="s">
        <x:v>190</x:v>
      </x:c>
      <x:c r="Q1146" t="str">
        <x:v>否</x:v>
      </x:c>
    </x:row>
    <x:row r="1147" ht="25.5" customHeight="1">
      <x:c r="A1147" t="s">
        <x:v>7726</x:v>
      </x:c>
      <x:c r="B1147" t="s">
        <x:v>57</x:v>
      </x:c>
      <x:c r="C1147" t="s">
        <x:v>7727</x:v>
      </x:c>
      <x:c r="D1147" t="s">
        <x:v>7728</x:v>
      </x:c>
      <x:c r="E1147" t="s">
        <x:v>7729</x:v>
      </x:c>
      <x:c r="F1147" t="s">
        <x:v>21</x:v>
      </x:c>
      <x:c r="G1147" t="s">
        <x:v>7548</x:v>
      </x:c>
      <x:c r="H1147" t="s">
        <x:v>7730</x:v>
      </x:c>
      <x:c r="I1147" t="s">
        <x:v>7731</x:v>
      </x:c>
      <x:c r="J1147" t="s">
        <x:v>21</x:v>
      </x:c>
      <x:c r="K1147" t="s">
        <x:v>7732</x:v>
      </x:c>
      <x:c r="L1147" t="s">
        <x:v>21</x:v>
      </x:c>
      <x:c r="M1147" s="6"/>
      <x:c r="O1147" t="s">
        <x:v>64</x:v>
      </x:c>
      <x:c r="P1147" t="s">
        <x:v>65</x:v>
      </x:c>
      <x:c r="Q1147" t="str">
        <x:v>是</x:v>
      </x:c>
    </x:row>
    <x:row r="1148" ht="25.5" customHeight="1">
      <x:c r="A1148" t="s">
        <x:v>7733</x:v>
      </x:c>
      <x:c r="B1148" t="s">
        <x:v>57</x:v>
      </x:c>
      <x:c r="C1148" t="s">
        <x:v>7734</x:v>
      </x:c>
      <x:c r="D1148" t="s">
        <x:v>7735</x:v>
      </x:c>
      <x:c r="E1148" t="s">
        <x:v>7736</x:v>
      </x:c>
      <x:c r="F1148" t="s">
        <x:v>21</x:v>
      </x:c>
      <x:c r="G1148" t="s">
        <x:v>7548</x:v>
      </x:c>
      <x:c r="H1148" t="s">
        <x:v>7737</x:v>
      </x:c>
      <x:c r="I1148" t="s">
        <x:v>7738</x:v>
      </x:c>
      <x:c r="J1148" t="s">
        <x:v>44</x:v>
      </x:c>
      <x:c r="K1148" t="s">
        <x:v>72</x:v>
      </x:c>
      <x:c r="L1148" t="s">
        <x:v>44</x:v>
      </x:c>
      <x:c r="M1148" s="6" t="e">
        <x:f>HYPERLINK("https://github.com/UAVLab-SLU/AutoSimTestFramework","https://github.com/UAVLab-SLU/AutoSimTestFramework")</x:f>
        <x:v>HYPERLINK is not implemented. linkLocation=https://github.com/UAVLab-SLU/AutoSimTestFramework, friendlyName=https://github.com/UAVLab-SLU/AutoSimTestFramework</x:v>
      </x:c>
      <x:c r="N1148" t="s">
        <x:v>403</x:v>
      </x:c>
      <x:c r="O1148" t="s">
        <x:v>189</x:v>
      </x:c>
      <x:c r="P1148" t="s">
        <x:v>190</x:v>
      </x:c>
      <x:c r="Q1148" t="str">
        <x:v>是</x:v>
      </x:c>
    </x:row>
    <x:row r="1149" ht="25.5" customHeight="1">
      <x:c r="A1149" t="s">
        <x:v>7739</x:v>
      </x:c>
      <x:c r="B1149" t="s">
        <x:v>57</x:v>
      </x:c>
      <x:c r="C1149" t="s">
        <x:v>7740</x:v>
      </x:c>
      <x:c r="D1149" t="s">
        <x:v>7741</x:v>
      </x:c>
      <x:c r="E1149" t="s">
        <x:v>7742</x:v>
      </x:c>
      <x:c r="F1149" t="s">
        <x:v>21</x:v>
      </x:c>
      <x:c r="G1149" t="s">
        <x:v>7548</x:v>
      </x:c>
      <x:c r="H1149" t="s">
        <x:v>7743</x:v>
      </x:c>
      <x:c r="I1149" t="s">
        <x:v>7744</x:v>
      </x:c>
      <x:c r="J1149" t="s">
        <x:v>44</x:v>
      </x:c>
      <x:c r="K1149" t="s">
        <x:v>72</x:v>
      </x:c>
      <x:c r="L1149" t="s">
        <x:v>21</x:v>
      </x:c>
      <x:c r="M1149" s="6"/>
      <x:c r="O1149" t="s">
        <x:v>189</x:v>
      </x:c>
      <x:c r="P1149" t="s">
        <x:v>190</x:v>
      </x:c>
      <x:c r="Q1149" t="str">
        <x:v>否</x:v>
      </x:c>
    </x:row>
    <x:row r="1150" ht="25.5" customHeight="1">
      <x:c r="A1150" t="s">
        <x:v>7745</x:v>
      </x:c>
      <x:c r="B1150" t="s">
        <x:v>57</x:v>
      </x:c>
      <x:c r="C1150" t="s">
        <x:v>7746</x:v>
      </x:c>
      <x:c r="D1150" t="s">
        <x:v>7747</x:v>
      </x:c>
      <x:c r="E1150" t="s">
        <x:v>7748</x:v>
      </x:c>
      <x:c r="F1150" t="s">
        <x:v>21</x:v>
      </x:c>
      <x:c r="G1150" t="s">
        <x:v>7548</x:v>
      </x:c>
      <x:c r="H1150" t="s">
        <x:v>7749</x:v>
      </x:c>
      <x:c r="I1150" t="s">
        <x:v>7750</x:v>
      </x:c>
      <x:c r="J1150" t="s">
        <x:v>21</x:v>
      </x:c>
      <x:c r="K1150" t="s">
        <x:v>7751</x:v>
      </x:c>
      <x:c r="L1150" t="s">
        <x:v>21</x:v>
      </x:c>
      <x:c r="M1150" s="6" t="e">
        <x:f>HYPERLINK("https://github.com/lfeng0722/drone_testing/","https://github.com/lfeng0722/drone_testing/")</x:f>
        <x:v>HYPERLINK is not implemented. linkLocation=https://github.com/lfeng0722/drone_testing/, friendlyName=https://github.com/lfeng0722/drone_testing/</x:v>
      </x:c>
      <x:c r="N1150" t="s">
        <x:v>840</x:v>
      </x:c>
      <x:c r="O1150" t="s">
        <x:v>189</x:v>
      </x:c>
      <x:c r="P1150" t="s">
        <x:v>190</x:v>
      </x:c>
      <x:c r="Q1150" t="str">
        <x:v>否</x:v>
      </x:c>
    </x:row>
    <x:row r="1151" ht="25.5" customHeight="1">
      <x:c r="A1151" t="s">
        <x:v>7752</x:v>
      </x:c>
      <x:c r="B1151" t="s">
        <x:v>57</x:v>
      </x:c>
      <x:c r="C1151" t="s">
        <x:v>7753</x:v>
      </x:c>
      <x:c r="D1151" t="s">
        <x:v>7754</x:v>
      </x:c>
      <x:c r="E1151" t="s">
        <x:v>7755</x:v>
      </x:c>
      <x:c r="F1151" t="s">
        <x:v>21</x:v>
      </x:c>
      <x:c r="G1151" t="s">
        <x:v>7548</x:v>
      </x:c>
      <x:c r="H1151" t="s">
        <x:v>7756</x:v>
      </x:c>
      <x:c r="I1151" t="s">
        <x:v>7757</x:v>
      </x:c>
      <x:c r="J1151" t="s">
        <x:v>44</x:v>
      </x:c>
      <x:c r="K1151" t="s">
        <x:v>72</x:v>
      </x:c>
      <x:c r="L1151" t="s">
        <x:v>21</x:v>
      </x:c>
      <x:c r="M1151" s="6"/>
      <x:c r="O1151" t="s">
        <x:v>189</x:v>
      </x:c>
      <x:c r="P1151" t="s">
        <x:v>190</x:v>
      </x:c>
      <x:c r="Q1151" t="str">
        <x:v>否</x:v>
      </x:c>
    </x:row>
    <x:row r="1152" ht="25.5" customHeight="1">
      <x:c r="A1152" t="s">
        <x:v>7758</x:v>
      </x:c>
      <x:c r="B1152" t="s">
        <x:v>57</x:v>
      </x:c>
      <x:c r="C1152" t="s">
        <x:v>7759</x:v>
      </x:c>
      <x:c r="D1152" t="s">
        <x:v>7760</x:v>
      </x:c>
      <x:c r="E1152" t="s">
        <x:v>7761</x:v>
      </x:c>
      <x:c r="F1152" t="s">
        <x:v>21</x:v>
      </x:c>
      <x:c r="G1152" t="s">
        <x:v>7548</x:v>
      </x:c>
      <x:c r="H1152" t="s">
        <x:v>7762</x:v>
      </x:c>
      <x:c r="I1152" t="s">
        <x:v>7763</x:v>
      </x:c>
      <x:c r="J1152" t="s">
        <x:v>44</x:v>
      </x:c>
      <x:c r="K1152" t="s">
        <x:v>7764</x:v>
      </x:c>
      <x:c r="L1152" t="s">
        <x:v>44</x:v>
      </x:c>
      <x:c r="M1152" s="6"/>
      <x:c r="O1152" t="s">
        <x:v>64</x:v>
      </x:c>
      <x:c r="P1152" t="s">
        <x:v>65</x:v>
      </x:c>
      <x:c r="Q1152" t="str">
        <x:v>是</x:v>
      </x:c>
    </x:row>
    <x:row r="1153" ht="25.5" customHeight="1">
      <x:c r="A1153" t="s">
        <x:v>7765</x:v>
      </x:c>
      <x:c r="B1153" t="s">
        <x:v>57</x:v>
      </x:c>
      <x:c r="C1153" t="s">
        <x:v>7766</x:v>
      </x:c>
      <x:c r="D1153" t="s">
        <x:v>7767</x:v>
      </x:c>
      <x:c r="E1153" t="s">
        <x:v>7768</x:v>
      </x:c>
      <x:c r="F1153" t="s">
        <x:v>44</x:v>
      </x:c>
      <x:c r="G1153" t="s">
        <x:v>7548</x:v>
      </x:c>
      <x:c r="H1153" t="s">
        <x:v>7769</x:v>
      </x:c>
      <x:c r="I1153" t="s">
        <x:v>7770</x:v>
      </x:c>
      <x:c r="J1153" t="s">
        <x:v>44</x:v>
      </x:c>
      <x:c r="K1153" t="s">
        <x:v>72</x:v>
      </x:c>
      <x:c r="L1153" t="s">
        <x:v>44</x:v>
      </x:c>
      <x:c r="M1153" s="6"/>
      <x:c r="O1153" t="s">
        <x:v>64</x:v>
      </x:c>
      <x:c r="P1153" t="s">
        <x:v>65</x:v>
      </x:c>
      <x:c r="Q1153" t="str">
        <x:v>否</x:v>
      </x:c>
    </x:row>
    <x:row r="1154" ht="25.5" customHeight="1">
      <x:c r="A1154" t="s">
        <x:v>7771</x:v>
      </x:c>
      <x:c r="B1154" t="s">
        <x:v>57</x:v>
      </x:c>
      <x:c r="C1154" t="s">
        <x:v>7772</x:v>
      </x:c>
      <x:c r="D1154" t="s">
        <x:v>7773</x:v>
      </x:c>
      <x:c r="E1154" t="s">
        <x:v>7774</x:v>
      </x:c>
      <x:c r="F1154" t="s">
        <x:v>21</x:v>
      </x:c>
      <x:c r="G1154" t="s">
        <x:v>7548</x:v>
      </x:c>
      <x:c r="H1154" t="s">
        <x:v>7775</x:v>
      </x:c>
      <x:c r="I1154" t="s">
        <x:v>7776</x:v>
      </x:c>
      <x:c r="J1154" t="s">
        <x:v>44</x:v>
      </x:c>
      <x:c r="K1154" t="s">
        <x:v>72</x:v>
      </x:c>
      <x:c r="L1154" t="s">
        <x:v>44</x:v>
      </x:c>
      <x:c r="M1154" s="6"/>
      <x:c r="O1154" t="s">
        <x:v>64</x:v>
      </x:c>
      <x:c r="P1154" t="s">
        <x:v>65</x:v>
      </x:c>
      <x:c r="Q1154" t="str">
        <x:v>是</x:v>
      </x:c>
    </x:row>
    <x:row r="1155" ht="25.5" customHeight="1">
      <x:c r="A1155" t="s">
        <x:v>7777</x:v>
      </x:c>
      <x:c r="B1155" t="s">
        <x:v>17</x:v>
      </x:c>
      <x:c r="C1155" t="s">
        <x:v>7778</x:v>
      </x:c>
      <x:c r="D1155" t="s">
        <x:v>7779</x:v>
      </x:c>
      <x:c r="E1155" t="s">
        <x:v>7780</x:v>
      </x:c>
      <x:c r="F1155" t="s">
        <x:v>21</x:v>
      </x:c>
      <x:c r="G1155" t="s">
        <x:v>7548</x:v>
      </x:c>
      <x:c r="H1155" t="s">
        <x:v>7781</x:v>
      </x:c>
      <x:c r="I1155" t="s">
        <x:v>7782</x:v>
      </x:c>
      <x:c r="J1155" t="s">
        <x:v>44</x:v>
      </x:c>
      <x:c r="K1155" t="s">
        <x:v>72</x:v>
      </x:c>
      <x:c r="L1155" t="s">
        <x:v>44</x:v>
      </x:c>
      <x:c r="M1155" s="6"/>
      <x:c r="O1155" t="s">
        <x:v>257</x:v>
      </x:c>
      <x:c r="P1155" t="s">
        <x:v>258</x:v>
      </x:c>
      <x:c r="Q1155" t="str">
        <x:v>是</x:v>
      </x:c>
    </x:row>
    <x:row r="1156" ht="25.5" customHeight="1">
      <x:c r="A1156" t="s">
        <x:v>7783</x:v>
      </x:c>
      <x:c r="B1156" t="s">
        <x:v>57</x:v>
      </x:c>
      <x:c r="C1156" t="s">
        <x:v>7784</x:v>
      </x:c>
      <x:c r="D1156" t="s">
        <x:v>7785</x:v>
      </x:c>
      <x:c r="E1156" t="s">
        <x:v>7786</x:v>
      </x:c>
      <x:c r="F1156" t="s">
        <x:v>21</x:v>
      </x:c>
      <x:c r="G1156" t="s">
        <x:v>7548</x:v>
      </x:c>
      <x:c r="H1156" t="s">
        <x:v>7787</x:v>
      </x:c>
      <x:c r="I1156" t="s">
        <x:v>7788</x:v>
      </x:c>
      <x:c r="J1156" t="s">
        <x:v>44</x:v>
      </x:c>
      <x:c r="K1156" t="s">
        <x:v>72</x:v>
      </x:c>
      <x:c r="L1156" t="s">
        <x:v>44</x:v>
      </x:c>
      <x:c r="M1156" s="6"/>
      <x:c r="O1156" t="s">
        <x:v>64</x:v>
      </x:c>
      <x:c r="P1156" t="s">
        <x:v>174</x:v>
      </x:c>
      <x:c r="Q1156" t="str">
        <x:v>是</x:v>
      </x:c>
    </x:row>
    <x:row r="1157" ht="25.5" customHeight="1">
      <x:c r="A1157" t="s">
        <x:v>7789</x:v>
      </x:c>
      <x:c r="B1157" t="s">
        <x:v>57</x:v>
      </x:c>
      <x:c r="C1157" t="s">
        <x:v>7790</x:v>
      </x:c>
      <x:c r="D1157" t="s">
        <x:v>7791</x:v>
      </x:c>
      <x:c r="E1157" t="s">
        <x:v>7792</x:v>
      </x:c>
      <x:c r="F1157" t="s">
        <x:v>21</x:v>
      </x:c>
      <x:c r="G1157" t="s">
        <x:v>7548</x:v>
      </x:c>
      <x:c r="H1157" t="s">
        <x:v>7793</x:v>
      </x:c>
      <x:c r="I1157" t="s">
        <x:v>7794</x:v>
      </x:c>
      <x:c r="J1157" t="s">
        <x:v>44</x:v>
      </x:c>
      <x:c r="K1157" t="s">
        <x:v>72</x:v>
      </x:c>
      <x:c r="L1157" t="s">
        <x:v>44</x:v>
      </x:c>
      <x:c r="M1157" s="6"/>
      <x:c r="O1157" t="s">
        <x:v>64</x:v>
      </x:c>
      <x:c r="P1157" t="s">
        <x:v>97</x:v>
      </x:c>
      <x:c r="Q1157" t="str">
        <x:v>否</x:v>
      </x:c>
    </x:row>
    <x:row r="1158" ht="25.5" customHeight="1">
      <x:c r="A1158" t="s">
        <x:v>7795</x:v>
      </x:c>
      <x:c r="B1158" t="s">
        <x:v>17</x:v>
      </x:c>
      <x:c r="C1158" t="s">
        <x:v>7796</x:v>
      </x:c>
      <x:c r="D1158" t="s">
        <x:v>7797</x:v>
      </x:c>
      <x:c r="E1158" t="s">
        <x:v>7798</x:v>
      </x:c>
      <x:c r="F1158" t="s">
        <x:v>21</x:v>
      </x:c>
      <x:c r="G1158" t="s">
        <x:v>7548</x:v>
      </x:c>
      <x:c r="H1158" t="s">
        <x:v>7799</x:v>
      </x:c>
      <x:c r="I1158" t="s">
        <x:v>7800</x:v>
      </x:c>
      <x:c r="J1158" t="s">
        <x:v>44</x:v>
      </x:c>
      <x:c r="K1158" t="s">
        <x:v>72</x:v>
      </x:c>
      <x:c r="L1158" t="s">
        <x:v>44</x:v>
      </x:c>
      <x:c r="M1158" s="6" t="e">
        <x:f>HYPERLINK("https://github.com/CodeImprove/CodeImprove","https://github.com/CodeImprove/CodeImprove")</x:f>
        <x:v>HYPERLINK is not implemented. linkLocation=https://github.com/CodeImprove/CodeImprove, friendlyName=https://github.com/CodeImprove/CodeImprove</x:v>
      </x:c>
      <x:c r="N1158" t="s">
        <x:v>53</x:v>
      </x:c>
      <x:c r="O1158" t="s">
        <x:v>80</x:v>
      </x:c>
      <x:c r="P1158" t="s">
        <x:v>89</x:v>
      </x:c>
      <x:c r="Q1158" t="str">
        <x:v>是</x:v>
      </x:c>
    </x:row>
    <x:row r="1159" ht="25.5" customHeight="1">
      <x:c r="A1159" t="s">
        <x:v>7801</x:v>
      </x:c>
      <x:c r="B1159" t="s">
        <x:v>57</x:v>
      </x:c>
      <x:c r="C1159" t="s">
        <x:v>7802</x:v>
      </x:c>
      <x:c r="D1159" t="s">
        <x:v>7803</x:v>
      </x:c>
      <x:c r="E1159" t="s">
        <x:v>7804</x:v>
      </x:c>
      <x:c r="F1159" t="s">
        <x:v>21</x:v>
      </x:c>
      <x:c r="G1159" t="s">
        <x:v>7548</x:v>
      </x:c>
      <x:c r="H1159" t="s">
        <x:v>7805</x:v>
      </x:c>
      <x:c r="I1159" t="s">
        <x:v>7806</x:v>
      </x:c>
      <x:c r="J1159" t="s">
        <x:v>44</x:v>
      </x:c>
      <x:c r="K1159" t="s">
        <x:v>72</x:v>
      </x:c>
      <x:c r="L1159" t="s">
        <x:v>44</x:v>
      </x:c>
      <x:c r="M1159" s="6"/>
      <x:c r="O1159" t="s">
        <x:v>189</x:v>
      </x:c>
      <x:c r="P1159" t="s">
        <x:v>273</x:v>
      </x:c>
      <x:c r="Q1159" t="str">
        <x:v>否</x:v>
      </x:c>
    </x:row>
    <x:row r="1160" ht="25.5" customHeight="1">
      <x:c r="A1160" t="s">
        <x:v>7807</x:v>
      </x:c>
      <x:c r="B1160" t="s">
        <x:v>17</x:v>
      </x:c>
      <x:c r="C1160" t="s">
        <x:v>7808</x:v>
      </x:c>
      <x:c r="D1160" t="s">
        <x:v>7809</x:v>
      </x:c>
      <x:c r="E1160" t="s">
        <x:v>7810</x:v>
      </x:c>
      <x:c r="F1160" t="s">
        <x:v>21</x:v>
      </x:c>
      <x:c r="G1160" t="s">
        <x:v>7548</x:v>
      </x:c>
      <x:c r="H1160" t="s">
        <x:v>7811</x:v>
      </x:c>
      <x:c r="I1160" t="s">
        <x:v>7812</x:v>
      </x:c>
      <x:c r="J1160" t="s">
        <x:v>44</x:v>
      </x:c>
      <x:c r="K1160" t="s">
        <x:v>72</x:v>
      </x:c>
      <x:c r="L1160" t="s">
        <x:v>44</x:v>
      </x:c>
      <x:c r="M1160" s="6"/>
      <x:c r="O1160" t="s">
        <x:v>257</x:v>
      </x:c>
      <x:c r="P1160" t="s">
        <x:v>258</x:v>
      </x:c>
      <x:c r="Q1160" t="str">
        <x:v>是</x:v>
      </x:c>
    </x:row>
    <x:row r="1161" ht="25.5" customHeight="1">
      <x:c r="A1161" t="s">
        <x:v>7813</x:v>
      </x:c>
      <x:c r="B1161" t="s">
        <x:v>30</x:v>
      </x:c>
      <x:c r="C1161" t="s">
        <x:v>7814</x:v>
      </x:c>
      <x:c r="D1161" t="s">
        <x:v>7815</x:v>
      </x:c>
      <x:c r="E1161" t="s">
        <x:v>7816</x:v>
      </x:c>
      <x:c r="F1161" t="s">
        <x:v>21</x:v>
      </x:c>
      <x:c r="G1161" t="s">
        <x:v>7548</x:v>
      </x:c>
      <x:c r="H1161" t="s">
        <x:v>7817</x:v>
      </x:c>
      <x:c r="I1161" t="s">
        <x:v>7818</x:v>
      </x:c>
      <x:c r="J1161" t="s">
        <x:v>44</x:v>
      </x:c>
      <x:c r="K1161" t="s">
        <x:v>72</x:v>
      </x:c>
      <x:c r="L1161" t="s">
        <x:v>21</x:v>
      </x:c>
      <x:c r="M1161" s="6" t="e">
        <x:f>HYPERLINK("https://github.com/wuyifan18/LLM4CMG","https://github.com/wuyifan18/LLM4CMG")</x:f>
        <x:v>HYPERLINK is not implemented. linkLocation=https://github.com/wuyifan18/LLM4CMG, friendlyName=https://github.com/wuyifan18/LLM4CMG</x:v>
      </x:c>
      <x:c r="N1161" t="s">
        <x:v>840</x:v>
      </x:c>
      <x:c r="O1161" t="s">
        <x:v>257</x:v>
      </x:c>
      <x:c r="P1161" t="s">
        <x:v>281</x:v>
      </x:c>
      <x:c r="Q1161" t="str">
        <x:v>是</x:v>
      </x:c>
    </x:row>
    <x:row r="1162" ht="25.5" customHeight="1">
      <x:c r="A1162" t="s">
        <x:v>7819</x:v>
      </x:c>
      <x:c r="B1162" t="s">
        <x:v>17</x:v>
      </x:c>
      <x:c r="C1162" t="s">
        <x:v>7820</x:v>
      </x:c>
      <x:c r="D1162" t="s">
        <x:v>7821</x:v>
      </x:c>
      <x:c r="E1162" t="s">
        <x:v>7822</x:v>
      </x:c>
      <x:c r="F1162" t="s">
        <x:v>21</x:v>
      </x:c>
      <x:c r="G1162" t="s">
        <x:v>7548</x:v>
      </x:c>
      <x:c r="H1162" t="s">
        <x:v>7823</x:v>
      </x:c>
      <x:c r="I1162" t="s">
        <x:v>7824</x:v>
      </x:c>
      <x:c r="J1162" t="s">
        <x:v>44</x:v>
      </x:c>
      <x:c r="K1162" t="s">
        <x:v>72</x:v>
      </x:c>
      <x:c r="L1162" t="s">
        <x:v>44</x:v>
      </x:c>
      <x:c r="M1162" s="6" t="e">
        <x:f>HYPERLINK("https://github.com/ztwater/Instruct-or-Interact","https://github.com/ztwater/Instruct-or-Interact")</x:f>
        <x:v>HYPERLINK is not implemented. linkLocation=https://github.com/ztwater/Instruct-or-Interact, friendlyName=https://github.com/ztwater/Instruct-or-Interact</x:v>
      </x:c>
      <x:c r="N1162" t="s">
        <x:v>325</x:v>
      </x:c>
      <x:c r="O1162" t="s">
        <x:v>257</x:v>
      </x:c>
      <x:c r="P1162" t="s">
        <x:v>258</x:v>
      </x:c>
      <x:c r="Q1162" t="str">
        <x:v>是</x:v>
      </x:c>
    </x:row>
    <x:row r="1163" ht="25.5" customHeight="1">
      <x:c r="A1163" t="s">
        <x:v>7825</x:v>
      </x:c>
      <x:c r="B1163" t="s">
        <x:v>17</x:v>
      </x:c>
      <x:c r="C1163" t="s">
        <x:v>7826</x:v>
      </x:c>
      <x:c r="D1163" t="s">
        <x:v>7827</x:v>
      </x:c>
      <x:c r="E1163" t="s">
        <x:v>7828</x:v>
      </x:c>
      <x:c r="F1163" t="s">
        <x:v>21</x:v>
      </x:c>
      <x:c r="G1163" t="s">
        <x:v>7548</x:v>
      </x:c>
      <x:c r="H1163" t="s">
        <x:v>7829</x:v>
      </x:c>
      <x:c r="I1163" t="s">
        <x:v>7830</x:v>
      </x:c>
      <x:c r="J1163" t="s">
        <x:v>44</x:v>
      </x:c>
      <x:c r="K1163" t="s">
        <x:v>72</x:v>
      </x:c>
      <x:c r="L1163" t="s">
        <x:v>44</x:v>
      </x:c>
      <x:c r="M1163" s="6" t="e">
        <x:f>HYPERLINK("https://github.com/shuzhenggao/sbllm","https://github.com/shuzhenggao/sbllm")</x:f>
        <x:v>HYPERLINK is not implemented. linkLocation=https://github.com/shuzhenggao/sbllm, friendlyName=https://github.com/shuzhenggao/sbllm</x:v>
      </x:c>
      <x:c r="N1163" t="s">
        <x:v>79</x:v>
      </x:c>
      <x:c r="O1163" t="s">
        <x:v>257</x:v>
      </x:c>
      <x:c r="P1163" t="s">
        <x:v>349</x:v>
      </x:c>
      <x:c r="Q1163" t="str">
        <x:v>是</x:v>
      </x:c>
    </x:row>
    <x:row r="1164" ht="25.5" customHeight="1">
      <x:c r="A1164" t="s">
        <x:v>7831</x:v>
      </x:c>
      <x:c r="B1164" t="s">
        <x:v>30</x:v>
      </x:c>
      <x:c r="C1164" t="s">
        <x:v>7832</x:v>
      </x:c>
      <x:c r="D1164" t="s">
        <x:v>7833</x:v>
      </x:c>
      <x:c r="E1164" t="s">
        <x:v>7834</x:v>
      </x:c>
      <x:c r="F1164" t="s">
        <x:v>21</x:v>
      </x:c>
      <x:c r="G1164" t="s">
        <x:v>7548</x:v>
      </x:c>
      <x:c r="H1164" t="s">
        <x:v>7835</x:v>
      </x:c>
      <x:c r="I1164" t="s">
        <x:v>7836</x:v>
      </x:c>
      <x:c r="J1164" t="s">
        <x:v>44</x:v>
      </x:c>
      <x:c r="K1164" t="s">
        <x:v>72</x:v>
      </x:c>
      <x:c r="L1164" t="s">
        <x:v>44</x:v>
      </x:c>
      <x:c r="M1164" s="6"/>
      <x:c r="O1164" t="s">
        <x:v>131</x:v>
      </x:c>
      <x:c r="P1164" t="s">
        <x:v>918</x:v>
      </x:c>
      <x:c r="Q1164" t="str">
        <x:v>是</x:v>
      </x:c>
    </x:row>
    <x:row r="1165" ht="25.5" customHeight="1">
      <x:c r="A1165" t="s">
        <x:v>7837</x:v>
      </x:c>
      <x:c r="B1165" t="s">
        <x:v>17</x:v>
      </x:c>
      <x:c r="C1165" t="s">
        <x:v>7838</x:v>
      </x:c>
      <x:c r="D1165" t="s">
        <x:v>7839</x:v>
      </x:c>
      <x:c r="E1165" t="s">
        <x:v>7840</x:v>
      </x:c>
      <x:c r="F1165" t="s">
        <x:v>21</x:v>
      </x:c>
      <x:c r="G1165" t="s">
        <x:v>7548</x:v>
      </x:c>
      <x:c r="H1165" t="s">
        <x:v>7841</x:v>
      </x:c>
      <x:c r="I1165" t="s">
        <x:v>7842</x:v>
      </x:c>
      <x:c r="J1165" t="s">
        <x:v>44</x:v>
      </x:c>
      <x:c r="K1165" t="s">
        <x:v>72</x:v>
      </x:c>
      <x:c r="L1165" t="s">
        <x:v>44</x:v>
      </x:c>
      <x:c r="M1165" s="6" t="e">
        <x:f>HYPERLINK("https://github.com/zhangbuzhang/ObfusEval","https://github.com/zhangbuzhang/ObfusEval")</x:f>
        <x:v>HYPERLINK is not implemented. linkLocation=https://github.com/zhangbuzhang/ObfusEval, friendlyName=https://github.com/zhangbuzhang/ObfusEval</x:v>
      </x:c>
      <x:c r="N1165" t="s">
        <x:v>675</x:v>
      </x:c>
      <x:c r="O1165" t="s">
        <x:v>257</x:v>
      </x:c>
      <x:c r="P1165" t="s">
        <x:v>258</x:v>
      </x:c>
      <x:c r="Q1165" t="str">
        <x:v>是</x:v>
      </x:c>
    </x:row>
    <x:row r="1166" ht="25.5" customHeight="1">
      <x:c r="A1166" t="s">
        <x:v>7843</x:v>
      </x:c>
      <x:c r="B1166" t="s">
        <x:v>17</x:v>
      </x:c>
      <x:c r="C1166" t="s">
        <x:v>7844</x:v>
      </x:c>
      <x:c r="D1166" t="s">
        <x:v>7845</x:v>
      </x:c>
      <x:c r="E1166" t="s">
        <x:v>7846</x:v>
      </x:c>
      <x:c r="F1166" t="s">
        <x:v>21</x:v>
      </x:c>
      <x:c r="G1166" t="s">
        <x:v>7548</x:v>
      </x:c>
      <x:c r="H1166" t="s">
        <x:v>7847</x:v>
      </x:c>
      <x:c r="I1166" t="s">
        <x:v>7848</x:v>
      </x:c>
      <x:c r="J1166" t="s">
        <x:v>44</x:v>
      </x:c>
      <x:c r="K1166" t="s">
        <x:v>72</x:v>
      </x:c>
      <x:c r="L1166" t="s">
        <x:v>44</x:v>
      </x:c>
      <x:c r="M1166" s="6" t="e">
        <x:f>HYPERLINK("https://github.com/PlanQK/workflow-modeler","https://github.com/PlanQK/workflow-modeler")</x:f>
        <x:v>HYPERLINK is not implemented. linkLocation=https://github.com/PlanQK/workflow-modeler, friendlyName=https://github.com/PlanQK/workflow-modeler</x:v>
      </x:c>
      <x:c r="N1166" t="s">
        <x:v>403</x:v>
      </x:c>
      <x:c r="O1166" t="s">
        <x:v>189</x:v>
      </x:c>
      <x:c r="P1166" t="s">
        <x:v>4741</x:v>
      </x:c>
      <x:c r="Q1166" t="str">
        <x:v>否</x:v>
      </x:c>
    </x:row>
    <x:row r="1167" ht="25.5" customHeight="1">
      <x:c r="A1167" t="s">
        <x:v>7849</x:v>
      </x:c>
      <x:c r="B1167" t="s">
        <x:v>17</x:v>
      </x:c>
      <x:c r="C1167" t="s">
        <x:v>7850</x:v>
      </x:c>
      <x:c r="D1167" t="s">
        <x:v>7851</x:v>
      </x:c>
      <x:c r="E1167" t="s">
        <x:v>7852</x:v>
      </x:c>
      <x:c r="F1167" t="s">
        <x:v>21</x:v>
      </x:c>
      <x:c r="G1167" t="s">
        <x:v>7548</x:v>
      </x:c>
      <x:c r="H1167" t="s">
        <x:v>7853</x:v>
      </x:c>
      <x:c r="I1167" t="s">
        <x:v>7854</x:v>
      </x:c>
      <x:c r="J1167" t="s">
        <x:v>44</x:v>
      </x:c>
      <x:c r="K1167" t="s">
        <x:v>72</x:v>
      </x:c>
      <x:c r="L1167" t="s">
        <x:v>44</x:v>
      </x:c>
      <x:c r="M1167" s="6" t="e">
        <x:f>HYPERLINK("https://github.com/dvaave/BSan/blob/main","https://github.com/dvaave/BSan/blob/main")</x:f>
        <x:v>HYPERLINK is not implemented. linkLocation=https://github.com/dvaave/BSan/blob/main, friendlyName=https://github.com/dvaave/BSan/blob/main</x:v>
      </x:c>
      <x:c r="N1167" t="s">
        <x:v>675</x:v>
      </x:c>
      <x:c r="O1167" t="s">
        <x:v>122</x:v>
      </x:c>
      <x:c r="P1167" t="s">
        <x:v>447</x:v>
      </x:c>
      <x:c r="Q1167" t="str">
        <x:v>否</x:v>
      </x:c>
    </x:row>
    <x:row r="1168" ht="25.5" customHeight="1">
      <x:c r="A1168" t="s">
        <x:v>7855</x:v>
      </x:c>
      <x:c r="B1168" t="s">
        <x:v>17</x:v>
      </x:c>
      <x:c r="C1168" t="s">
        <x:v>7856</x:v>
      </x:c>
      <x:c r="D1168" t="s">
        <x:v>7857</x:v>
      </x:c>
      <x:c r="E1168" t="s">
        <x:v>7858</x:v>
      </x:c>
      <x:c r="F1168" t="s">
        <x:v>21</x:v>
      </x:c>
      <x:c r="G1168" t="s">
        <x:v>7548</x:v>
      </x:c>
      <x:c r="H1168" t="s">
        <x:v>7859</x:v>
      </x:c>
      <x:c r="I1168" t="s">
        <x:v>7860</x:v>
      </x:c>
      <x:c r="J1168" t="s">
        <x:v>44</x:v>
      </x:c>
      <x:c r="K1168" t="s">
        <x:v>7861</x:v>
      </x:c>
      <x:c r="L1168" t="s">
        <x:v>21</x:v>
      </x:c>
      <x:c r="M1168" s="6"/>
      <x:c r="O1168" t="s">
        <x:v>131</x:v>
      </x:c>
      <x:c r="P1168" t="s">
        <x:v>227</x:v>
      </x:c>
      <x:c r="Q1168" t="str">
        <x:v>是</x:v>
      </x:c>
    </x:row>
    <x:row r="1169" ht="25.5" customHeight="1">
      <x:c r="A1169" t="s">
        <x:v>7862</x:v>
      </x:c>
      <x:c r="B1169" t="s">
        <x:v>17</x:v>
      </x:c>
      <x:c r="C1169" t="s">
        <x:v>7863</x:v>
      </x:c>
      <x:c r="D1169" t="s">
        <x:v>7864</x:v>
      </x:c>
      <x:c r="E1169" t="s">
        <x:v>7865</x:v>
      </x:c>
      <x:c r="F1169" t="s">
        <x:v>21</x:v>
      </x:c>
      <x:c r="G1169" t="s">
        <x:v>7548</x:v>
      </x:c>
      <x:c r="H1169" t="s">
        <x:v>7866</x:v>
      </x:c>
      <x:c r="I1169" t="s">
        <x:v>7867</x:v>
      </x:c>
      <x:c r="J1169" t="s">
        <x:v>44</x:v>
      </x:c>
      <x:c r="K1169" t="s">
        <x:v>7868</x:v>
      </x:c>
      <x:c r="L1169" t="s">
        <x:v>44</x:v>
      </x:c>
      <x:c r="M1169" s="6" t="e">
        <x:f>HYPERLINK("https://github.com/jinan789/ConsCS/blob/main","https://github.com/jinan789/ConsCS/blob/main")</x:f>
        <x:v>HYPERLINK is not implemented. linkLocation=https://github.com/jinan789/ConsCS/blob/main, friendlyName=https://github.com/jinan789/ConsCS/blob/main</x:v>
      </x:c>
      <x:c r="N1169" t="s">
        <x:v>53</x:v>
      </x:c>
      <x:c r="O1169" t="s">
        <x:v>462</x:v>
      </x:c>
      <x:c r="P1169" t="s">
        <x:v>1444</x:v>
      </x:c>
      <x:c r="Q1169" t="str">
        <x:v>否</x:v>
      </x:c>
    </x:row>
    <x:row r="1170" ht="25.5" customHeight="1">
      <x:c r="A1170" t="s">
        <x:v>7869</x:v>
      </x:c>
      <x:c r="B1170" t="s">
        <x:v>17</x:v>
      </x:c>
      <x:c r="C1170" t="s">
        <x:v>7870</x:v>
      </x:c>
      <x:c r="D1170" t="s">
        <x:v>7871</x:v>
      </x:c>
      <x:c r="E1170" t="s">
        <x:v>7872</x:v>
      </x:c>
      <x:c r="F1170" t="s">
        <x:v>21</x:v>
      </x:c>
      <x:c r="G1170" t="s">
        <x:v>7548</x:v>
      </x:c>
      <x:c r="H1170" t="s">
        <x:v>7873</x:v>
      </x:c>
      <x:c r="I1170" t="s">
        <x:v>7874</x:v>
      </x:c>
      <x:c r="J1170" t="s">
        <x:v>44</x:v>
      </x:c>
      <x:c r="K1170" t="s">
        <x:v>7875</x:v>
      </x:c>
      <x:c r="L1170" t="s">
        <x:v>44</x:v>
      </x:c>
      <x:c r="M1170" s="6"/>
      <x:c r="O1170" t="s">
        <x:v>462</x:v>
      </x:c>
      <x:c r="P1170" t="s">
        <x:v>478</x:v>
      </x:c>
      <x:c r="Q1170" t="str">
        <x:v>是</x:v>
      </x:c>
    </x:row>
    <x:row r="1171" ht="25.5" customHeight="1">
      <x:c r="A1171" t="s">
        <x:v>7876</x:v>
      </x:c>
      <x:c r="B1171" t="s">
        <x:v>17</x:v>
      </x:c>
      <x:c r="C1171" t="s">
        <x:v>7877</x:v>
      </x:c>
      <x:c r="D1171" t="s">
        <x:v>7878</x:v>
      </x:c>
      <x:c r="E1171" t="s">
        <x:v>7879</x:v>
      </x:c>
      <x:c r="F1171" t="s">
        <x:v>21</x:v>
      </x:c>
      <x:c r="G1171" t="s">
        <x:v>7548</x:v>
      </x:c>
      <x:c r="H1171" t="s">
        <x:v>7880</x:v>
      </x:c>
      <x:c r="I1171" t="s">
        <x:v>7881</x:v>
      </x:c>
      <x:c r="J1171" t="s">
        <x:v>44</x:v>
      </x:c>
      <x:c r="K1171" t="s">
        <x:v>7882</x:v>
      </x:c>
      <x:c r="L1171" t="s">
        <x:v>44</x:v>
      </x:c>
      <x:c r="M1171" s="6" t="e">
        <x:f>HYPERLINK("https://github.com/zerrymore/AutoSM","https://github.com/zerrymore/AutoSM")</x:f>
        <x:v>HYPERLINK is not implemented. linkLocation=https://github.com/zerrymore/AutoSM, friendlyName=https://github.com/zerrymore/AutoSM</x:v>
      </x:c>
      <x:c r="N1171" t="s">
        <x:v>403</x:v>
      </x:c>
      <x:c r="O1171" t="s">
        <x:v>462</x:v>
      </x:c>
      <x:c r="P1171" t="s">
        <x:v>3216</x:v>
      </x:c>
      <x:c r="Q1171" t="str">
        <x:v>是</x:v>
      </x:c>
    </x:row>
    <x:row r="1172" ht="25.5" customHeight="1">
      <x:c r="A1172" t="s">
        <x:v>7883</x:v>
      </x:c>
      <x:c r="B1172" t="s">
        <x:v>57</x:v>
      </x:c>
      <x:c r="C1172" t="s">
        <x:v>7884</x:v>
      </x:c>
      <x:c r="D1172" t="s">
        <x:v>7885</x:v>
      </x:c>
      <x:c r="E1172" t="s">
        <x:v>7886</x:v>
      </x:c>
      <x:c r="F1172" t="s">
        <x:v>44</x:v>
      </x:c>
      <x:c r="G1172" t="s">
        <x:v>7548</x:v>
      </x:c>
      <x:c r="H1172" t="s">
        <x:v>7887</x:v>
      </x:c>
      <x:c r="I1172" t="s">
        <x:v>7888</x:v>
      </x:c>
      <x:c r="J1172" t="s">
        <x:v>44</x:v>
      </x:c>
      <x:c r="K1172" t="s">
        <x:v>72</x:v>
      </x:c>
      <x:c r="L1172" t="s">
        <x:v>44</x:v>
      </x:c>
      <x:c r="M1172" s="6"/>
      <x:c r="O1172" t="s">
        <x:v>64</x:v>
      </x:c>
      <x:c r="P1172" t="s">
        <x:v>65</x:v>
      </x:c>
      <x:c r="Q1172" t="str">
        <x:v>否</x:v>
      </x:c>
    </x:row>
    <x:row r="1173" ht="25.5" customHeight="1">
      <x:c r="A1173" t="s">
        <x:v>7889</x:v>
      </x:c>
      <x:c r="B1173" t="s">
        <x:v>57</x:v>
      </x:c>
      <x:c r="C1173" t="s">
        <x:v>7890</x:v>
      </x:c>
      <x:c r="D1173" t="s">
        <x:v>7891</x:v>
      </x:c>
      <x:c r="E1173" t="s">
        <x:v>7892</x:v>
      </x:c>
      <x:c r="F1173" t="s">
        <x:v>44</x:v>
      </x:c>
      <x:c r="G1173" t="s">
        <x:v>7548</x:v>
      </x:c>
      <x:c r="H1173" t="s">
        <x:v>7893</x:v>
      </x:c>
      <x:c r="I1173" t="s">
        <x:v>7894</x:v>
      </x:c>
      <x:c r="J1173" t="s">
        <x:v>44</x:v>
      </x:c>
      <x:c r="K1173" t="s">
        <x:v>72</x:v>
      </x:c>
      <x:c r="L1173" t="s">
        <x:v>44</x:v>
      </x:c>
      <x:c r="M1173" s="6" t="e">
        <x:f>HYPERLINK("https://github.com/THU-WingTecher/Coni","https://github.com/THU-WingTecher/Coni")</x:f>
        <x:v>HYPERLINK is not implemented. linkLocation=https://github.com/THU-WingTecher/Coni, friendlyName=https://github.com/THU-WingTecher/Coni</x:v>
      </x:c>
      <x:c r="N1173" t="s">
        <x:v>325</x:v>
      </x:c>
      <x:c r="O1173" t="s">
        <x:v>64</x:v>
      </x:c>
      <x:c r="P1173" t="s">
        <x:v>65</x:v>
      </x:c>
      <x:c r="Q1173" t="str">
        <x:v>否</x:v>
      </x:c>
    </x:row>
    <x:row r="1174" ht="25.5" customHeight="1">
      <x:c r="A1174" t="s">
        <x:v>7895</x:v>
      </x:c>
      <x:c r="B1174" t="s">
        <x:v>57</x:v>
      </x:c>
      <x:c r="C1174" t="s">
        <x:v>7896</x:v>
      </x:c>
      <x:c r="D1174" t="s">
        <x:v>7897</x:v>
      </x:c>
      <x:c r="E1174" t="s">
        <x:v>7898</x:v>
      </x:c>
      <x:c r="F1174" t="s">
        <x:v>44</x:v>
      </x:c>
      <x:c r="G1174" t="s">
        <x:v>7548</x:v>
      </x:c>
      <x:c r="H1174" t="s">
        <x:v>7899</x:v>
      </x:c>
      <x:c r="I1174" t="s">
        <x:v>7900</x:v>
      </x:c>
      <x:c r="J1174" t="s">
        <x:v>44</x:v>
      </x:c>
      <x:c r="K1174" t="s">
        <x:v>72</x:v>
      </x:c>
      <x:c r="L1174" t="s">
        <x:v>44</x:v>
      </x:c>
      <x:c r="M1174" s="6"/>
      <x:c r="O1174" t="s">
        <x:v>64</x:v>
      </x:c>
      <x:c r="P1174" t="s">
        <x:v>65</x:v>
      </x:c>
      <x:c r="Q1174" t="str">
        <x:v>否</x:v>
      </x:c>
    </x:row>
    <x:row r="1175" ht="25.5" customHeight="1">
      <x:c r="A1175" t="s">
        <x:v>7901</x:v>
      </x:c>
      <x:c r="B1175" t="s">
        <x:v>57</x:v>
      </x:c>
      <x:c r="C1175" t="s">
        <x:v>7902</x:v>
      </x:c>
      <x:c r="D1175" t="s">
        <x:v>7903</x:v>
      </x:c>
      <x:c r="E1175" t="s">
        <x:v>7904</x:v>
      </x:c>
      <x:c r="F1175" t="s">
        <x:v>21</x:v>
      </x:c>
      <x:c r="G1175" t="s">
        <x:v>7548</x:v>
      </x:c>
      <x:c r="H1175" t="s">
        <x:v>7905</x:v>
      </x:c>
      <x:c r="I1175" t="s">
        <x:v>7906</x:v>
      </x:c>
      <x:c r="J1175" t="s">
        <x:v>21</x:v>
      </x:c>
      <x:c r="K1175" t="s">
        <x:v>7907</x:v>
      </x:c>
      <x:c r="L1175" t="s">
        <x:v>21</x:v>
      </x:c>
      <x:c r="M1175" s="6"/>
      <x:c r="O1175" t="s">
        <x:v>27</x:v>
      </x:c>
      <x:c r="P1175" t="s">
        <x:v>28</x:v>
      </x:c>
      <x:c r="Q1175" t="str">
        <x:v>是</x:v>
      </x:c>
    </x:row>
    <x:row r="1176" ht="25.5" customHeight="1">
      <x:c r="A1176" t="s">
        <x:v>7908</x:v>
      </x:c>
      <x:c r="B1176" t="s">
        <x:v>30</x:v>
      </x:c>
      <x:c r="C1176" t="s">
        <x:v>7909</x:v>
      </x:c>
      <x:c r="D1176" t="s">
        <x:v>7910</x:v>
      </x:c>
      <x:c r="E1176" t="s">
        <x:v>7911</x:v>
      </x:c>
      <x:c r="F1176" t="s">
        <x:v>44</x:v>
      </x:c>
      <x:c r="G1176" t="s">
        <x:v>7548</x:v>
      </x:c>
      <x:c r="H1176" t="s">
        <x:v>7912</x:v>
      </x:c>
      <x:c r="I1176" t="s">
        <x:v>7913</x:v>
      </x:c>
      <x:c r="J1176" t="s">
        <x:v>44</x:v>
      </x:c>
      <x:c r="K1176" t="s">
        <x:v>7914</x:v>
      </x:c>
      <x:c r="L1176" t="s">
        <x:v>44</x:v>
      </x:c>
      <x:c r="M1176" s="6" t="e">
        <x:f>HYPERLINK("https://github.com/zyueek/ICSE25_github","https://github.com/zyueek/ICSE25_github")</x:f>
        <x:v>HYPERLINK is not implemented. linkLocation=https://github.com/zyueek/ICSE25_github, friendlyName=https://github.com/zyueek/ICSE25_github</x:v>
      </x:c>
      <x:c r="N1176" t="s">
        <x:v>675</x:v>
      </x:c>
      <x:c r="O1176" t="s">
        <x:v>122</x:v>
      </x:c>
      <x:c r="P1176" t="s">
        <x:v>739</x:v>
      </x:c>
      <x:c r="Q1176" t="str">
        <x:v>否</x:v>
      </x:c>
    </x:row>
    <x:row r="1177" ht="25.5" customHeight="1">
      <x:c r="A1177" t="s">
        <x:v>7915</x:v>
      </x:c>
      <x:c r="B1177" t="s">
        <x:v>151</x:v>
      </x:c>
      <x:c r="C1177" t="s">
        <x:v>7916</x:v>
      </x:c>
      <x:c r="D1177" t="s">
        <x:v>7917</x:v>
      </x:c>
      <x:c r="E1177" t="s">
        <x:v>7918</x:v>
      </x:c>
      <x:c r="F1177" t="s">
        <x:v>44</x:v>
      </x:c>
      <x:c r="G1177" t="s">
        <x:v>7548</x:v>
      </x:c>
      <x:c r="H1177" t="s">
        <x:v>7919</x:v>
      </x:c>
      <x:c r="I1177" t="s">
        <x:v>7920</x:v>
      </x:c>
      <x:c r="J1177" t="s">
        <x:v>44</x:v>
      </x:c>
      <x:c r="K1177" t="s">
        <x:v>72</x:v>
      </x:c>
      <x:c r="L1177" t="s">
        <x:v>44</x:v>
      </x:c>
      <x:c r="M1177" s="6"/>
      <x:c r="O1177" t="s">
        <x:v>131</x:v>
      </x:c>
      <x:c r="P1177" t="s">
        <x:v>158</x:v>
      </x:c>
      <x:c r="Q1177" t="str">
        <x:v>否</x:v>
      </x:c>
    </x:row>
    <x:row r="1178" ht="25.5" customHeight="1">
      <x:c r="A1178" t="s">
        <x:v>7921</x:v>
      </x:c>
      <x:c r="B1178" t="s">
        <x:v>57</x:v>
      </x:c>
      <x:c r="C1178" t="s">
        <x:v>7922</x:v>
      </x:c>
      <x:c r="D1178" t="s">
        <x:v>7923</x:v>
      </x:c>
      <x:c r="E1178" t="s">
        <x:v>7924</x:v>
      </x:c>
      <x:c r="F1178" t="s">
        <x:v>21</x:v>
      </x:c>
      <x:c r="G1178" t="s">
        <x:v>7548</x:v>
      </x:c>
      <x:c r="H1178" t="s">
        <x:v>7925</x:v>
      </x:c>
      <x:c r="I1178" t="s">
        <x:v>7926</x:v>
      </x:c>
      <x:c r="J1178" t="s">
        <x:v>44</x:v>
      </x:c>
      <x:c r="K1178" t="s">
        <x:v>72</x:v>
      </x:c>
      <x:c r="L1178" t="s">
        <x:v>44</x:v>
      </x:c>
      <x:c r="M1178" s="6"/>
      <x:c r="O1178" t="s">
        <x:v>80</x:v>
      </x:c>
      <x:c r="P1178" t="s">
        <x:v>81</x:v>
      </x:c>
      <x:c r="Q1178" t="str">
        <x:v>是</x:v>
      </x:c>
    </x:row>
    <x:row r="1179" ht="25.5" customHeight="1">
      <x:c r="A1179" t="s">
        <x:v>7927</x:v>
      </x:c>
      <x:c r="B1179" t="s">
        <x:v>57</x:v>
      </x:c>
      <x:c r="C1179" t="s">
        <x:v>7928</x:v>
      </x:c>
      <x:c r="D1179" t="s">
        <x:v>7929</x:v>
      </x:c>
      <x:c r="E1179" t="s">
        <x:v>7930</x:v>
      </x:c>
      <x:c r="F1179" t="s">
        <x:v>21</x:v>
      </x:c>
      <x:c r="G1179" t="s">
        <x:v>7548</x:v>
      </x:c>
      <x:c r="H1179" t="s">
        <x:v>7931</x:v>
      </x:c>
      <x:c r="I1179" t="s">
        <x:v>7932</x:v>
      </x:c>
      <x:c r="J1179" t="s">
        <x:v>44</x:v>
      </x:c>
      <x:c r="K1179" t="s">
        <x:v>72</x:v>
      </x:c>
      <x:c r="L1179" t="s">
        <x:v>44</x:v>
      </x:c>
      <x:c r="M1179" s="6" t="e">
        <x:f>HYPERLINK("https://github.com/chenzhenpeng18/ICSE25-FairHOME","https://github.com/chenzhenpeng18/ICSE25-FairHOME")</x:f>
        <x:v>HYPERLINK is not implemented. linkLocation=https://github.com/chenzhenpeng18/ICSE25-FairHOME, friendlyName=https://github.com/chenzhenpeng18/ICSE25-FairHOME</x:v>
      </x:c>
      <x:c r="N1179" t="s">
        <x:v>840</x:v>
      </x:c>
      <x:c r="O1179" t="s">
        <x:v>189</x:v>
      </x:c>
      <x:c r="P1179" t="s">
        <x:v>273</x:v>
      </x:c>
      <x:c r="Q1179" t="str">
        <x:v>否</x:v>
      </x:c>
    </x:row>
    <x:row r="1180" ht="25.5" customHeight="1">
      <x:c r="A1180" t="s">
        <x:v>7933</x:v>
      </x:c>
      <x:c r="B1180" t="s">
        <x:v>57</x:v>
      </x:c>
      <x:c r="C1180" t="s">
        <x:v>7934</x:v>
      </x:c>
      <x:c r="D1180" t="s">
        <x:v>7935</x:v>
      </x:c>
      <x:c r="E1180" t="s">
        <x:v>7936</x:v>
      </x:c>
      <x:c r="F1180" t="s">
        <x:v>21</x:v>
      </x:c>
      <x:c r="G1180" t="s">
        <x:v>7548</x:v>
      </x:c>
      <x:c r="H1180" t="s">
        <x:v>7937</x:v>
      </x:c>
      <x:c r="I1180" t="s">
        <x:v>7938</x:v>
      </x:c>
      <x:c r="J1180" t="s">
        <x:v>44</x:v>
      </x:c>
      <x:c r="K1180" t="s">
        <x:v>72</x:v>
      </x:c>
      <x:c r="L1180" t="s">
        <x:v>44</x:v>
      </x:c>
      <x:c r="M1180" s="6" t="e">
        <x:f>HYPERLINK("https://github.com/LingfengZhang98/HIFI","https://github.com/LingfengZhang98/HIFI")</x:f>
        <x:v>HYPERLINK is not implemented. linkLocation=https://github.com/LingfengZhang98/HIFI, friendlyName=https://github.com/LingfengZhang98/HIFI</x:v>
      </x:c>
      <x:c r="N1180" t="s">
        <x:v>325</x:v>
      </x:c>
      <x:c r="O1180" t="s">
        <x:v>189</x:v>
      </x:c>
      <x:c r="P1180" t="s">
        <x:v>273</x:v>
      </x:c>
      <x:c r="Q1180" t="str">
        <x:v>否</x:v>
      </x:c>
    </x:row>
    <x:row r="1181" ht="25.5" customHeight="1">
      <x:c r="A1181" t="s">
        <x:v>7939</x:v>
      </x:c>
      <x:c r="B1181" t="s">
        <x:v>17</x:v>
      </x:c>
      <x:c r="C1181" t="s">
        <x:v>7940</x:v>
      </x:c>
      <x:c r="D1181" t="s">
        <x:v>7941</x:v>
      </x:c>
      <x:c r="E1181" t="s">
        <x:v>7942</x:v>
      </x:c>
      <x:c r="F1181" t="s">
        <x:v>21</x:v>
      </x:c>
      <x:c r="G1181" t="s">
        <x:v>7548</x:v>
      </x:c>
      <x:c r="H1181" t="s">
        <x:v>7943</x:v>
      </x:c>
      <x:c r="I1181" t="s">
        <x:v>7944</x:v>
      </x:c>
      <x:c r="J1181" t="s">
        <x:v>44</x:v>
      </x:c>
      <x:c r="K1181" t="s">
        <x:v>72</x:v>
      </x:c>
      <x:c r="L1181" t="s">
        <x:v>44</x:v>
      </x:c>
      <x:c r="M1181" s="6" t="e">
        <x:f>HYPERLINK("https://github.com/yanyanfu/COOD","https://github.com/yanyanfu/COOD,")</x:f>
        <x:v>HYPERLINK is not implemented. linkLocation=https://github.com/yanyanfu/COOD, friendlyName=https://github.com/yanyanfu/COOD,</x:v>
      </x:c>
      <x:c r="N1181" t="s">
        <x:v>53</x:v>
      </x:c>
      <x:c r="O1181" t="s">
        <x:v>80</x:v>
      </x:c>
      <x:c r="P1181" t="s">
        <x:v>81</x:v>
      </x:c>
      <x:c r="Q1181" t="str">
        <x:v>是</x:v>
      </x:c>
    </x:row>
    <x:row r="1182" ht="25.5" customHeight="1">
      <x:c r="A1182" t="s">
        <x:v>7945</x:v>
      </x:c>
      <x:c r="B1182" t="s">
        <x:v>192</x:v>
      </x:c>
      <x:c r="C1182" t="s">
        <x:v>7946</x:v>
      </x:c>
      <x:c r="D1182" t="s">
        <x:v>7947</x:v>
      </x:c>
      <x:c r="E1182" t="s">
        <x:v>7948</x:v>
      </x:c>
      <x:c r="F1182" t="s">
        <x:v>21</x:v>
      </x:c>
      <x:c r="G1182" t="s">
        <x:v>7548</x:v>
      </x:c>
      <x:c r="H1182" t="s">
        <x:v>7949</x:v>
      </x:c>
      <x:c r="I1182" t="s">
        <x:v>7950</x:v>
      </x:c>
      <x:c r="J1182" t="s">
        <x:v>44</x:v>
      </x:c>
      <x:c r="K1182" t="s">
        <x:v>7951</x:v>
      </x:c>
      <x:c r="L1182" t="s">
        <x:v>44</x:v>
      </x:c>
      <x:c r="M1182" s="6" t="e">
        <x:f>HYPERLINK("https://github.com/cmu-soda/FairSense/","https://github.com/cmu-soda/FairSense/")</x:f>
        <x:v>HYPERLINK is not implemented. linkLocation=https://github.com/cmu-soda/FairSense/, friendlyName=https://github.com/cmu-soda/FairSense/</x:v>
      </x:c>
      <x:c r="N1182" t="s">
        <x:v>53</x:v>
      </x:c>
      <x:c r="O1182" t="s">
        <x:v>189</x:v>
      </x:c>
      <x:c r="P1182" t="s">
        <x:v>273</x:v>
      </x:c>
      <x:c r="Q1182" t="str">
        <x:v>否</x:v>
      </x:c>
    </x:row>
    <x:row r="1183" ht="25.5" customHeight="1">
      <x:c r="A1183" t="s">
        <x:v>7952</x:v>
      </x:c>
      <x:c r="B1183" t="s">
        <x:v>57</x:v>
      </x:c>
      <x:c r="C1183" t="s">
        <x:v>7953</x:v>
      </x:c>
      <x:c r="D1183" t="s">
        <x:v>7954</x:v>
      </x:c>
      <x:c r="E1183" t="s">
        <x:v>7955</x:v>
      </x:c>
      <x:c r="F1183" t="s">
        <x:v>21</x:v>
      </x:c>
      <x:c r="G1183" t="s">
        <x:v>7548</x:v>
      </x:c>
      <x:c r="H1183" t="s">
        <x:v>7956</x:v>
      </x:c>
      <x:c r="I1183" t="s">
        <x:v>7957</x:v>
      </x:c>
      <x:c r="J1183" t="s">
        <x:v>21</x:v>
      </x:c>
      <x:c r="K1183" t="s">
        <x:v>7958</x:v>
      </x:c>
      <x:c r="L1183" t="s">
        <x:v>44</x:v>
      </x:c>
      <x:c r="M1183" s="6"/>
      <x:c r="O1183" t="s">
        <x:v>64</x:v>
      </x:c>
      <x:c r="P1183" t="s">
        <x:v>65</x:v>
      </x:c>
      <x:c r="Q1183" t="str">
        <x:v>否</x:v>
      </x:c>
    </x:row>
    <x:row r="1184" ht="25.5" customHeight="1">
      <x:c r="A1184" t="s">
        <x:v>7959</x:v>
      </x:c>
      <x:c r="B1184" t="s">
        <x:v>2324</x:v>
      </x:c>
      <x:c r="C1184" t="s">
        <x:v>7960</x:v>
      </x:c>
      <x:c r="D1184" t="s">
        <x:v>7961</x:v>
      </x:c>
      <x:c r="E1184" t="s">
        <x:v>7962</x:v>
      </x:c>
      <x:c r="F1184" t="s">
        <x:v>44</x:v>
      </x:c>
      <x:c r="G1184" t="s">
        <x:v>7548</x:v>
      </x:c>
      <x:c r="H1184" t="s">
        <x:v>7963</x:v>
      </x:c>
      <x:c r="I1184" t="s">
        <x:v>7964</x:v>
      </x:c>
      <x:c r="J1184" t="s">
        <x:v>44</x:v>
      </x:c>
      <x:c r="K1184" t="s">
        <x:v>72</x:v>
      </x:c>
      <x:c r="L1184" t="s">
        <x:v>44</x:v>
      </x:c>
      <x:c r="M1184" s="6"/>
      <x:c r="O1184" t="s">
        <x:v>1077</x:v>
      </x:c>
      <x:c r="P1184" t="s">
        <x:v>1078</x:v>
      </x:c>
      <x:c r="Q1184" t="str">
        <x:v>否</x:v>
      </x:c>
    </x:row>
    <x:row r="1185" ht="25.5" customHeight="1">
      <x:c r="A1185" s="4" t="s">
        <x:v>7965</x:v>
      </x:c>
      <x:c r="B1185" t="s">
        <x:v>2324</x:v>
      </x:c>
      <x:c r="C1185" t="s">
        <x:v>7966</x:v>
      </x:c>
      <x:c r="D1185" t="s">
        <x:v>7967</x:v>
      </x:c>
      <x:c r="E1185" t="s">
        <x:v>7968</x:v>
      </x:c>
      <x:c r="F1185" t="s">
        <x:v>44</x:v>
      </x:c>
      <x:c r="G1185" t="s">
        <x:v>7548</x:v>
      </x:c>
      <x:c r="H1185" t="s">
        <x:v>7969</x:v>
      </x:c>
      <x:c r="I1185" t="s">
        <x:v>7970</x:v>
      </x:c>
      <x:c r="J1185" t="s">
        <x:v>44</x:v>
      </x:c>
      <x:c r="K1185" t="s">
        <x:v>72</x:v>
      </x:c>
      <x:c r="L1185" t="s">
        <x:v>44</x:v>
      </x:c>
      <x:c r="M1185" s="6"/>
      <x:c r="O1185" t="s">
        <x:v>462</x:v>
      </x:c>
      <x:c r="P1185" t="s">
        <x:v>3216</x:v>
      </x:c>
      <x:c r="Q1185" t="str">
        <x:v>否</x:v>
      </x:c>
    </x:row>
    <x:row r="1186" ht="25.5" customHeight="1">
      <x:c r="A1186" t="s">
        <x:v>7971</x:v>
      </x:c>
      <x:c r="B1186" t="s">
        <x:v>2324</x:v>
      </x:c>
      <x:c r="C1186" t="s">
        <x:v>7972</x:v>
      </x:c>
      <x:c r="D1186" t="s">
        <x:v>7973</x:v>
      </x:c>
      <x:c r="E1186" t="s">
        <x:v>7974</x:v>
      </x:c>
      <x:c r="F1186" t="s">
        <x:v>44</x:v>
      </x:c>
      <x:c r="G1186" t="s">
        <x:v>7548</x:v>
      </x:c>
      <x:c r="H1186" t="s">
        <x:v>7975</x:v>
      </x:c>
      <x:c r="I1186" t="s">
        <x:v>7976</x:v>
      </x:c>
      <x:c r="J1186" t="s">
        <x:v>44</x:v>
      </x:c>
      <x:c r="K1186" t="s">
        <x:v>72</x:v>
      </x:c>
      <x:c r="L1186" t="s">
        <x:v>44</x:v>
      </x:c>
      <x:c r="M1186" s="6"/>
      <x:c r="O1186" t="s">
        <x:v>189</x:v>
      </x:c>
      <x:c r="P1186" t="s">
        <x:v>5696</x:v>
      </x:c>
      <x:c r="Q1186" t="str">
        <x:v>否</x:v>
      </x:c>
    </x:row>
    <x:row r="1187" ht="25.5" customHeight="1">
      <x:c r="A1187" t="s">
        <x:v>7977</x:v>
      </x:c>
      <x:c r="B1187" t="s">
        <x:v>17</x:v>
      </x:c>
      <x:c r="C1187" t="s">
        <x:v>7978</x:v>
      </x:c>
      <x:c r="D1187" t="s">
        <x:v>7979</x:v>
      </x:c>
      <x:c r="E1187" t="s">
        <x:v>7980</x:v>
      </x:c>
      <x:c r="F1187" t="s">
        <x:v>21</x:v>
      </x:c>
      <x:c r="G1187" t="s">
        <x:v>7548</x:v>
      </x:c>
      <x:c r="H1187" t="s">
        <x:v>7981</x:v>
      </x:c>
      <x:c r="I1187" t="s">
        <x:v>7982</x:v>
      </x:c>
      <x:c r="J1187" t="s">
        <x:v>44</x:v>
      </x:c>
      <x:c r="K1187" t="s">
        <x:v>72</x:v>
      </x:c>
      <x:c r="L1187" t="s">
        <x:v>44</x:v>
      </x:c>
      <x:c r="M1187" s="6" t="e">
        <x:f>HYPERLINK("https://github.com/gsakkas/ref-type-pred/blob","https://github.com/gsakkas/ref-type-pred/blob")</x:f>
        <x:v>HYPERLINK is not implemented. linkLocation=https://github.com/gsakkas/ref-type-pred/blob, friendlyName=https://github.com/gsakkas/ref-type-pred/blob</x:v>
      </x:c>
      <x:c r="N1187" t="s">
        <x:v>675</x:v>
      </x:c>
      <x:c r="O1187" t="s">
        <x:v>257</x:v>
      </x:c>
      <x:c r="P1187" t="s">
        <x:v>571</x:v>
      </x:c>
      <x:c r="Q1187" t="str">
        <x:v>是</x:v>
      </x:c>
    </x:row>
    <x:row r="1188" ht="25.5" customHeight="1">
      <x:c r="A1188" t="s">
        <x:v>7983</x:v>
      </x:c>
      <x:c r="B1188" t="s">
        <x:v>17</x:v>
      </x:c>
      <x:c r="C1188" t="s">
        <x:v>7984</x:v>
      </x:c>
      <x:c r="D1188" t="s">
        <x:v>7985</x:v>
      </x:c>
      <x:c r="E1188" t="s">
        <x:v>7986</x:v>
      </x:c>
      <x:c r="F1188" t="s">
        <x:v>21</x:v>
      </x:c>
      <x:c r="G1188" t="s">
        <x:v>7548</x:v>
      </x:c>
      <x:c r="H1188" t="s">
        <x:v>7987</x:v>
      </x:c>
      <x:c r="I1188" t="s">
        <x:v>7988</x:v>
      </x:c>
      <x:c r="J1188" t="s">
        <x:v>44</x:v>
      </x:c>
      <x:c r="K1188" t="s">
        <x:v>72</x:v>
      </x:c>
      <x:c r="L1188" t="s">
        <x:v>44</x:v>
      </x:c>
      <x:c r="M1188" s="6"/>
      <x:c r="O1188" t="s">
        <x:v>80</x:v>
      </x:c>
      <x:c r="P1188" t="s">
        <x:v>1137</x:v>
      </x:c>
      <x:c r="Q1188" t="str">
        <x:v>是</x:v>
      </x:c>
    </x:row>
    <x:row r="1189" ht="25.5" customHeight="1">
      <x:c r="A1189" t="s">
        <x:v>7989</x:v>
      </x:c>
      <x:c r="B1189" t="s">
        <x:v>17</x:v>
      </x:c>
      <x:c r="C1189" t="s">
        <x:v>7990</x:v>
      </x:c>
      <x:c r="D1189" t="s">
        <x:v>7991</x:v>
      </x:c>
      <x:c r="E1189" t="s">
        <x:v>7992</x:v>
      </x:c>
      <x:c r="F1189" t="s">
        <x:v>21</x:v>
      </x:c>
      <x:c r="G1189" t="s">
        <x:v>7548</x:v>
      </x:c>
      <x:c r="H1189" t="s">
        <x:v>7993</x:v>
      </x:c>
      <x:c r="I1189" t="s">
        <x:v>7994</x:v>
      </x:c>
      <x:c r="J1189" t="s">
        <x:v>44</x:v>
      </x:c>
      <x:c r="K1189" t="s">
        <x:v>72</x:v>
      </x:c>
      <x:c r="L1189" t="s">
        <x:v>44</x:v>
      </x:c>
      <x:c r="M1189" s="6"/>
      <x:c r="O1189" t="s">
        <x:v>64</x:v>
      </x:c>
      <x:c r="P1189" t="s">
        <x:v>174</x:v>
      </x:c>
      <x:c r="Q1189" t="str">
        <x:v>是</x:v>
      </x:c>
    </x:row>
    <x:row r="1190" ht="25.5" customHeight="1">
      <x:c r="A1190" t="s">
        <x:v>7995</x:v>
      </x:c>
      <x:c r="B1190" t="s">
        <x:v>17</x:v>
      </x:c>
      <x:c r="C1190" t="s">
        <x:v>7996</x:v>
      </x:c>
      <x:c r="D1190" t="s">
        <x:v>7997</x:v>
      </x:c>
      <x:c r="E1190" t="s">
        <x:v>7998</x:v>
      </x:c>
      <x:c r="F1190" t="s">
        <x:v>21</x:v>
      </x:c>
      <x:c r="G1190" t="s">
        <x:v>7548</x:v>
      </x:c>
      <x:c r="H1190" t="s">
        <x:v>7999</x:v>
      </x:c>
      <x:c r="I1190" t="s">
        <x:v>8000</x:v>
      </x:c>
      <x:c r="J1190" t="s">
        <x:v>44</x:v>
      </x:c>
      <x:c r="K1190" t="s">
        <x:v>72</x:v>
      </x:c>
      <x:c r="L1190" t="s">
        <x:v>44</x:v>
      </x:c>
      <x:c r="M1190" s="6"/>
      <x:c r="O1190" t="s">
        <x:v>257</x:v>
      </x:c>
      <x:c r="P1190" t="s">
        <x:v>258</x:v>
      </x:c>
      <x:c r="Q1190" t="str">
        <x:v>是</x:v>
      </x:c>
    </x:row>
    <x:row r="1191" ht="25.5" customHeight="1">
      <x:c r="A1191" t="s">
        <x:v>8001</x:v>
      </x:c>
      <x:c r="B1191" t="s">
        <x:v>17</x:v>
      </x:c>
      <x:c r="C1191" t="s">
        <x:v>8002</x:v>
      </x:c>
      <x:c r="D1191" t="s">
        <x:v>8003</x:v>
      </x:c>
      <x:c r="E1191" t="s">
        <x:v>8004</x:v>
      </x:c>
      <x:c r="F1191" t="s">
        <x:v>21</x:v>
      </x:c>
      <x:c r="G1191" t="s">
        <x:v>7548</x:v>
      </x:c>
      <x:c r="H1191" t="s">
        <x:v>8005</x:v>
      </x:c>
      <x:c r="I1191" t="s">
        <x:v>8006</x:v>
      </x:c>
      <x:c r="J1191" t="s">
        <x:v>44</x:v>
      </x:c>
      <x:c r="K1191" t="s">
        <x:v>72</x:v>
      </x:c>
      <x:c r="L1191" t="s">
        <x:v>44</x:v>
      </x:c>
      <x:c r="M1191" s="6"/>
      <x:c r="O1191" t="s">
        <x:v>131</x:v>
      </x:c>
      <x:c r="P1191" t="s">
        <x:v>227</x:v>
      </x:c>
      <x:c r="Q1191" t="str">
        <x:v>是</x:v>
      </x:c>
    </x:row>
    <x:row r="1192" ht="25.5" customHeight="1">
      <x:c r="A1192" t="s">
        <x:v>8007</x:v>
      </x:c>
      <x:c r="B1192" t="s">
        <x:v>30</x:v>
      </x:c>
      <x:c r="C1192" t="s">
        <x:v>8008</x:v>
      </x:c>
      <x:c r="D1192" t="s">
        <x:v>8009</x:v>
      </x:c>
      <x:c r="E1192" t="s">
        <x:v>8010</x:v>
      </x:c>
      <x:c r="F1192" t="s">
        <x:v>21</x:v>
      </x:c>
      <x:c r="G1192" t="s">
        <x:v>7548</x:v>
      </x:c>
      <x:c r="H1192" t="s">
        <x:v>8011</x:v>
      </x:c>
      <x:c r="I1192" t="s">
        <x:v>8012</x:v>
      </x:c>
      <x:c r="J1192" t="s">
        <x:v>21</x:v>
      </x:c>
      <x:c r="K1192" t="s">
        <x:v>8013</x:v>
      </x:c>
      <x:c r="L1192" t="s">
        <x:v>21</x:v>
      </x:c>
      <x:c r="M1192" s="6" t="e">
        <x:f>HYPERLINK("https://github.com/WenweiGu/ADAMAS","https://github.com/WenweiGu/ADAMAS")</x:f>
        <x:v>HYPERLINK is not implemented. linkLocation=https://github.com/WenweiGu/ADAMAS, friendlyName=https://github.com/WenweiGu/ADAMAS</x:v>
      </x:c>
      <x:c r="N1192" t="s">
        <x:v>840</x:v>
      </x:c>
      <x:c r="O1192" t="s">
        <x:v>27</x:v>
      </x:c>
      <x:c r="P1192" t="s">
        <x:v>37</x:v>
      </x:c>
      <x:c r="Q1192" t="str">
        <x:v>否</x:v>
      </x:c>
    </x:row>
    <x:row r="1193" ht="25.5" customHeight="1">
      <x:c r="A1193" t="s">
        <x:v>8014</x:v>
      </x:c>
      <x:c r="B1193" t="s">
        <x:v>30</x:v>
      </x:c>
      <x:c r="C1193" t="s">
        <x:v>8015</x:v>
      </x:c>
      <x:c r="D1193" t="s">
        <x:v>8016</x:v>
      </x:c>
      <x:c r="E1193" t="s">
        <x:v>8017</x:v>
      </x:c>
      <x:c r="F1193" t="s">
        <x:v>21</x:v>
      </x:c>
      <x:c r="G1193" t="s">
        <x:v>7548</x:v>
      </x:c>
      <x:c r="H1193" t="s">
        <x:v>8018</x:v>
      </x:c>
      <x:c r="I1193" t="s">
        <x:v>8019</x:v>
      </x:c>
      <x:c r="J1193" t="s">
        <x:v>44</x:v>
      </x:c>
      <x:c r="K1193" t="s">
        <x:v>72</x:v>
      </x:c>
      <x:c r="L1193" t="s">
        <x:v>44</x:v>
      </x:c>
      <x:c r="M1193" s="6" t="e">
        <x:f>HYPERLINK("https://github.com/zeyang919/LibreLog","https://github.com/zeyang919/LibreLog")</x:f>
        <x:v>HYPERLINK is not implemented. linkLocation=https://github.com/zeyang919/LibreLog, friendlyName=https://github.com/zeyang919/LibreLog</x:v>
      </x:c>
      <x:c r="N1193" t="s">
        <x:v>256</x:v>
      </x:c>
      <x:c r="O1193" t="s">
        <x:v>27</x:v>
      </x:c>
      <x:c r="P1193" t="s">
        <x:v>105</x:v>
      </x:c>
      <x:c r="Q1193" t="str">
        <x:v>是</x:v>
      </x:c>
    </x:row>
    <x:row r="1194" ht="25.5" customHeight="1">
      <x:c r="A1194" t="s">
        <x:v>8020</x:v>
      </x:c>
      <x:c r="B1194" t="s">
        <x:v>17</x:v>
      </x:c>
      <x:c r="C1194" t="s">
        <x:v>8021</x:v>
      </x:c>
      <x:c r="D1194" t="s">
        <x:v>8022</x:v>
      </x:c>
      <x:c r="E1194" t="s">
        <x:v>8023</x:v>
      </x:c>
      <x:c r="F1194" t="s">
        <x:v>21</x:v>
      </x:c>
      <x:c r="G1194" t="s">
        <x:v>7548</x:v>
      </x:c>
      <x:c r="H1194" t="s">
        <x:v>8024</x:v>
      </x:c>
      <x:c r="I1194" t="s">
        <x:v>8025</x:v>
      </x:c>
      <x:c r="J1194" t="s">
        <x:v>44</x:v>
      </x:c>
      <x:c r="K1194" t="s">
        <x:v>72</x:v>
      </x:c>
      <x:c r="L1194" t="s">
        <x:v>44</x:v>
      </x:c>
      <x:c r="M1194" s="6"/>
      <x:c r="O1194" t="s">
        <x:v>80</x:v>
      </x:c>
      <x:c r="P1194" t="s">
        <x:v>89</x:v>
      </x:c>
      <x:c r="Q1194" t="str">
        <x:v>是</x:v>
      </x:c>
    </x:row>
    <x:row r="1195" ht="25.5" customHeight="1">
      <x:c r="A1195" t="s">
        <x:v>8026</x:v>
      </x:c>
      <x:c r="B1195" t="s">
        <x:v>17</x:v>
      </x:c>
      <x:c r="C1195" t="s">
        <x:v>8027</x:v>
      </x:c>
      <x:c r="D1195" t="s">
        <x:v>8028</x:v>
      </x:c>
      <x:c r="E1195" t="s">
        <x:v>8029</x:v>
      </x:c>
      <x:c r="F1195" t="s">
        <x:v>21</x:v>
      </x:c>
      <x:c r="G1195" t="s">
        <x:v>7548</x:v>
      </x:c>
      <x:c r="H1195" t="s">
        <x:v>8030</x:v>
      </x:c>
      <x:c r="I1195" t="s">
        <x:v>8031</x:v>
      </x:c>
      <x:c r="J1195" t="s">
        <x:v>21</x:v>
      </x:c>
      <x:c r="K1195" t="s">
        <x:v>8032</x:v>
      </x:c>
      <x:c r="L1195" t="s">
        <x:v>21</x:v>
      </x:c>
      <x:c r="M1195" s="6" t="e">
        <x:f>HYPERLINK("https://github.com/se-sic/icse_model_completion","https://github.com/se-sic/icse_model_completion")</x:f>
        <x:v>HYPERLINK is not implemented. linkLocation=https://github.com/se-sic/icse_model_completion, friendlyName=https://github.com/se-sic/icse_model_completion</x:v>
      </x:c>
      <x:c r="N1195" t="s">
        <x:v>675</x:v>
      </x:c>
      <x:c r="O1195" t="s">
        <x:v>148</x:v>
      </x:c>
      <x:c r="P1195" t="s">
        <x:v>982</x:v>
      </x:c>
      <x:c r="Q1195" t="str">
        <x:v>是</x:v>
      </x:c>
    </x:row>
    <x:row r="1196" ht="25.5" customHeight="1">
      <x:c r="A1196" t="s">
        <x:v>8033</x:v>
      </x:c>
      <x:c r="B1196" t="s">
        <x:v>30</x:v>
      </x:c>
      <x:c r="C1196" t="s">
        <x:v>8034</x:v>
      </x:c>
      <x:c r="D1196" t="s">
        <x:v>8035</x:v>
      </x:c>
      <x:c r="E1196" t="s">
        <x:v>8036</x:v>
      </x:c>
      <x:c r="F1196" t="s">
        <x:v>21</x:v>
      </x:c>
      <x:c r="G1196" t="s">
        <x:v>7548</x:v>
      </x:c>
      <x:c r="H1196" t="s">
        <x:v>8037</x:v>
      </x:c>
      <x:c r="I1196" t="s">
        <x:v>8038</x:v>
      </x:c>
      <x:c r="J1196" t="s">
        <x:v>44</x:v>
      </x:c>
      <x:c r="K1196" t="s">
        <x:v>8039</x:v>
      </x:c>
      <x:c r="L1196" t="s">
        <x:v>44</x:v>
      </x:c>
      <x:c r="M1196" s="6" t="e">
        <x:f>HYPERLINK("https://github.com/AutoCodeRoverSG/auto-code-rover","https://github.com/AutoCodeRoverSG/auto-code-rover")</x:f>
        <x:v>HYPERLINK is not implemented. linkLocation=https://github.com/AutoCodeRoverSG/auto-code-rover, friendlyName=https://github.com/AutoCodeRoverSG/auto-code-rover</x:v>
      </x:c>
      <x:c r="N1196" t="s">
        <x:v>8040</x:v>
      </x:c>
      <x:c r="O1196" t="s">
        <x:v>131</x:v>
      </x:c>
      <x:c r="P1196" t="s">
        <x:v>227</x:v>
      </x:c>
      <x:c r="Q1196" t="str">
        <x:v>是</x:v>
      </x:c>
    </x:row>
    <x:row r="1197" ht="25.5" customHeight="1">
      <x:c r="A1197" t="s">
        <x:v>8041</x:v>
      </x:c>
      <x:c r="B1197" t="s">
        <x:v>30</x:v>
      </x:c>
      <x:c r="C1197" t="s">
        <x:v>8042</x:v>
      </x:c>
      <x:c r="D1197" t="s">
        <x:v>8043</x:v>
      </x:c>
      <x:c r="E1197" t="s">
        <x:v>8044</x:v>
      </x:c>
      <x:c r="F1197" t="s">
        <x:v>21</x:v>
      </x:c>
      <x:c r="G1197" t="s">
        <x:v>7548</x:v>
      </x:c>
      <x:c r="H1197" t="s">
        <x:v>8045</x:v>
      </x:c>
      <x:c r="I1197" t="s">
        <x:v>8046</x:v>
      </x:c>
      <x:c r="J1197" t="s">
        <x:v>44</x:v>
      </x:c>
      <x:c r="K1197" t="s">
        <x:v>72</x:v>
      </x:c>
      <x:c r="L1197" t="s">
        <x:v>44</x:v>
      </x:c>
      <x:c r="M1197" s="6" t="e">
        <x:f>HYPERLINK("https://github.com/LogIntelligence/UNLEASH","https://github.com/LogIntelligence/UNLEASH")</x:f>
        <x:v>HYPERLINK is not implemented. linkLocation=https://github.com/LogIntelligence/UNLEASH, friendlyName=https://github.com/LogIntelligence/UNLEASH</x:v>
      </x:c>
      <x:c r="N1197" t="s">
        <x:v>940</x:v>
      </x:c>
      <x:c r="O1197" t="s">
        <x:v>27</x:v>
      </x:c>
      <x:c r="P1197" t="s">
        <x:v>105</x:v>
      </x:c>
      <x:c r="Q1197" t="str">
        <x:v>是</x:v>
      </x:c>
    </x:row>
    <x:row r="1198" ht="25.5" customHeight="1">
      <x:c r="A1198" t="s">
        <x:v>8047</x:v>
      </x:c>
      <x:c r="B1198" t="s">
        <x:v>57</x:v>
      </x:c>
      <x:c r="C1198" t="s">
        <x:v>8048</x:v>
      </x:c>
      <x:c r="D1198" t="s">
        <x:v>8049</x:v>
      </x:c>
      <x:c r="E1198" t="s">
        <x:v>8050</x:v>
      </x:c>
      <x:c r="F1198" t="s">
        <x:v>21</x:v>
      </x:c>
      <x:c r="G1198" t="s">
        <x:v>7548</x:v>
      </x:c>
      <x:c r="H1198" t="s">
        <x:v>8051</x:v>
      </x:c>
      <x:c r="I1198" t="s">
        <x:v>8052</x:v>
      </x:c>
      <x:c r="J1198" t="s">
        <x:v>44</x:v>
      </x:c>
      <x:c r="K1198" t="s">
        <x:v>72</x:v>
      </x:c>
      <x:c r="L1198" t="s">
        <x:v>44</x:v>
      </x:c>
      <x:c r="M1198" s="6" t="e">
        <x:f>HYPERLINK("https://github.com/ideas-labo/ndp","https://github.com/ideas-labo/ndp")</x:f>
        <x:v>HYPERLINK is not implemented. linkLocation=https://github.com/ideas-labo/ndp, friendlyName=https://github.com/ideas-labo/ndp</x:v>
      </x:c>
      <x:c r="N1198" t="s">
        <x:v>675</x:v>
      </x:c>
      <x:c r="O1198" t="s">
        <x:v>64</x:v>
      </x:c>
      <x:c r="P1198" t="s">
        <x:v>787</x:v>
      </x:c>
      <x:c r="Q1198" t="str">
        <x:v>是</x:v>
      </x:c>
    </x:row>
    <x:row r="1199" ht="25.5" customHeight="1">
      <x:c r="A1199" t="s">
        <x:v>8053</x:v>
      </x:c>
      <x:c r="B1199" t="s">
        <x:v>17</x:v>
      </x:c>
      <x:c r="C1199" t="s">
        <x:v>8054</x:v>
      </x:c>
      <x:c r="D1199" t="s">
        <x:v>8055</x:v>
      </x:c>
      <x:c r="E1199" t="s">
        <x:v>8056</x:v>
      </x:c>
      <x:c r="F1199" t="s">
        <x:v>21</x:v>
      </x:c>
      <x:c r="G1199" t="s">
        <x:v>7548</x:v>
      </x:c>
      <x:c r="H1199" t="s">
        <x:v>8057</x:v>
      </x:c>
      <x:c r="I1199" t="s">
        <x:v>8058</x:v>
      </x:c>
      <x:c r="J1199" t="s">
        <x:v>44</x:v>
      </x:c>
      <x:c r="K1199" t="s">
        <x:v>8059</x:v>
      </x:c>
      <x:c r="L1199" t="s">
        <x:v>44</x:v>
      </x:c>
      <x:c r="M1199" s="6"/>
      <x:c r="O1199" t="s">
        <x:v>80</x:v>
      </x:c>
      <x:c r="P1199" t="s">
        <x:v>81</x:v>
      </x:c>
      <x:c r="Q1199" t="str">
        <x:v>是</x:v>
      </x:c>
    </x:row>
    <x:row r="1200" ht="25.5" customHeight="1">
      <x:c r="A1200" t="s">
        <x:v>8060</x:v>
      </x:c>
      <x:c r="B1200" t="s">
        <x:v>57</x:v>
      </x:c>
      <x:c r="C1200" t="s">
        <x:v>8061</x:v>
      </x:c>
      <x:c r="D1200" t="s">
        <x:v>8062</x:v>
      </x:c>
      <x:c r="E1200" t="s">
        <x:v>8063</x:v>
      </x:c>
      <x:c r="F1200" t="s">
        <x:v>21</x:v>
      </x:c>
      <x:c r="G1200" t="s">
        <x:v>7548</x:v>
      </x:c>
      <x:c r="H1200" t="s">
        <x:v>8064</x:v>
      </x:c>
      <x:c r="I1200" t="s">
        <x:v>8065</x:v>
      </x:c>
      <x:c r="J1200" t="s">
        <x:v>21</x:v>
      </x:c>
      <x:c r="K1200" t="s">
        <x:v>8066</x:v>
      </x:c>
      <x:c r="L1200" t="s">
        <x:v>44</x:v>
      </x:c>
      <x:c r="M1200" s="6" t="e">
        <x:f>HYPERLINK("https://github.com/kaiyaok2/NIOInspector","https://github.com/kaiyaok2/NIOInspector")</x:f>
        <x:v>HYPERLINK is not implemented. linkLocation=https://github.com/kaiyaok2/NIOInspector, friendlyName=https://github.com/kaiyaok2/NIOInspector</x:v>
      </x:c>
      <x:c r="N1200" t="s">
        <x:v>113</x:v>
      </x:c>
      <x:c r="O1200" t="s">
        <x:v>64</x:v>
      </x:c>
      <x:c r="P1200" t="s">
        <x:v>1505</x:v>
      </x:c>
      <x:c r="Q1200" t="str">
        <x:v>是</x:v>
      </x:c>
    </x:row>
    <x:row r="1201" ht="25.5" customHeight="1">
      <x:c r="A1201" t="s">
        <x:v>8067</x:v>
      </x:c>
      <x:c r="B1201" t="s">
        <x:v>57</x:v>
      </x:c>
      <x:c r="C1201" t="s">
        <x:v>8068</x:v>
      </x:c>
      <x:c r="D1201" t="s">
        <x:v>8069</x:v>
      </x:c>
      <x:c r="E1201" t="s">
        <x:v>8070</x:v>
      </x:c>
      <x:c r="F1201" t="s">
        <x:v>21</x:v>
      </x:c>
      <x:c r="G1201" t="s">
        <x:v>7548</x:v>
      </x:c>
      <x:c r="H1201" t="s">
        <x:v>8071</x:v>
      </x:c>
      <x:c r="I1201" t="s">
        <x:v>8072</x:v>
      </x:c>
      <x:c r="J1201" t="s">
        <x:v>21</x:v>
      </x:c>
      <x:c r="K1201" t="s">
        <x:v>8073</x:v>
      </x:c>
      <x:c r="L1201" t="s">
        <x:v>21</x:v>
      </x:c>
      <x:c r="M1201" s="6"/>
      <x:c r="O1201" t="s">
        <x:v>64</x:v>
      </x:c>
      <x:c r="P1201" t="s">
        <x:v>65</x:v>
      </x:c>
      <x:c r="Q1201" t="str">
        <x:v>是</x:v>
      </x:c>
    </x:row>
    <x:row r="1202" ht="25.5" customHeight="1">
      <x:c r="A1202" s="2" t="s">
        <x:v>8074</x:v>
      </x:c>
      <x:c r="B1202" t="s">
        <x:v>57</x:v>
      </x:c>
      <x:c r="C1202" t="s">
        <x:v>8075</x:v>
      </x:c>
      <x:c r="D1202" t="s">
        <x:v>8076</x:v>
      </x:c>
      <x:c r="E1202" t="s">
        <x:v>8077</x:v>
      </x:c>
      <x:c r="F1202" t="s">
        <x:v>21</x:v>
      </x:c>
      <x:c r="G1202" t="s">
        <x:v>7548</x:v>
      </x:c>
      <x:c r="H1202" t="s">
        <x:v>8078</x:v>
      </x:c>
      <x:c r="I1202" t="s">
        <x:v>8079</x:v>
      </x:c>
      <x:c r="J1202" t="s">
        <x:v>44</x:v>
      </x:c>
      <x:c r="K1202" t="s">
        <x:v>72</x:v>
      </x:c>
      <x:c r="L1202" t="s">
        <x:v>44</x:v>
      </x:c>
      <x:c r="M1202" s="6"/>
      <x:c r="O1202" t="s">
        <x:v>64</x:v>
      </x:c>
      <x:c r="P1202" t="s">
        <x:v>65</x:v>
      </x:c>
      <x:c r="Q1202" t="str">
        <x:v>是</x:v>
      </x:c>
    </x:row>
    <x:row r="1203" ht="25.5" customHeight="1">
      <x:c r="A1203" t="s">
        <x:v>8080</x:v>
      </x:c>
      <x:c r="B1203" t="s">
        <x:v>57</x:v>
      </x:c>
      <x:c r="C1203" t="s">
        <x:v>8081</x:v>
      </x:c>
      <x:c r="D1203" t="s">
        <x:v>8082</x:v>
      </x:c>
      <x:c r="E1203" t="s">
        <x:v>8083</x:v>
      </x:c>
      <x:c r="F1203" t="s">
        <x:v>44</x:v>
      </x:c>
      <x:c r="G1203" t="s">
        <x:v>7548</x:v>
      </x:c>
      <x:c r="H1203" t="s">
        <x:v>8084</x:v>
      </x:c>
      <x:c r="I1203" t="s">
        <x:v>8085</x:v>
      </x:c>
      <x:c r="J1203" t="s">
        <x:v>21</x:v>
      </x:c>
      <x:c r="K1203" t="s">
        <x:v>8086</x:v>
      </x:c>
      <x:c r="L1203" t="s">
        <x:v>44</x:v>
      </x:c>
      <x:c r="M1203" s="6" t="e">
        <x:f>HYPERLINK("https://github.com/UTD-FAST-Lab/NDSAStudy","https://github.com/UTD-FAST-Lab/NDSAStudy")</x:f>
        <x:v>HYPERLINK is not implemented. linkLocation=https://github.com/UTD-FAST-Lab/NDSAStudy, friendlyName=https://github.com/UTD-FAST-Lab/NDSAStudy</x:v>
      </x:c>
      <x:c r="N1203" t="s">
        <x:v>675</x:v>
      </x:c>
      <x:c r="O1203" t="s">
        <x:v>64</x:v>
      </x:c>
      <x:c r="P1203" t="s">
        <x:v>174</x:v>
      </x:c>
      <x:c r="Q1203" t="str">
        <x:v>否</x:v>
      </x:c>
    </x:row>
    <x:row r="1204" ht="25.5" customHeight="1">
      <x:c r="A1204" t="s">
        <x:v>8087</x:v>
      </x:c>
      <x:c r="B1204" t="s">
        <x:v>17</x:v>
      </x:c>
      <x:c r="C1204" t="s">
        <x:v>8088</x:v>
      </x:c>
      <x:c r="D1204" t="s">
        <x:v>8089</x:v>
      </x:c>
      <x:c r="E1204" t="s">
        <x:v>8090</x:v>
      </x:c>
      <x:c r="F1204" t="s">
        <x:v>44</x:v>
      </x:c>
      <x:c r="G1204" t="s">
        <x:v>7548</x:v>
      </x:c>
      <x:c r="H1204" t="s">
        <x:v>8091</x:v>
      </x:c>
      <x:c r="I1204" t="s">
        <x:v>8092</x:v>
      </x:c>
      <x:c r="J1204" t="s">
        <x:v>21</x:v>
      </x:c>
      <x:c r="K1204" t="s">
        <x:v>8093</x:v>
      </x:c>
      <x:c r="L1204" t="s">
        <x:v>44</x:v>
      </x:c>
      <x:c r="M1204" s="6"/>
      <x:c r="O1204" t="s">
        <x:v>64</x:v>
      </x:c>
      <x:c r="P1204" t="s">
        <x:v>174</x:v>
      </x:c>
      <x:c r="Q1204" t="str">
        <x:v>否</x:v>
      </x:c>
    </x:row>
    <x:row r="1205" ht="25.5" customHeight="1">
      <x:c r="A1205" t="s">
        <x:v>8094</x:v>
      </x:c>
      <x:c r="B1205" t="s">
        <x:v>30</x:v>
      </x:c>
      <x:c r="C1205" t="s">
        <x:v>8095</x:v>
      </x:c>
      <x:c r="D1205" t="s">
        <x:v>8096</x:v>
      </x:c>
      <x:c r="E1205" t="s">
        <x:v>8097</x:v>
      </x:c>
      <x:c r="F1205" t="s">
        <x:v>21</x:v>
      </x:c>
      <x:c r="G1205" t="s">
        <x:v>7548</x:v>
      </x:c>
      <x:c r="H1205" t="s">
        <x:v>8098</x:v>
      </x:c>
      <x:c r="I1205" t="s">
        <x:v>8099</x:v>
      </x:c>
      <x:c r="J1205" t="s">
        <x:v>44</x:v>
      </x:c>
      <x:c r="K1205" t="s">
        <x:v>72</x:v>
      </x:c>
      <x:c r="L1205" t="s">
        <x:v>44</x:v>
      </x:c>
      <x:c r="M1205" s="6" t="e">
        <x:f>HYPERLINK("https://github.com/janecekm/TraceReconstruction","https://github.com/janecekm/TraceReconstruction")</x:f>
        <x:v>HYPERLINK is not implemented. linkLocation=https://github.com/janecekm/TraceReconstruction, friendlyName=https://github.com/janecekm/TraceReconstruction</x:v>
      </x:c>
      <x:c r="N1205" t="s">
        <x:v>840</x:v>
      </x:c>
      <x:c r="O1205" t="s">
        <x:v>54</x:v>
      </x:c>
      <x:c r="P1205" t="s">
        <x:v>55</x:v>
      </x:c>
      <x:c r="Q1205" t="str">
        <x:v>否</x:v>
      </x:c>
    </x:row>
    <x:row r="1206" ht="25.5" customHeight="1">
      <x:c r="A1206" t="s">
        <x:v>8100</x:v>
      </x:c>
      <x:c r="B1206" t="s">
        <x:v>17</x:v>
      </x:c>
      <x:c r="C1206" t="s">
        <x:v>8101</x:v>
      </x:c>
      <x:c r="D1206" t="s">
        <x:v>8102</x:v>
      </x:c>
      <x:c r="E1206" t="s">
        <x:v>8103</x:v>
      </x:c>
      <x:c r="F1206" t="s">
        <x:v>21</x:v>
      </x:c>
      <x:c r="G1206" t="s">
        <x:v>7548</x:v>
      </x:c>
      <x:c r="H1206" t="s">
        <x:v>8104</x:v>
      </x:c>
      <x:c r="I1206" t="s">
        <x:v>8105</x:v>
      </x:c>
      <x:c r="J1206" t="s">
        <x:v>44</x:v>
      </x:c>
      <x:c r="K1206" t="s">
        <x:v>8106</x:v>
      </x:c>
      <x:c r="L1206" t="s">
        <x:v>44</x:v>
      </x:c>
      <x:c r="M1206" s="6"/>
      <x:c r="O1206" t="s">
        <x:v>64</x:v>
      </x:c>
      <x:c r="P1206" t="s">
        <x:v>174</x:v>
      </x:c>
      <x:c r="Q1206" t="str">
        <x:v>否</x:v>
      </x:c>
    </x:row>
    <x:row r="1207" ht="25.5" customHeight="1">
      <x:c r="A1207" t="s">
        <x:v>8107</x:v>
      </x:c>
      <x:c r="B1207" t="s">
        <x:v>57</x:v>
      </x:c>
      <x:c r="C1207" t="s">
        <x:v>8108</x:v>
      </x:c>
      <x:c r="D1207" t="s">
        <x:v>8109</x:v>
      </x:c>
      <x:c r="E1207" t="s">
        <x:v>8110</x:v>
      </x:c>
      <x:c r="F1207" t="s">
        <x:v>21</x:v>
      </x:c>
      <x:c r="G1207" t="s">
        <x:v>7548</x:v>
      </x:c>
      <x:c r="H1207" t="s">
        <x:v>8111</x:v>
      </x:c>
      <x:c r="I1207" t="s">
        <x:v>8112</x:v>
      </x:c>
      <x:c r="J1207" t="s">
        <x:v>44</x:v>
      </x:c>
      <x:c r="K1207" t="s">
        <x:v>72</x:v>
      </x:c>
      <x:c r="L1207" t="s">
        <x:v>44</x:v>
      </x:c>
      <x:c r="M1207" s="6" t="e">
        <x:f>HYPERLINK("https://github.com/aashishyadavally/intellismt/blob","https://github.com/aashishyadavally/intellismt/blob")</x:f>
        <x:v>HYPERLINK is not implemented. linkLocation=https://github.com/aashishyadavally/intellismt/blob, friendlyName=https://github.com/aashishyadavally/intellismt/blob</x:v>
      </x:c>
      <x:c r="N1207" t="s">
        <x:v>840</x:v>
      </x:c>
      <x:c r="O1207" t="s">
        <x:v>462</x:v>
      </x:c>
      <x:c r="P1207" t="s">
        <x:v>1444</x:v>
      </x:c>
      <x:c r="Q1207" t="str">
        <x:v>是</x:v>
      </x:c>
    </x:row>
    <x:row r="1208" ht="25.5" customHeight="1">
      <x:c r="A1208" t="s">
        <x:v>8113</x:v>
      </x:c>
      <x:c r="B1208" t="s">
        <x:v>17</x:v>
      </x:c>
      <x:c r="C1208" t="s">
        <x:v>8114</x:v>
      </x:c>
      <x:c r="D1208" t="s">
        <x:v>8115</x:v>
      </x:c>
      <x:c r="E1208" t="s">
        <x:v>8116</x:v>
      </x:c>
      <x:c r="F1208" t="s">
        <x:v>21</x:v>
      </x:c>
      <x:c r="G1208" t="s">
        <x:v>7548</x:v>
      </x:c>
      <x:c r="H1208" t="s">
        <x:v>8117</x:v>
      </x:c>
      <x:c r="I1208" t="s">
        <x:v>8118</x:v>
      </x:c>
      <x:c r="J1208" t="s">
        <x:v>44</x:v>
      </x:c>
      <x:c r="K1208" t="s">
        <x:v>72</x:v>
      </x:c>
      <x:c r="L1208" t="s">
        <x:v>44</x:v>
      </x:c>
      <x:c r="M1208" s="6"/>
      <x:c r="O1208" t="s">
        <x:v>257</x:v>
      </x:c>
      <x:c r="P1208" t="s">
        <x:v>349</x:v>
      </x:c>
      <x:c r="Q1208" t="str">
        <x:v>是</x:v>
      </x:c>
    </x:row>
    <x:row r="1209" ht="25.5" customHeight="1">
      <x:c r="A1209" t="s">
        <x:v>8119</x:v>
      </x:c>
      <x:c r="B1209" t="s">
        <x:v>17</x:v>
      </x:c>
      <x:c r="C1209" t="s">
        <x:v>8120</x:v>
      </x:c>
      <x:c r="D1209" t="s">
        <x:v>8121</x:v>
      </x:c>
      <x:c r="E1209" t="s">
        <x:v>8122</x:v>
      </x:c>
      <x:c r="F1209" t="s">
        <x:v>21</x:v>
      </x:c>
      <x:c r="G1209" t="s">
        <x:v>7548</x:v>
      </x:c>
      <x:c r="H1209" t="s">
        <x:v>8123</x:v>
      </x:c>
      <x:c r="I1209" t="s">
        <x:v>8124</x:v>
      </x:c>
      <x:c r="J1209" t="s">
        <x:v>44</x:v>
      </x:c>
      <x:c r="K1209" t="s">
        <x:v>72</x:v>
      </x:c>
      <x:c r="L1209" t="s">
        <x:v>21</x:v>
      </x:c>
      <x:c r="M1209" s="6" t="e">
        <x:f>HYPERLINK("https://github.com/DeepSoftwareAnalytics/RLCoder","https://github.com/DeepSoftwareAnalytics/RLCoder")</x:f>
        <x:v>HYPERLINK is not implemented. linkLocation=https://github.com/DeepSoftwareAnalytics/RLCoder, friendlyName=https://github.com/DeepSoftwareAnalytics/RLCoder</x:v>
      </x:c>
      <x:c r="N1209" t="s">
        <x:v>26</x:v>
      </x:c>
      <x:c r="O1209" t="s">
        <x:v>257</x:v>
      </x:c>
      <x:c r="P1209" t="s">
        <x:v>258</x:v>
      </x:c>
      <x:c r="Q1209" t="str">
        <x:v>是</x:v>
      </x:c>
    </x:row>
    <x:row r="1210" ht="25.5" customHeight="1">
      <x:c r="A1210" t="s">
        <x:v>8125</x:v>
      </x:c>
      <x:c r="B1210" t="s">
        <x:v>17</x:v>
      </x:c>
      <x:c r="C1210" t="s">
        <x:v>8126</x:v>
      </x:c>
      <x:c r="D1210" t="s">
        <x:v>8127</x:v>
      </x:c>
      <x:c r="E1210" t="s">
        <x:v>8128</x:v>
      </x:c>
      <x:c r="F1210" t="s">
        <x:v>21</x:v>
      </x:c>
      <x:c r="G1210" t="s">
        <x:v>7548</x:v>
      </x:c>
      <x:c r="H1210" t="s">
        <x:v>8129</x:v>
      </x:c>
      <x:c r="I1210" t="s">
        <x:v>8130</x:v>
      </x:c>
      <x:c r="J1210" t="s">
        <x:v>44</x:v>
      </x:c>
      <x:c r="K1210" t="s">
        <x:v>72</x:v>
      </x:c>
      <x:c r="L1210" t="s">
        <x:v>21</x:v>
      </x:c>
      <x:c r="M1210" s="6" t="e">
        <x:f>HYPERLINK("https://github.com/RISElabQueens/InterTrans","https://github.com/RISElabQueens/InterTrans")</x:f>
        <x:v>HYPERLINK is not implemented. linkLocation=https://github.com/RISElabQueens/InterTrans, friendlyName=https://github.com/RISElabQueens/InterTrans</x:v>
      </x:c>
      <x:c r="N1210" t="s">
        <x:v>325</x:v>
      </x:c>
      <x:c r="O1210" t="s">
        <x:v>257</x:v>
      </x:c>
      <x:c r="P1210" t="s">
        <x:v>925</x:v>
      </x:c>
      <x:c r="Q1210" t="str">
        <x:v>是</x:v>
      </x:c>
    </x:row>
    <x:row r="1211" ht="25.5" customHeight="1">
      <x:c r="A1211" t="s">
        <x:v>7843</x:v>
      </x:c>
      <x:c r="B1211" t="s">
        <x:v>17</x:v>
      </x:c>
      <x:c r="C1211" t="s">
        <x:v>8131</x:v>
      </x:c>
      <x:c r="D1211" t="s">
        <x:v>8132</x:v>
      </x:c>
      <x:c r="E1211" t="s">
        <x:v>8133</x:v>
      </x:c>
      <x:c r="F1211" t="s">
        <x:v>21</x:v>
      </x:c>
      <x:c r="G1211" t="s">
        <x:v>7548</x:v>
      </x:c>
      <x:c r="H1211" t="s">
        <x:v>8134</x:v>
      </x:c>
      <x:c r="I1211" t="s">
        <x:v>8135</x:v>
      </x:c>
      <x:c r="J1211" t="s">
        <x:v>44</x:v>
      </x:c>
      <x:c r="K1211" t="s">
        <x:v>72</x:v>
      </x:c>
      <x:c r="L1211" t="s">
        <x:v>21</x:v>
      </x:c>
      <x:c r="M1211" s="6"/>
      <x:c r="O1211" t="s">
        <x:v>189</x:v>
      </x:c>
      <x:c r="P1211" t="s">
        <x:v>4741</x:v>
      </x:c>
      <x:c r="Q1211" t="str">
        <x:v>否</x:v>
      </x:c>
    </x:row>
    <x:row r="1212" ht="25.5" customHeight="1">
      <x:c r="A1212" t="s">
        <x:v>8136</x:v>
      </x:c>
      <x:c r="B1212" t="s">
        <x:v>57</x:v>
      </x:c>
      <x:c r="C1212" t="s">
        <x:v>8137</x:v>
      </x:c>
      <x:c r="D1212" t="s">
        <x:v>8138</x:v>
      </x:c>
      <x:c r="E1212" t="s">
        <x:v>8139</x:v>
      </x:c>
      <x:c r="F1212" t="s">
        <x:v>21</x:v>
      </x:c>
      <x:c r="G1212" t="s">
        <x:v>7548</x:v>
      </x:c>
      <x:c r="H1212" t="s">
        <x:v>8140</x:v>
      </x:c>
      <x:c r="I1212" t="s">
        <x:v>8141</x:v>
      </x:c>
      <x:c r="J1212" t="s">
        <x:v>21</x:v>
      </x:c>
      <x:c r="K1212" t="s">
        <x:v>8142</x:v>
      </x:c>
      <x:c r="L1212" t="s">
        <x:v>44</x:v>
      </x:c>
      <x:c r="M1212" s="6" t="e">
        <x:f>HYPERLINK("https://github.com/DFUZZ-ICSE/DFUZZ","https://github.com/DFUZZ-ICSE/DFUZZ")</x:f>
        <x:v>HYPERLINK is not implemented. linkLocation=https://github.com/DFUZZ-ICSE/DFUZZ, friendlyName=https://github.com/DFUZZ-ICSE/DFUZZ</x:v>
      </x:c>
      <x:c r="N1212" t="s">
        <x:v>940</x:v>
      </x:c>
      <x:c r="O1212" t="s">
        <x:v>64</x:v>
      </x:c>
      <x:c r="P1212" t="s">
        <x:v>65</x:v>
      </x:c>
      <x:c r="Q1212" t="str">
        <x:v>是</x:v>
      </x:c>
    </x:row>
    <x:row r="1213" ht="25.5" customHeight="1">
      <x:c r="A1213" t="s">
        <x:v>8143</x:v>
      </x:c>
      <x:c r="B1213" t="s">
        <x:v>17</x:v>
      </x:c>
      <x:c r="C1213" t="s">
        <x:v>8144</x:v>
      </x:c>
      <x:c r="D1213" t="s">
        <x:v>8145</x:v>
      </x:c>
      <x:c r="E1213" t="s">
        <x:v>8146</x:v>
      </x:c>
      <x:c r="F1213" t="s">
        <x:v>21</x:v>
      </x:c>
      <x:c r="G1213" t="s">
        <x:v>7548</x:v>
      </x:c>
      <x:c r="H1213" t="s">
        <x:v>8147</x:v>
      </x:c>
      <x:c r="I1213" t="s">
        <x:v>8148</x:v>
      </x:c>
      <x:c r="J1213" t="s">
        <x:v>44</x:v>
      </x:c>
      <x:c r="K1213" t="s">
        <x:v>8149</x:v>
      </x:c>
      <x:c r="L1213" t="s">
        <x:v>44</x:v>
      </x:c>
      <x:c r="M1213" s="6"/>
      <x:c r="O1213" t="s">
        <x:v>131</x:v>
      </x:c>
      <x:c r="P1213" t="s">
        <x:v>158</x:v>
      </x:c>
      <x:c r="Q1213" t="str">
        <x:v>是</x:v>
      </x:c>
    </x:row>
    <x:row r="1214" ht="25.5" customHeight="1">
      <x:c r="A1214" t="s">
        <x:v>8150</x:v>
      </x:c>
      <x:c r="B1214" t="s">
        <x:v>17</x:v>
      </x:c>
      <x:c r="C1214" t="s">
        <x:v>8151</x:v>
      </x:c>
      <x:c r="D1214" t="s">
        <x:v>8152</x:v>
      </x:c>
      <x:c r="E1214" t="s">
        <x:v>8153</x:v>
      </x:c>
      <x:c r="F1214" t="s">
        <x:v>21</x:v>
      </x:c>
      <x:c r="G1214" t="s">
        <x:v>7548</x:v>
      </x:c>
      <x:c r="H1214" t="s">
        <x:v>8154</x:v>
      </x:c>
      <x:c r="I1214" t="s">
        <x:v>8155</x:v>
      </x:c>
      <x:c r="J1214" t="s">
        <x:v>44</x:v>
      </x:c>
      <x:c r="K1214" t="s">
        <x:v>72</x:v>
      </x:c>
      <x:c r="L1214" t="s">
        <x:v>44</x:v>
      </x:c>
      <x:c r="M1214" s="6"/>
      <x:c r="O1214" t="s">
        <x:v>80</x:v>
      </x:c>
      <x:c r="P1214" t="s">
        <x:v>2322</x:v>
      </x:c>
      <x:c r="Q1214" t="str">
        <x:v>是</x:v>
      </x:c>
    </x:row>
    <x:row r="1215" ht="25.5" customHeight="1">
      <x:c r="A1215" t="s">
        <x:v>8156</x:v>
      </x:c>
      <x:c r="B1215" t="s">
        <x:v>30</x:v>
      </x:c>
      <x:c r="C1215" t="s">
        <x:v>8157</x:v>
      </x:c>
      <x:c r="D1215" t="s">
        <x:v>8158</x:v>
      </x:c>
      <x:c r="E1215" t="s">
        <x:v>8159</x:v>
      </x:c>
      <x:c r="F1215" t="s">
        <x:v>21</x:v>
      </x:c>
      <x:c r="G1215" t="s">
        <x:v>7548</x:v>
      </x:c>
      <x:c r="H1215" t="s">
        <x:v>8160</x:v>
      </x:c>
      <x:c r="I1215" t="s">
        <x:v>8161</x:v>
      </x:c>
      <x:c r="J1215" t="s">
        <x:v>44</x:v>
      </x:c>
      <x:c r="K1215" t="s">
        <x:v>72</x:v>
      </x:c>
      <x:c r="L1215" t="s">
        <x:v>44</x:v>
      </x:c>
      <x:c r="M1215" s="6"/>
      <x:c r="O1215" t="s">
        <x:v>80</x:v>
      </x:c>
      <x:c r="P1215" t="s">
        <x:v>81</x:v>
      </x:c>
      <x:c r="Q1215" t="str">
        <x:v>否</x:v>
      </x:c>
    </x:row>
    <x:row r="1216" ht="25.5" customHeight="1">
      <x:c r="A1216" t="s">
        <x:v>8162</x:v>
      </x:c>
      <x:c r="B1216" t="s">
        <x:v>151</x:v>
      </x:c>
      <x:c r="C1216" t="s">
        <x:v>8163</x:v>
      </x:c>
      <x:c r="D1216" t="s">
        <x:v>8164</x:v>
      </x:c>
      <x:c r="E1216" t="s">
        <x:v>8165</x:v>
      </x:c>
      <x:c r="F1216" t="s">
        <x:v>44</x:v>
      </x:c>
      <x:c r="G1216" t="s">
        <x:v>7548</x:v>
      </x:c>
      <x:c r="H1216" t="s">
        <x:v>8166</x:v>
      </x:c>
      <x:c r="I1216" t="s">
        <x:v>8167</x:v>
      </x:c>
      <x:c r="J1216" t="s">
        <x:v>44</x:v>
      </x:c>
      <x:c r="K1216" t="s">
        <x:v>72</x:v>
      </x:c>
      <x:c r="L1216" t="s">
        <x:v>44</x:v>
      </x:c>
      <x:c r="M1216" s="6"/>
      <x:c r="O1216" t="s">
        <x:v>131</x:v>
      </x:c>
      <x:c r="P1216" t="s">
        <x:v>486</x:v>
      </x:c>
      <x:c r="Q1216" t="str">
        <x:v>否</x:v>
      </x:c>
    </x:row>
    <x:row r="1217" ht="25.5" customHeight="1">
      <x:c r="A1217" t="s">
        <x:v>8168</x:v>
      </x:c>
      <x:c r="B1217" t="s">
        <x:v>151</x:v>
      </x:c>
      <x:c r="C1217" t="s">
        <x:v>8169</x:v>
      </x:c>
      <x:c r="D1217" t="s">
        <x:v>8170</x:v>
      </x:c>
      <x:c r="E1217" t="s">
        <x:v>8171</x:v>
      </x:c>
      <x:c r="F1217" t="s">
        <x:v>44</x:v>
      </x:c>
      <x:c r="G1217" t="s">
        <x:v>7548</x:v>
      </x:c>
      <x:c r="H1217" t="s">
        <x:v>8172</x:v>
      </x:c>
      <x:c r="I1217" t="s">
        <x:v>8173</x:v>
      </x:c>
      <x:c r="J1217" t="s">
        <x:v>44</x:v>
      </x:c>
      <x:c r="K1217" t="s">
        <x:v>72</x:v>
      </x:c>
      <x:c r="L1217" t="s">
        <x:v>44</x:v>
      </x:c>
      <x:c r="M1217" s="6" t="e">
        <x:f>HYPERLINK("https://github.com/kaianew/GetMeInTheGroove_ICSE2025","https://github.com/kaianew/GetMeInTheGroove_ICSE2025")</x:f>
        <x:v>HYPERLINK is not implemented. linkLocation=https://github.com/kaianew/GetMeInTheGroove_ICSE2025, friendlyName=https://github.com/kaianew/GetMeInTheGroove_ICSE2025</x:v>
      </x:c>
      <x:c r="N1217" t="s">
        <x:v>53</x:v>
      </x:c>
      <x:c r="O1217" t="s">
        <x:v>131</x:v>
      </x:c>
      <x:c r="P1217" t="s">
        <x:v>486</x:v>
      </x:c>
      <x:c r="Q1217" t="str">
        <x:v>否</x:v>
      </x:c>
    </x:row>
    <x:row r="1218" ht="25.5" customHeight="1">
      <x:c r="A1218" t="s">
        <x:v>8174</x:v>
      </x:c>
      <x:c r="B1218" t="s">
        <x:v>17</x:v>
      </x:c>
      <x:c r="C1218" t="s">
        <x:v>8175</x:v>
      </x:c>
      <x:c r="D1218" t="s">
        <x:v>8176</x:v>
      </x:c>
      <x:c r="E1218" t="s">
        <x:v>8177</x:v>
      </x:c>
      <x:c r="F1218" t="s">
        <x:v>21</x:v>
      </x:c>
      <x:c r="G1218" t="s">
        <x:v>7548</x:v>
      </x:c>
      <x:c r="H1218" t="s">
        <x:v>8178</x:v>
      </x:c>
      <x:c r="I1218" t="s">
        <x:v>8179</x:v>
      </x:c>
      <x:c r="J1218" t="s">
        <x:v>44</x:v>
      </x:c>
      <x:c r="K1218" t="s">
        <x:v>72</x:v>
      </x:c>
      <x:c r="L1218" t="s">
        <x:v>44</x:v>
      </x:c>
      <x:c r="M1218" s="6" t="e">
        <x:f>HYPERLINK("https://github.com/bridge-ai-neuro/HintsCodeText","https://github.com/bridge-ai-neuro/HintsCodeText")</x:f>
        <x:v>HYPERLINK is not implemented. linkLocation=https://github.com/bridge-ai-neuro/HintsCodeText, friendlyName=https://github.com/bridge-ai-neuro/HintsCodeText</x:v>
      </x:c>
      <x:c r="N1218" t="s">
        <x:v>840</x:v>
      </x:c>
      <x:c r="O1218" t="s">
        <x:v>1077</x:v>
      </x:c>
      <x:c r="P1218" t="s">
        <x:v>2382</x:v>
      </x:c>
      <x:c r="Q1218" t="str">
        <x:v>否</x:v>
      </x:c>
    </x:row>
    <x:row r="1219" ht="25.5" customHeight="1">
      <x:c r="A1219" t="s">
        <x:v>8180</x:v>
      </x:c>
      <x:c r="B1219" t="s">
        <x:v>17</x:v>
      </x:c>
      <x:c r="C1219" t="s">
        <x:v>8181</x:v>
      </x:c>
      <x:c r="D1219" t="s">
        <x:v>8182</x:v>
      </x:c>
      <x:c r="E1219" t="s">
        <x:v>8183</x:v>
      </x:c>
      <x:c r="F1219" t="s">
        <x:v>21</x:v>
      </x:c>
      <x:c r="G1219" t="s">
        <x:v>7548</x:v>
      </x:c>
      <x:c r="H1219" t="s">
        <x:v>8184</x:v>
      </x:c>
      <x:c r="I1219" t="s">
        <x:v>8185</x:v>
      </x:c>
      <x:c r="J1219" t="s">
        <x:v>44</x:v>
      </x:c>
      <x:c r="K1219" t="s">
        <x:v>72</x:v>
      </x:c>
      <x:c r="L1219" t="s">
        <x:v>44</x:v>
      </x:c>
      <x:c r="M1219" s="6"/>
      <x:c r="O1219" t="s">
        <x:v>1077</x:v>
      </x:c>
      <x:c r="P1219" t="s">
        <x:v>2382</x:v>
      </x:c>
      <x:c r="Q1219" t="str">
        <x:v>否</x:v>
      </x:c>
    </x:row>
    <x:row r="1220" ht="25.5" customHeight="1">
      <x:c r="A1220" t="s">
        <x:v>8186</x:v>
      </x:c>
      <x:c r="B1220" t="s">
        <x:v>57</x:v>
      </x:c>
      <x:c r="C1220" t="s">
        <x:v>8187</x:v>
      </x:c>
      <x:c r="D1220" t="s">
        <x:v>8188</x:v>
      </x:c>
      <x:c r="E1220" t="s">
        <x:v>8189</x:v>
      </x:c>
      <x:c r="F1220" t="s">
        <x:v>44</x:v>
      </x:c>
      <x:c r="G1220" t="s">
        <x:v>7548</x:v>
      </x:c>
      <x:c r="H1220" t="s">
        <x:v>8190</x:v>
      </x:c>
      <x:c r="I1220" t="s">
        <x:v>8191</x:v>
      </x:c>
      <x:c r="J1220" t="s">
        <x:v>44</x:v>
      </x:c>
      <x:c r="K1220" t="s">
        <x:v>8192</x:v>
      </x:c>
      <x:c r="L1220" t="s">
        <x:v>44</x:v>
      </x:c>
      <x:c r="M1220" s="6"/>
      <x:c r="O1220" t="s">
        <x:v>122</x:v>
      </x:c>
      <x:c r="P1220" t="s">
        <x:v>1302</x:v>
      </x:c>
      <x:c r="Q1220" t="str">
        <x:v>否</x:v>
      </x:c>
    </x:row>
    <x:row r="1221" ht="25.5" customHeight="1">
      <x:c r="A1221" t="s">
        <x:v>8193</x:v>
      </x:c>
      <x:c r="B1221" t="s">
        <x:v>17</x:v>
      </x:c>
      <x:c r="C1221" t="s">
        <x:v>8194</x:v>
      </x:c>
      <x:c r="D1221" t="s">
        <x:v>8195</x:v>
      </x:c>
      <x:c r="E1221" t="s">
        <x:v>8196</x:v>
      </x:c>
      <x:c r="F1221" t="s">
        <x:v>44</x:v>
      </x:c>
      <x:c r="G1221" t="s">
        <x:v>7548</x:v>
      </x:c>
      <x:c r="H1221" t="s">
        <x:v>8197</x:v>
      </x:c>
      <x:c r="I1221" t="s">
        <x:v>8198</x:v>
      </x:c>
      <x:c r="J1221" t="s">
        <x:v>44</x:v>
      </x:c>
      <x:c r="K1221" t="s">
        <x:v>8199</x:v>
      </x:c>
      <x:c r="L1221" t="s">
        <x:v>44</x:v>
      </x:c>
      <x:c r="M1221" s="6"/>
      <x:c r="O1221" t="s">
        <x:v>122</x:v>
      </x:c>
      <x:c r="P1221" t="s">
        <x:v>739</x:v>
      </x:c>
      <x:c r="Q1221" t="str">
        <x:v>否</x:v>
      </x:c>
    </x:row>
    <x:row r="1222" ht="25.5" customHeight="1">
      <x:c r="A1222" t="s">
        <x:v>8200</x:v>
      </x:c>
      <x:c r="B1222" t="s">
        <x:v>57</x:v>
      </x:c>
      <x:c r="C1222" t="s">
        <x:v>8201</x:v>
      </x:c>
      <x:c r="D1222" t="s">
        <x:v>8202</x:v>
      </x:c>
      <x:c r="E1222" t="s">
        <x:v>8203</x:v>
      </x:c>
      <x:c r="F1222" t="s">
        <x:v>21</x:v>
      </x:c>
      <x:c r="G1222" t="s">
        <x:v>7548</x:v>
      </x:c>
      <x:c r="H1222" t="s">
        <x:v>8204</x:v>
      </x:c>
      <x:c r="I1222" t="s">
        <x:v>8205</x:v>
      </x:c>
      <x:c r="J1222" t="s">
        <x:v>21</x:v>
      </x:c>
      <x:c r="K1222" t="s">
        <x:v>8206</x:v>
      </x:c>
      <x:c r="L1222" t="s">
        <x:v>21</x:v>
      </x:c>
      <x:c r="M1222" s="6"/>
      <x:c r="O1222" t="s">
        <x:v>122</x:v>
      </x:c>
      <x:c r="P1222" t="s">
        <x:v>206</x:v>
      </x:c>
      <x:c r="Q1222" t="str">
        <x:v>否</x:v>
      </x:c>
    </x:row>
    <x:row r="1223" ht="25.5" customHeight="1">
      <x:c r="A1223" t="s">
        <x:v>8207</x:v>
      </x:c>
      <x:c r="B1223" t="s">
        <x:v>17</x:v>
      </x:c>
      <x:c r="C1223" t="s">
        <x:v>8208</x:v>
      </x:c>
      <x:c r="D1223" t="s">
        <x:v>8209</x:v>
      </x:c>
      <x:c r="E1223" t="s">
        <x:v>8210</x:v>
      </x:c>
      <x:c r="F1223" t="s">
        <x:v>21</x:v>
      </x:c>
      <x:c r="G1223" t="s">
        <x:v>7548</x:v>
      </x:c>
      <x:c r="H1223" t="s">
        <x:v>8211</x:v>
      </x:c>
      <x:c r="I1223" t="s">
        <x:v>8212</x:v>
      </x:c>
      <x:c r="J1223" t="s">
        <x:v>21</x:v>
      </x:c>
      <x:c r="K1223" t="s">
        <x:v>8213</x:v>
      </x:c>
      <x:c r="L1223" t="s">
        <x:v>21</x:v>
      </x:c>
      <x:c r="M1223" s="6"/>
      <x:c r="O1223" t="s">
        <x:v>131</x:v>
      </x:c>
      <x:c r="P1223" t="s">
        <x:v>227</x:v>
      </x:c>
      <x:c r="Q1223" t="str">
        <x:v>否</x:v>
      </x:c>
    </x:row>
    <x:row r="1224" ht="25.5" customHeight="1">
      <x:c r="A1224" t="s">
        <x:v>8214</x:v>
      </x:c>
      <x:c r="B1224" t="s">
        <x:v>57</x:v>
      </x:c>
      <x:c r="C1224" t="s">
        <x:v>8215</x:v>
      </x:c>
      <x:c r="D1224" t="s">
        <x:v>8216</x:v>
      </x:c>
      <x:c r="E1224" t="s">
        <x:v>8217</x:v>
      </x:c>
      <x:c r="F1224" t="s">
        <x:v>21</x:v>
      </x:c>
      <x:c r="G1224" t="s">
        <x:v>7548</x:v>
      </x:c>
      <x:c r="H1224" t="s">
        <x:v>8218</x:v>
      </x:c>
      <x:c r="I1224" t="s">
        <x:v>8219</x:v>
      </x:c>
      <x:c r="J1224" t="s">
        <x:v>21</x:v>
      </x:c>
      <x:c r="K1224" t="s">
        <x:v>8220</x:v>
      </x:c>
      <x:c r="L1224" t="s">
        <x:v>44</x:v>
      </x:c>
      <x:c r="M1224" s="6"/>
      <x:c r="O1224" t="s">
        <x:v>122</x:v>
      </x:c>
      <x:c r="P1224" t="s">
        <x:v>206</x:v>
      </x:c>
      <x:c r="Q1224" t="str">
        <x:v>否</x:v>
      </x:c>
    </x:row>
    <x:row r="1225" ht="25.5" customHeight="1">
      <x:c r="A1225" t="s">
        <x:v>8221</x:v>
      </x:c>
      <x:c r="B1225" t="s">
        <x:v>17</x:v>
      </x:c>
      <x:c r="C1225" t="s">
        <x:v>8222</x:v>
      </x:c>
      <x:c r="D1225" t="s">
        <x:v>8223</x:v>
      </x:c>
      <x:c r="E1225" t="s">
        <x:v>8224</x:v>
      </x:c>
      <x:c r="F1225" t="s">
        <x:v>21</x:v>
      </x:c>
      <x:c r="G1225" t="s">
        <x:v>7548</x:v>
      </x:c>
      <x:c r="H1225" t="s">
        <x:v>8225</x:v>
      </x:c>
      <x:c r="I1225" t="s">
        <x:v>8226</x:v>
      </x:c>
      <x:c r="J1225" t="s">
        <x:v>44</x:v>
      </x:c>
      <x:c r="K1225" t="s">
        <x:v>72</x:v>
      </x:c>
      <x:c r="L1225" t="s">
        <x:v>44</x:v>
      </x:c>
      <x:c r="M1225" s="6"/>
      <x:c r="O1225" t="s">
        <x:v>257</x:v>
      </x:c>
      <x:c r="P1225" t="s">
        <x:v>349</x:v>
      </x:c>
      <x:c r="Q1225" t="str">
        <x:v>是</x:v>
      </x:c>
    </x:row>
    <x:row r="1226" ht="25.5" customHeight="1">
      <x:c r="A1226" t="s">
        <x:v>8227</x:v>
      </x:c>
      <x:c r="B1226" t="s">
        <x:v>30</x:v>
      </x:c>
      <x:c r="C1226" t="s">
        <x:v>8228</x:v>
      </x:c>
      <x:c r="D1226" t="s">
        <x:v>8229</x:v>
      </x:c>
      <x:c r="E1226" t="s">
        <x:v>8230</x:v>
      </x:c>
      <x:c r="F1226" t="s">
        <x:v>21</x:v>
      </x:c>
      <x:c r="G1226" t="s">
        <x:v>7548</x:v>
      </x:c>
      <x:c r="H1226" t="s">
        <x:v>8231</x:v>
      </x:c>
      <x:c r="I1226" t="s">
        <x:v>8232</x:v>
      </x:c>
      <x:c r="J1226" t="s">
        <x:v>44</x:v>
      </x:c>
      <x:c r="K1226" t="s">
        <x:v>72</x:v>
      </x:c>
      <x:c r="L1226" t="s">
        <x:v>44</x:v>
      </x:c>
      <x:c r="M1226" s="6" t="e">
        <x:f>HYPERLINK("https://github.com/ideas-labo/dlisa","https://github.com/ideas-labo/dlisa")</x:f>
        <x:v>HYPERLINK is not implemented. linkLocation=https://github.com/ideas-labo/dlisa, friendlyName=https://github.com/ideas-labo/dlisa</x:v>
      </x:c>
      <x:c r="N1226" t="s">
        <x:v>403</x:v>
      </x:c>
      <x:c r="O1226" t="s">
        <x:v>54</x:v>
      </x:c>
      <x:c r="P1226" t="s">
        <x:v>166</x:v>
      </x:c>
      <x:c r="Q1226" t="str">
        <x:v>否</x:v>
      </x:c>
    </x:row>
    <x:row r="1227" ht="25.5" customHeight="1">
      <x:c r="A1227" t="s">
        <x:v>8233</x:v>
      </x:c>
      <x:c r="B1227" t="s">
        <x:v>30</x:v>
      </x:c>
      <x:c r="C1227" t="s">
        <x:v>8234</x:v>
      </x:c>
      <x:c r="D1227" t="s">
        <x:v>8235</x:v>
      </x:c>
      <x:c r="E1227" t="s">
        <x:v>8236</x:v>
      </x:c>
      <x:c r="F1227" t="s">
        <x:v>21</x:v>
      </x:c>
      <x:c r="G1227" t="s">
        <x:v>7548</x:v>
      </x:c>
      <x:c r="H1227" t="s">
        <x:v>8237</x:v>
      </x:c>
      <x:c r="I1227" t="s">
        <x:v>8238</x:v>
      </x:c>
      <x:c r="J1227" t="s">
        <x:v>44</x:v>
      </x:c>
      <x:c r="K1227" t="s">
        <x:v>72</x:v>
      </x:c>
      <x:c r="L1227" t="s">
        <x:v>44</x:v>
      </x:c>
      <x:c r="M1227" s="6"/>
      <x:c r="O1227" t="s">
        <x:v>27</x:v>
      </x:c>
      <x:c r="P1227" t="s">
        <x:v>37</x:v>
      </x:c>
      <x:c r="Q1227" t="str">
        <x:v>是</x:v>
      </x:c>
    </x:row>
    <x:row r="1228" ht="25.5" customHeight="1">
      <x:c r="A1228" t="s">
        <x:v>8239</x:v>
      </x:c>
      <x:c r="B1228" t="s">
        <x:v>17</x:v>
      </x:c>
      <x:c r="C1228" t="s">
        <x:v>8240</x:v>
      </x:c>
      <x:c r="D1228" t="s">
        <x:v>8241</x:v>
      </x:c>
      <x:c r="E1228" t="s">
        <x:v>8242</x:v>
      </x:c>
      <x:c r="F1228" t="s">
        <x:v>21</x:v>
      </x:c>
      <x:c r="G1228" t="s">
        <x:v>7548</x:v>
      </x:c>
      <x:c r="H1228" t="s">
        <x:v>8243</x:v>
      </x:c>
      <x:c r="I1228" t="s">
        <x:v>8244</x:v>
      </x:c>
      <x:c r="J1228" t="s">
        <x:v>44</x:v>
      </x:c>
      <x:c r="K1228" t="s">
        <x:v>8245</x:v>
      </x:c>
      <x:c r="L1228" t="s">
        <x:v>44</x:v>
      </x:c>
      <x:c r="M1228" s="6"/>
      <x:c r="O1228" t="s">
        <x:v>257</x:v>
      </x:c>
      <x:c r="P1228" t="s">
        <x:v>258</x:v>
      </x:c>
      <x:c r="Q1228" t="str">
        <x:v>是</x:v>
      </x:c>
    </x:row>
    <x:row r="1229" ht="25.5" customHeight="1">
      <x:c r="A1229" t="s">
        <x:v>8246</x:v>
      </x:c>
      <x:c r="B1229" t="s">
        <x:v>17</x:v>
      </x:c>
      <x:c r="C1229" t="s">
        <x:v>8240</x:v>
      </x:c>
      <x:c r="D1229" t="s">
        <x:v>8247</x:v>
      </x:c>
      <x:c r="E1229" t="s">
        <x:v>8248</x:v>
      </x:c>
      <x:c r="F1229" t="s">
        <x:v>21</x:v>
      </x:c>
      <x:c r="G1229" t="s">
        <x:v>7548</x:v>
      </x:c>
      <x:c r="H1229" t="s">
        <x:v>8249</x:v>
      </x:c>
      <x:c r="I1229" t="s">
        <x:v>8250</x:v>
      </x:c>
      <x:c r="J1229" t="s">
        <x:v>44</x:v>
      </x:c>
      <x:c r="K1229" t="s">
        <x:v>72</x:v>
      </x:c>
      <x:c r="L1229" t="s">
        <x:v>21</x:v>
      </x:c>
      <x:c r="M1229" s="6" t="e">
        <x:f>HYPERLINK("https://github.com/DeepSoftwareAnalytics/HumanEvo","https://github.com/DeepSoftwareAnalytics/HumanEvo")</x:f>
        <x:v>HYPERLINK is not implemented. linkLocation=https://github.com/DeepSoftwareAnalytics/HumanEvo, friendlyName=https://github.com/DeepSoftwareAnalytics/HumanEvo</x:v>
      </x:c>
      <x:c r="N1229" t="s">
        <x:v>113</x:v>
      </x:c>
      <x:c r="O1229" t="s">
        <x:v>257</x:v>
      </x:c>
      <x:c r="P1229" t="s">
        <x:v>258</x:v>
      </x:c>
      <x:c r="Q1229" t="str">
        <x:v>是</x:v>
      </x:c>
    </x:row>
    <x:row r="1230" ht="25.5" customHeight="1">
      <x:c r="A1230" s="4" t="s">
        <x:v>8251</x:v>
      </x:c>
      <x:c r="B1230" t="s">
        <x:v>2324</x:v>
      </x:c>
      <x:c r="C1230" t="s">
        <x:v>8252</x:v>
      </x:c>
      <x:c r="D1230" t="s">
        <x:v>8253</x:v>
      </x:c>
      <x:c r="E1230" t="s">
        <x:v>8254</x:v>
      </x:c>
      <x:c r="F1230" t="s">
        <x:v>21</x:v>
      </x:c>
      <x:c r="G1230" t="s">
        <x:v>7548</x:v>
      </x:c>
      <x:c r="H1230" t="s">
        <x:v>8255</x:v>
      </x:c>
      <x:c r="I1230" t="s">
        <x:v>8256</x:v>
      </x:c>
      <x:c r="J1230" t="s">
        <x:v>21</x:v>
      </x:c>
      <x:c r="K1230" t="s">
        <x:v>8257</x:v>
      </x:c>
      <x:c r="L1230" t="s">
        <x:v>44</x:v>
      </x:c>
      <x:c r="M1230" s="6"/>
      <x:c r="O1230" t="s">
        <x:v>148</x:v>
      </x:c>
      <x:c r="P1230" t="s">
        <x:v>1018</x:v>
      </x:c>
      <x:c r="Q1230" t="str">
        <x:v>是</x:v>
      </x:c>
    </x:row>
    <x:row r="1231" ht="25.5" customHeight="1">
      <x:c r="A1231" t="s">
        <x:v>8258</x:v>
      </x:c>
      <x:c r="B1231" t="s">
        <x:v>30</x:v>
      </x:c>
      <x:c r="C1231" t="s">
        <x:v>8259</x:v>
      </x:c>
      <x:c r="D1231" t="s">
        <x:v>8260</x:v>
      </x:c>
      <x:c r="E1231" t="s">
        <x:v>8261</x:v>
      </x:c>
      <x:c r="F1231" t="s">
        <x:v>21</x:v>
      </x:c>
      <x:c r="G1231" t="s">
        <x:v>7548</x:v>
      </x:c>
      <x:c r="H1231" t="s">
        <x:v>8262</x:v>
      </x:c>
      <x:c r="I1231" t="s">
        <x:v>8263</x:v>
      </x:c>
      <x:c r="J1231" t="s">
        <x:v>44</x:v>
      </x:c>
      <x:c r="K1231" t="s">
        <x:v>72</x:v>
      </x:c>
      <x:c r="L1231" t="s">
        <x:v>44</x:v>
      </x:c>
      <x:c r="M1231" s="6"/>
      <x:c r="O1231" t="s">
        <x:v>148</x:v>
      </x:c>
      <x:c r="P1231" t="s">
        <x:v>149</x:v>
      </x:c>
      <x:c r="Q1231" t="str">
        <x:v>是</x:v>
      </x:c>
    </x:row>
    <x:row r="1232" ht="25.5" customHeight="1">
      <x:c r="A1232" s="2" t="s">
        <x:v>8264</x:v>
      </x:c>
      <x:c r="B1232" t="s">
        <x:v>57</x:v>
      </x:c>
      <x:c r="C1232" t="s">
        <x:v>8265</x:v>
      </x:c>
      <x:c r="D1232" t="s">
        <x:v>8266</x:v>
      </x:c>
      <x:c r="E1232" t="s">
        <x:v>8267</x:v>
      </x:c>
      <x:c r="F1232" t="s">
        <x:v>21</x:v>
      </x:c>
      <x:c r="G1232" t="s">
        <x:v>7548</x:v>
      </x:c>
      <x:c r="H1232" t="s">
        <x:v>8268</x:v>
      </x:c>
      <x:c r="I1232" t="s">
        <x:v>8269</x:v>
      </x:c>
      <x:c r="J1232" t="s">
        <x:v>21</x:v>
      </x:c>
      <x:c r="K1232" t="s">
        <x:v>8270</x:v>
      </x:c>
      <x:c r="L1232" t="s">
        <x:v>21</x:v>
      </x:c>
      <x:c r="M1232" s="6"/>
      <x:c r="O1232" t="s">
        <x:v>64</x:v>
      </x:c>
      <x:c r="P1232" t="s">
        <x:v>65</x:v>
      </x:c>
      <x:c r="Q1232" t="str">
        <x:v>是</x:v>
      </x:c>
    </x:row>
    <x:row r="1233" ht="25.5" customHeight="1">
      <x:c r="A1233" t="s">
        <x:v>8271</x:v>
      </x:c>
      <x:c r="B1233" t="s">
        <x:v>57</x:v>
      </x:c>
      <x:c r="C1233" t="s">
        <x:v>8272</x:v>
      </x:c>
      <x:c r="D1233" t="s">
        <x:v>8273</x:v>
      </x:c>
      <x:c r="E1233" t="s">
        <x:v>8274</x:v>
      </x:c>
      <x:c r="F1233" t="s">
        <x:v>21</x:v>
      </x:c>
      <x:c r="G1233" t="s">
        <x:v>7548</x:v>
      </x:c>
      <x:c r="H1233" t="s">
        <x:v>8275</x:v>
      </x:c>
      <x:c r="I1233" t="s">
        <x:v>8276</x:v>
      </x:c>
      <x:c r="J1233" t="s">
        <x:v>44</x:v>
      </x:c>
      <x:c r="K1233" t="s">
        <x:v>72</x:v>
      </x:c>
      <x:c r="L1233" t="s">
        <x:v>44</x:v>
      </x:c>
      <x:c r="M1233" s="6" t="e">
        <x:f>HYPERLINK("https://github.com/clozeMasterPro/clozeMaster","https://github.com/clozeMasterPro/clozeMaster")</x:f>
        <x:v>HYPERLINK is not implemented. linkLocation=https://github.com/clozeMasterPro/clozeMaster, friendlyName=https://github.com/clozeMasterPro/clozeMaster</x:v>
      </x:c>
      <x:c r="N1233" t="s">
        <x:v>675</x:v>
      </x:c>
      <x:c r="O1233" t="s">
        <x:v>64</x:v>
      </x:c>
      <x:c r="P1233" t="s">
        <x:v>65</x:v>
      </x:c>
      <x:c r="Q1233" t="str">
        <x:v>是</x:v>
      </x:c>
    </x:row>
    <x:row r="1234" ht="25.5" customHeight="1">
      <x:c r="A1234" t="s">
        <x:v>8277</x:v>
      </x:c>
      <x:c r="B1234" t="s">
        <x:v>57</x:v>
      </x:c>
      <x:c r="C1234" t="s">
        <x:v>8278</x:v>
      </x:c>
      <x:c r="D1234" t="s">
        <x:v>8279</x:v>
      </x:c>
      <x:c r="E1234" t="s">
        <x:v>8280</x:v>
      </x:c>
      <x:c r="F1234" t="s">
        <x:v>21</x:v>
      </x:c>
      <x:c r="G1234" t="s">
        <x:v>7548</x:v>
      </x:c>
      <x:c r="H1234" t="s">
        <x:v>8281</x:v>
      </x:c>
      <x:c r="I1234" t="s">
        <x:v>8282</x:v>
      </x:c>
      <x:c r="J1234" t="s">
        <x:v>44</x:v>
      </x:c>
      <x:c r="K1234" t="s">
        <x:v>72</x:v>
      </x:c>
      <x:c r="L1234" t="s">
        <x:v>44</x:v>
      </x:c>
      <x:c r="M1234" s="6" t="e">
        <x:f>HYPERLINK("https://github.com/FudanSELab/LISP","https://github.com/FudanSELab/LISP")</x:f>
        <x:v>HYPERLINK is not implemented. linkLocation=https://github.com/FudanSELab/LISP, friendlyName=https://github.com/FudanSELab/LISP</x:v>
      </x:c>
      <x:c r="N1234" t="s">
        <x:v>808</x:v>
      </x:c>
      <x:c r="O1234" t="s">
        <x:v>64</x:v>
      </x:c>
      <x:c r="P1234" t="s">
        <x:v>65</x:v>
      </x:c>
      <x:c r="Q1234" t="str">
        <x:v>是</x:v>
      </x:c>
    </x:row>
    <x:row r="1235" ht="25.5" customHeight="1">
      <x:c r="A1235" t="s">
        <x:v>8283</x:v>
      </x:c>
      <x:c r="B1235" t="s">
        <x:v>57</x:v>
      </x:c>
      <x:c r="C1235" t="s">
        <x:v>8284</x:v>
      </x:c>
      <x:c r="D1235" t="s">
        <x:v>8285</x:v>
      </x:c>
      <x:c r="E1235" t="s">
        <x:v>8286</x:v>
      </x:c>
      <x:c r="F1235" t="s">
        <x:v>21</x:v>
      </x:c>
      <x:c r="G1235" t="s">
        <x:v>7548</x:v>
      </x:c>
      <x:c r="H1235" t="s">
        <x:v>8287</x:v>
      </x:c>
      <x:c r="I1235" t="s">
        <x:v>8288</x:v>
      </x:c>
      <x:c r="J1235" t="s">
        <x:v>44</x:v>
      </x:c>
      <x:c r="K1235" t="s">
        <x:v>72</x:v>
      </x:c>
      <x:c r="L1235" t="s">
        <x:v>44</x:v>
      </x:c>
      <x:c r="M1235" s="6"/>
      <x:c r="O1235" t="s">
        <x:v>64</x:v>
      </x:c>
      <x:c r="P1235" t="s">
        <x:v>65</x:v>
      </x:c>
      <x:c r="Q1235" t="str">
        <x:v>是</x:v>
      </x:c>
    </x:row>
    <x:row r="1236" ht="25.5" customHeight="1">
      <x:c r="A1236" t="s">
        <x:v>8289</x:v>
      </x:c>
      <x:c r="B1236" t="s">
        <x:v>57</x:v>
      </x:c>
      <x:c r="C1236" t="s">
        <x:v>8290</x:v>
      </x:c>
      <x:c r="D1236" t="s">
        <x:v>8291</x:v>
      </x:c>
      <x:c r="E1236" t="s">
        <x:v>8292</x:v>
      </x:c>
      <x:c r="F1236" t="s">
        <x:v>21</x:v>
      </x:c>
      <x:c r="G1236" t="s">
        <x:v>7548</x:v>
      </x:c>
      <x:c r="H1236" t="s">
        <x:v>8293</x:v>
      </x:c>
      <x:c r="I1236" t="s">
        <x:v>8294</x:v>
      </x:c>
      <x:c r="J1236" t="s">
        <x:v>44</x:v>
      </x:c>
      <x:c r="K1236" t="s">
        <x:v>72</x:v>
      </x:c>
      <x:c r="L1236" t="s">
        <x:v>44</x:v>
      </x:c>
      <x:c r="M1236" s="6" t="e">
        <x:f>HYPERLINK("https://github.com/EngineeringSoftware/exLong","https://github.com/EngineeringSoftware/exLong")</x:f>
        <x:v>HYPERLINK is not implemented. linkLocation=https://github.com/EngineeringSoftware/exLong, friendlyName=https://github.com/EngineeringSoftware/exLong</x:v>
      </x:c>
      <x:c r="N1236" t="s">
        <x:v>79</x:v>
      </x:c>
      <x:c r="O1236" t="s">
        <x:v>64</x:v>
      </x:c>
      <x:c r="P1236" t="s">
        <x:v>65</x:v>
      </x:c>
      <x:c r="Q1236" t="str">
        <x:v>是</x:v>
      </x:c>
    </x:row>
    <x:row r="1237" ht="25.5" customHeight="1">
      <x:c r="A1237" s="2" t="s">
        <x:v>8295</x:v>
      </x:c>
      <x:c r="B1237" t="s">
        <x:v>57</x:v>
      </x:c>
      <x:c r="C1237" t="s">
        <x:v>8296</x:v>
      </x:c>
      <x:c r="D1237" t="s">
        <x:v>8297</x:v>
      </x:c>
      <x:c r="E1237" t="s">
        <x:v>8298</x:v>
      </x:c>
      <x:c r="F1237" t="s">
        <x:v>21</x:v>
      </x:c>
      <x:c r="G1237" t="s">
        <x:v>7548</x:v>
      </x:c>
      <x:c r="H1237" t="s">
        <x:v>8299</x:v>
      </x:c>
      <x:c r="I1237" t="s">
        <x:v>8300</x:v>
      </x:c>
      <x:c r="J1237" t="s">
        <x:v>44</x:v>
      </x:c>
      <x:c r="K1237" t="s">
        <x:v>72</x:v>
      </x:c>
      <x:c r="L1237" t="s">
        <x:v>44</x:v>
      </x:c>
      <x:c r="M1237" s="6"/>
      <x:c r="O1237" t="s">
        <x:v>64</x:v>
      </x:c>
      <x:c r="P1237" t="s">
        <x:v>65</x:v>
      </x:c>
      <x:c r="Q1237" t="str">
        <x:v>是</x:v>
      </x:c>
    </x:row>
    <x:row r="1238" ht="25.5" customHeight="1">
      <x:c r="A1238" t="s">
        <x:v>8301</x:v>
      </x:c>
      <x:c r="B1238" t="s">
        <x:v>17</x:v>
      </x:c>
      <x:c r="C1238" t="s">
        <x:v>8302</x:v>
      </x:c>
      <x:c r="D1238" t="s">
        <x:v>8303</x:v>
      </x:c>
      <x:c r="E1238" t="s">
        <x:v>8304</x:v>
      </x:c>
      <x:c r="F1238" t="s">
        <x:v>21</x:v>
      </x:c>
      <x:c r="G1238" t="s">
        <x:v>7548</x:v>
      </x:c>
      <x:c r="H1238" t="s">
        <x:v>8305</x:v>
      </x:c>
      <x:c r="I1238" t="s">
        <x:v>8306</x:v>
      </x:c>
      <x:c r="J1238" t="s">
        <x:v>44</x:v>
      </x:c>
      <x:c r="K1238" t="s">
        <x:v>72</x:v>
      </x:c>
      <x:c r="L1238" t="s">
        <x:v>44</x:v>
      </x:c>
      <x:c r="M1238" s="6"/>
      <x:c r="O1238" t="s">
        <x:v>131</x:v>
      </x:c>
      <x:c r="P1238" t="s">
        <x:v>242</x:v>
      </x:c>
      <x:c r="Q1238" t="str">
        <x:v>是</x:v>
      </x:c>
    </x:row>
    <x:row r="1239" ht="25.5" customHeight="1">
      <x:c r="A1239" t="s">
        <x:v>8307</x:v>
      </x:c>
      <x:c r="B1239" t="s">
        <x:v>57</x:v>
      </x:c>
      <x:c r="C1239" t="s">
        <x:v>8308</x:v>
      </x:c>
      <x:c r="D1239" t="s">
        <x:v>8309</x:v>
      </x:c>
      <x:c r="E1239" t="s">
        <x:v>8310</x:v>
      </x:c>
      <x:c r="F1239" t="s">
        <x:v>21</x:v>
      </x:c>
      <x:c r="G1239" t="s">
        <x:v>7548</x:v>
      </x:c>
      <x:c r="H1239" t="s">
        <x:v>8311</x:v>
      </x:c>
      <x:c r="I1239" t="s">
        <x:v>8312</x:v>
      </x:c>
      <x:c r="J1239" t="s">
        <x:v>44</x:v>
      </x:c>
      <x:c r="K1239" t="s">
        <x:v>72</x:v>
      </x:c>
      <x:c r="L1239" t="s">
        <x:v>44</x:v>
      </x:c>
      <x:c r="M1239" s="6"/>
      <x:c r="O1239" t="s">
        <x:v>189</x:v>
      </x:c>
      <x:c r="P1239" t="s">
        <x:v>273</x:v>
      </x:c>
      <x:c r="Q1239" t="str">
        <x:v>是</x:v>
      </x:c>
    </x:row>
    <x:row r="1240" ht="25.5" customHeight="1">
      <x:c r="A1240" s="2" t="s">
        <x:v>8313</x:v>
      </x:c>
      <x:c r="B1240" t="s">
        <x:v>17</x:v>
      </x:c>
      <x:c r="C1240" s="5" t="s">
        <x:v>8314</x:v>
      </x:c>
      <x:c r="D1240" t="s">
        <x:v>8315</x:v>
      </x:c>
      <x:c r="E1240" t="s">
        <x:v>8316</x:v>
      </x:c>
      <x:c r="F1240" t="s">
        <x:v>21</x:v>
      </x:c>
      <x:c r="G1240" t="s">
        <x:v>7548</x:v>
      </x:c>
      <x:c r="H1240" t="s">
        <x:v>8317</x:v>
      </x:c>
      <x:c r="I1240" t="s">
        <x:v>8318</x:v>
      </x:c>
      <x:c r="J1240" t="s">
        <x:v>44</x:v>
      </x:c>
      <x:c r="K1240" t="s">
        <x:v>72</x:v>
      </x:c>
      <x:c r="L1240" t="s">
        <x:v>44</x:v>
      </x:c>
      <x:c r="M1240" s="6"/>
      <x:c r="O1240" t="s">
        <x:v>257</x:v>
      </x:c>
      <x:c r="P1240" t="s">
        <x:v>258</x:v>
      </x:c>
      <x:c r="Q1240" t="str">
        <x:v>是</x:v>
      </x:c>
    </x:row>
    <x:row r="1241" ht="25.5" customHeight="1">
      <x:c r="A1241" s="2" t="s">
        <x:v>8319</x:v>
      </x:c>
      <x:c r="B1241" t="s">
        <x:v>17</x:v>
      </x:c>
      <x:c r="C1241" t="s">
        <x:v>8320</x:v>
      </x:c>
      <x:c r="D1241" t="s">
        <x:v>8321</x:v>
      </x:c>
      <x:c r="E1241" t="s">
        <x:v>8322</x:v>
      </x:c>
      <x:c r="F1241" t="s">
        <x:v>21</x:v>
      </x:c>
      <x:c r="G1241" t="s">
        <x:v>7548</x:v>
      </x:c>
      <x:c r="H1241" t="s">
        <x:v>8323</x:v>
      </x:c>
      <x:c r="I1241" t="s">
        <x:v>8324</x:v>
      </x:c>
      <x:c r="J1241" t="s">
        <x:v>44</x:v>
      </x:c>
      <x:c r="K1241" t="s">
        <x:v>72</x:v>
      </x:c>
      <x:c r="L1241" t="s">
        <x:v>44</x:v>
      </x:c>
      <x:c r="M1241" s="6"/>
      <x:c r="O1241" t="s">
        <x:v>257</x:v>
      </x:c>
      <x:c r="P1241" t="s">
        <x:v>258</x:v>
      </x:c>
      <x:c r="Q1241" t="str">
        <x:v>是</x:v>
      </x:c>
    </x:row>
    <x:row r="1242" ht="25.5" customHeight="1">
      <x:c r="A1242" t="s">
        <x:v>8325</x:v>
      </x:c>
      <x:c r="B1242" t="s">
        <x:v>17</x:v>
      </x:c>
      <x:c r="C1242" t="s">
        <x:v>8326</x:v>
      </x:c>
      <x:c r="D1242" t="s">
        <x:v>8327</x:v>
      </x:c>
      <x:c r="E1242" t="s">
        <x:v>8328</x:v>
      </x:c>
      <x:c r="F1242" t="s">
        <x:v>21</x:v>
      </x:c>
      <x:c r="G1242" t="s">
        <x:v>7548</x:v>
      </x:c>
      <x:c r="H1242" t="s">
        <x:v>8329</x:v>
      </x:c>
      <x:c r="I1242" t="s">
        <x:v>8330</x:v>
      </x:c>
      <x:c r="J1242" t="s">
        <x:v>44</x:v>
      </x:c>
      <x:c r="K1242" t="s">
        <x:v>72</x:v>
      </x:c>
      <x:c r="L1242" t="s">
        <x:v>44</x:v>
      </x:c>
      <x:c r="M1242" s="6"/>
      <x:c r="O1242" t="s">
        <x:v>131</x:v>
      </x:c>
      <x:c r="P1242" t="s">
        <x:v>158</x:v>
      </x:c>
      <x:c r="Q1242" t="str">
        <x:v>否</x:v>
      </x:c>
    </x:row>
    <x:row r="1243" ht="25.5" customHeight="1">
      <x:c r="A1243" t="s">
        <x:v>8331</x:v>
      </x:c>
      <x:c r="B1243" t="s">
        <x:v>57</x:v>
      </x:c>
      <x:c r="C1243" t="s">
        <x:v>8332</x:v>
      </x:c>
      <x:c r="D1243" t="s">
        <x:v>8333</x:v>
      </x:c>
      <x:c r="E1243" t="s">
        <x:v>8334</x:v>
      </x:c>
      <x:c r="F1243" t="s">
        <x:v>21</x:v>
      </x:c>
      <x:c r="G1243" t="s">
        <x:v>7548</x:v>
      </x:c>
      <x:c r="H1243" t="s">
        <x:v>8335</x:v>
      </x:c>
      <x:c r="I1243" t="s">
        <x:v>8336</x:v>
      </x:c>
      <x:c r="J1243" t="s">
        <x:v>44</x:v>
      </x:c>
      <x:c r="K1243" t="s">
        <x:v>8337</x:v>
      </x:c>
      <x:c r="L1243" t="s">
        <x:v>44</x:v>
      </x:c>
      <x:c r="M1243" s="6"/>
      <x:c r="O1243" t="s">
        <x:v>122</x:v>
      </x:c>
      <x:c r="P1243" t="s">
        <x:v>1351</x:v>
      </x:c>
      <x:c r="Q1243" t="str">
        <x:v>是</x:v>
      </x:c>
    </x:row>
    <x:row r="1244" ht="25.5" customHeight="1">
      <x:c r="A1244" t="s">
        <x:v>7855</x:v>
      </x:c>
      <x:c r="B1244" t="s">
        <x:v>17</x:v>
      </x:c>
      <x:c r="C1244" t="s">
        <x:v>8338</x:v>
      </x:c>
      <x:c r="D1244" t="s">
        <x:v>8339</x:v>
      </x:c>
      <x:c r="E1244" t="s">
        <x:v>8340</x:v>
      </x:c>
      <x:c r="F1244" t="s">
        <x:v>21</x:v>
      </x:c>
      <x:c r="G1244" t="s">
        <x:v>7548</x:v>
      </x:c>
      <x:c r="H1244" t="s">
        <x:v>8341</x:v>
      </x:c>
      <x:c r="I1244" t="s">
        <x:v>8342</x:v>
      </x:c>
      <x:c r="J1244" t="s">
        <x:v>44</x:v>
      </x:c>
      <x:c r="K1244" t="s">
        <x:v>8343</x:v>
      </x:c>
      <x:c r="L1244" t="s">
        <x:v>21</x:v>
      </x:c>
      <x:c r="M1244" s="6"/>
      <x:c r="O1244" t="s">
        <x:v>131</x:v>
      </x:c>
      <x:c r="P1244" t="s">
        <x:v>227</x:v>
      </x:c>
      <x:c r="Q1244" t="str">
        <x:v>是</x:v>
      </x:c>
    </x:row>
    <x:row r="1245" ht="25.5" customHeight="1">
      <x:c r="A1245" t="s">
        <x:v>8344</x:v>
      </x:c>
      <x:c r="B1245" t="s">
        <x:v>57</x:v>
      </x:c>
      <x:c r="C1245" t="s">
        <x:v>8345</x:v>
      </x:c>
      <x:c r="D1245" t="s">
        <x:v>8346</x:v>
      </x:c>
      <x:c r="E1245" t="s">
        <x:v>8347</x:v>
      </x:c>
      <x:c r="F1245" t="s">
        <x:v>21</x:v>
      </x:c>
      <x:c r="G1245" t="s">
        <x:v>7548</x:v>
      </x:c>
      <x:c r="H1245" t="s">
        <x:v>8348</x:v>
      </x:c>
      <x:c r="I1245" t="s">
        <x:v>8349</x:v>
      </x:c>
      <x:c r="J1245" t="s">
        <x:v>44</x:v>
      </x:c>
      <x:c r="K1245" t="s">
        <x:v>72</x:v>
      </x:c>
      <x:c r="L1245" t="s">
        <x:v>21</x:v>
      </x:c>
      <x:c r="M1245" s="6"/>
      <x:c r="O1245" t="s">
        <x:v>64</x:v>
      </x:c>
      <x:c r="P1245" t="s">
        <x:v>65</x:v>
      </x:c>
      <x:c r="Q1245" t="str">
        <x:v>否</x:v>
      </x:c>
    </x:row>
    <x:row r="1246" ht="25.5" customHeight="1">
      <x:c r="A1246" t="s">
        <x:v>8350</x:v>
      </x:c>
      <x:c r="B1246" t="s">
        <x:v>57</x:v>
      </x:c>
      <x:c r="C1246" t="s">
        <x:v>8351</x:v>
      </x:c>
      <x:c r="D1246" t="s">
        <x:v>8352</x:v>
      </x:c>
      <x:c r="E1246" t="s">
        <x:v>8353</x:v>
      </x:c>
      <x:c r="F1246" t="s">
        <x:v>21</x:v>
      </x:c>
      <x:c r="G1246" t="s">
        <x:v>7548</x:v>
      </x:c>
      <x:c r="H1246" t="s">
        <x:v>8354</x:v>
      </x:c>
      <x:c r="I1246" t="s">
        <x:v>8355</x:v>
      </x:c>
      <x:c r="J1246" t="s">
        <x:v>21</x:v>
      </x:c>
      <x:c r="K1246" t="s">
        <x:v>8356</x:v>
      </x:c>
      <x:c r="L1246" t="s">
        <x:v>21</x:v>
      </x:c>
      <x:c r="M1246" s="6" t="e">
        <x:f>HYPERLINK("https://github.com/OctavioGalland/afllive","https://github.com/OctavioGalland/afllive")</x:f>
        <x:v>HYPERLINK is not implemented. linkLocation=https://github.com/OctavioGalland/afllive, friendlyName=https://github.com/OctavioGalland/afllive</x:v>
      </x:c>
      <x:c r="N1246" t="s">
        <x:v>256</x:v>
      </x:c>
      <x:c r="O1246" t="s">
        <x:v>64</x:v>
      </x:c>
      <x:c r="P1246" t="s">
        <x:v>65</x:v>
      </x:c>
      <x:c r="Q1246" t="str">
        <x:v>否</x:v>
      </x:c>
    </x:row>
    <x:row r="1247" ht="25.5" customHeight="1">
      <x:c r="A1247" t="s">
        <x:v>8357</x:v>
      </x:c>
      <x:c r="B1247" t="s">
        <x:v>57</x:v>
      </x:c>
      <x:c r="C1247" t="s">
        <x:v>8358</x:v>
      </x:c>
      <x:c r="D1247" t="s">
        <x:v>8359</x:v>
      </x:c>
      <x:c r="E1247" t="s">
        <x:v>8360</x:v>
      </x:c>
      <x:c r="F1247" t="s">
        <x:v>21</x:v>
      </x:c>
      <x:c r="G1247" t="s">
        <x:v>7548</x:v>
      </x:c>
      <x:c r="H1247" t="s">
        <x:v>8361</x:v>
      </x:c>
      <x:c r="I1247" t="s">
        <x:v>8362</x:v>
      </x:c>
      <x:c r="J1247" t="s">
        <x:v>21</x:v>
      </x:c>
      <x:c r="K1247" t="s">
        <x:v>8363</x:v>
      </x:c>
      <x:c r="L1247" t="s">
        <x:v>44</x:v>
      </x:c>
      <x:c r="M1247" s="6" t="e">
        <x:f>HYPERLINK("https://github.com/chuanluocs/HSCA","https://github.com/chuanluocs/HSCA")</x:f>
        <x:v>HYPERLINK is not implemented. linkLocation=https://github.com/chuanluocs/HSCA, friendlyName=https://github.com/chuanluocs/HSCA</x:v>
      </x:c>
      <x:c r="N1247" t="s">
        <x:v>840</x:v>
      </x:c>
      <x:c r="O1247" t="s">
        <x:v>64</x:v>
      </x:c>
      <x:c r="P1247" t="s">
        <x:v>65</x:v>
      </x:c>
      <x:c r="Q1247" t="str">
        <x:v>否</x:v>
      </x:c>
    </x:row>
    <x:row r="1248" ht="25.5" customHeight="1">
      <x:c r="A1248" t="s">
        <x:v>8364</x:v>
      </x:c>
      <x:c r="B1248" t="s">
        <x:v>57</x:v>
      </x:c>
      <x:c r="C1248" t="s">
        <x:v>8365</x:v>
      </x:c>
      <x:c r="D1248" t="s">
        <x:v>8366</x:v>
      </x:c>
      <x:c r="E1248" t="s">
        <x:v>8367</x:v>
      </x:c>
      <x:c r="F1248" t="s">
        <x:v>21</x:v>
      </x:c>
      <x:c r="G1248" t="s">
        <x:v>7548</x:v>
      </x:c>
      <x:c r="H1248" t="s">
        <x:v>8368</x:v>
      </x:c>
      <x:c r="I1248" t="s">
        <x:v>8369</x:v>
      </x:c>
      <x:c r="J1248" t="s">
        <x:v>44</x:v>
      </x:c>
      <x:c r="K1248" t="s">
        <x:v>8370</x:v>
      </x:c>
      <x:c r="L1248" t="s">
        <x:v>44</x:v>
      </x:c>
      <x:c r="M1248" s="6"/>
      <x:c r="O1248" t="s">
        <x:v>64</x:v>
      </x:c>
      <x:c r="P1248" t="s">
        <x:v>787</x:v>
      </x:c>
      <x:c r="Q1248" t="str">
        <x:v>否</x:v>
      </x:c>
    </x:row>
    <x:row r="1249" ht="25.5" customHeight="1">
      <x:c r="A1249" t="s">
        <x:v>8371</x:v>
      </x:c>
      <x:c r="B1249" t="s">
        <x:v>57</x:v>
      </x:c>
      <x:c r="C1249" t="s">
        <x:v>8372</x:v>
      </x:c>
      <x:c r="D1249" t="s">
        <x:v>8373</x:v>
      </x:c>
      <x:c r="E1249" t="s">
        <x:v>8374</x:v>
      </x:c>
      <x:c r="F1249" t="s">
        <x:v>21</x:v>
      </x:c>
      <x:c r="G1249" t="s">
        <x:v>7548</x:v>
      </x:c>
      <x:c r="H1249" t="s">
        <x:v>8375</x:v>
      </x:c>
      <x:c r="I1249" t="s">
        <x:v>8376</x:v>
      </x:c>
      <x:c r="J1249" t="s">
        <x:v>44</x:v>
      </x:c>
      <x:c r="K1249" t="s">
        <x:v>72</x:v>
      </x:c>
      <x:c r="L1249" t="s">
        <x:v>44</x:v>
      </x:c>
      <x:c r="M1249" s="6" t="e">
        <x:f>HYPERLINK("https://github.com/skkusal/topseed","https://github.com/skkusal/topseed")</x:f>
        <x:v>HYPERLINK is not implemented. linkLocation=https://github.com/skkusal/topseed, friendlyName=https://github.com/skkusal/topseed</x:v>
      </x:c>
      <x:c r="N1249" t="s">
        <x:v>675</x:v>
      </x:c>
      <x:c r="O1249" t="s">
        <x:v>64</x:v>
      </x:c>
      <x:c r="P1249" t="s">
        <x:v>787</x:v>
      </x:c>
      <x:c r="Q1249" t="str">
        <x:v>否</x:v>
      </x:c>
    </x:row>
    <x:row r="1250" ht="25.5" customHeight="1">
      <x:c r="A1250" t="s">
        <x:v>8377</x:v>
      </x:c>
      <x:c r="B1250" t="s">
        <x:v>57</x:v>
      </x:c>
      <x:c r="C1250" t="s">
        <x:v>8378</x:v>
      </x:c>
      <x:c r="D1250" t="s">
        <x:v>8379</x:v>
      </x:c>
      <x:c r="E1250" t="s">
        <x:v>8380</x:v>
      </x:c>
      <x:c r="F1250" t="s">
        <x:v>21</x:v>
      </x:c>
      <x:c r="G1250" t="s">
        <x:v>7548</x:v>
      </x:c>
      <x:c r="H1250" t="s">
        <x:v>8381</x:v>
      </x:c>
      <x:c r="I1250" t="s">
        <x:v>8382</x:v>
      </x:c>
      <x:c r="J1250" t="s">
        <x:v>21</x:v>
      </x:c>
      <x:c r="K1250" t="s">
        <x:v>8383</x:v>
      </x:c>
      <x:c r="L1250" t="s">
        <x:v>44</x:v>
      </x:c>
      <x:c r="M1250" s="6"/>
      <x:c r="O1250" t="s">
        <x:v>64</x:v>
      </x:c>
      <x:c r="P1250" t="s">
        <x:v>65</x:v>
      </x:c>
      <x:c r="Q1250" t="str">
        <x:v>是</x:v>
      </x:c>
    </x:row>
    <x:row r="1251" ht="25.5" customHeight="1">
      <x:c r="A1251" t="s">
        <x:v>8384</x:v>
      </x:c>
      <x:c r="B1251" t="s">
        <x:v>17</x:v>
      </x:c>
      <x:c r="C1251" t="s">
        <x:v>8385</x:v>
      </x:c>
      <x:c r="D1251" t="s">
        <x:v>8386</x:v>
      </x:c>
      <x:c r="E1251" t="s">
        <x:v>8387</x:v>
      </x:c>
      <x:c r="F1251" t="s">
        <x:v>21</x:v>
      </x:c>
      <x:c r="G1251" t="s">
        <x:v>7548</x:v>
      </x:c>
      <x:c r="H1251" t="s">
        <x:v>8388</x:v>
      </x:c>
      <x:c r="I1251" t="s">
        <x:v>8389</x:v>
      </x:c>
      <x:c r="J1251" t="s">
        <x:v>44</x:v>
      </x:c>
      <x:c r="K1251" t="s">
        <x:v>72</x:v>
      </x:c>
      <x:c r="L1251" t="s">
        <x:v>44</x:v>
      </x:c>
      <x:c r="M1251" s="6" t="e">
        <x:f>HYPERLINK("https://github.com/YerbaPage/DetectCodeGPT","https://github.com/YerbaPage/DetectCodeGPT")</x:f>
        <x:v>HYPERLINK is not implemented. linkLocation=https://github.com/YerbaPage/DetectCodeGPT, friendlyName=https://github.com/YerbaPage/DetectCodeGPT</x:v>
      </x:c>
      <x:c r="N1251" t="s">
        <x:v>1594</x:v>
      </x:c>
      <x:c r="O1251" t="s">
        <x:v>80</x:v>
      </x:c>
      <x:c r="P1251" t="s">
        <x:v>1137</x:v>
      </x:c>
      <x:c r="Q1251" t="str">
        <x:v>是</x:v>
      </x:c>
    </x:row>
    <x:row r="1252" ht="25.5" customHeight="1">
      <x:c r="A1252" t="s">
        <x:v>8390</x:v>
      </x:c>
      <x:c r="B1252" t="s">
        <x:v>57</x:v>
      </x:c>
      <x:c r="C1252" t="s">
        <x:v>8391</x:v>
      </x:c>
      <x:c r="D1252" t="s">
        <x:v>8392</x:v>
      </x:c>
      <x:c r="E1252" t="s">
        <x:v>8393</x:v>
      </x:c>
      <x:c r="F1252" t="s">
        <x:v>21</x:v>
      </x:c>
      <x:c r="G1252" t="s">
        <x:v>7548</x:v>
      </x:c>
      <x:c r="H1252" t="s">
        <x:v>8394</x:v>
      </x:c>
      <x:c r="I1252" t="s">
        <x:v>8395</x:v>
      </x:c>
      <x:c r="J1252" t="s">
        <x:v>44</x:v>
      </x:c>
      <x:c r="K1252" t="s">
        <x:v>72</x:v>
      </x:c>
      <x:c r="L1252" t="s">
        <x:v>44</x:v>
      </x:c>
      <x:c r="M1252" s="6" t="e">
        <x:f>HYPERLINK("https://github.com/CodeReviewExperiment/code_review_controlled_experiment","https://github.com/CodeReviewExperiment/code_review_controlled_experiment")</x:f>
        <x:v>HYPERLINK is not implemented. linkLocation=https://github.com/CodeReviewExperiment/code_review_controlled_experiment, friendlyName=https://github.com/CodeReviewExperiment/code_review_controlled_experiment</x:v>
      </x:c>
      <x:c r="N1252" t="s">
        <x:v>53</x:v>
      </x:c>
      <x:c r="O1252" t="s">
        <x:v>1077</x:v>
      </x:c>
      <x:c r="P1252" t="s">
        <x:v>2382</x:v>
      </x:c>
      <x:c r="Q1252" t="str">
        <x:v>是</x:v>
      </x:c>
    </x:row>
    <x:row r="1253" ht="25.5" customHeight="1">
      <x:c r="A1253" t="s">
        <x:v>8396</x:v>
      </x:c>
      <x:c r="B1253" t="s">
        <x:v>17</x:v>
      </x:c>
      <x:c r="C1253" t="s">
        <x:v>8397</x:v>
      </x:c>
      <x:c r="D1253" t="s">
        <x:v>8398</x:v>
      </x:c>
      <x:c r="E1253" t="s">
        <x:v>8399</x:v>
      </x:c>
      <x:c r="F1253" t="s">
        <x:v>21</x:v>
      </x:c>
      <x:c r="G1253" t="s">
        <x:v>7548</x:v>
      </x:c>
      <x:c r="H1253" t="s">
        <x:v>8400</x:v>
      </x:c>
      <x:c r="I1253" t="s">
        <x:v>8401</x:v>
      </x:c>
      <x:c r="J1253" t="s">
        <x:v>44</x:v>
      </x:c>
      <x:c r="K1253" t="s">
        <x:v>72</x:v>
      </x:c>
      <x:c r="L1253" t="s">
        <x:v>44</x:v>
      </x:c>
      <x:c r="M1253" s="6"/>
      <x:c r="O1253" t="s">
        <x:v>1077</x:v>
      </x:c>
      <x:c r="P1253" t="s">
        <x:v>1078</x:v>
      </x:c>
      <x:c r="Q1253" t="str">
        <x:v>是</x:v>
      </x:c>
    </x:row>
    <x:row r="1254" ht="25.5" customHeight="1">
      <x:c r="A1254" t="s">
        <x:v>8402</x:v>
      </x:c>
      <x:c r="B1254" t="s">
        <x:v>17</x:v>
      </x:c>
      <x:c r="C1254" t="s">
        <x:v>8403</x:v>
      </x:c>
      <x:c r="D1254" t="s">
        <x:v>8404</x:v>
      </x:c>
      <x:c r="E1254" t="s">
        <x:v>8405</x:v>
      </x:c>
      <x:c r="F1254" t="s">
        <x:v>21</x:v>
      </x:c>
      <x:c r="G1254" t="s">
        <x:v>7548</x:v>
      </x:c>
      <x:c r="H1254" t="s">
        <x:v>8406</x:v>
      </x:c>
      <x:c r="I1254" t="s">
        <x:v>8407</x:v>
      </x:c>
      <x:c r="J1254" t="s">
        <x:v>44</x:v>
      </x:c>
      <x:c r="K1254" t="s">
        <x:v>72</x:v>
      </x:c>
      <x:c r="L1254" t="s">
        <x:v>44</x:v>
      </x:c>
      <x:c r="M1254" s="6" t="e">
        <x:f>HYPERLINK("https://github.com/osslab-pku/LiCoEval","https://github.com/osslab-pku/LiCoEval")</x:f>
        <x:v>HYPERLINK is not implemented. linkLocation=https://github.com/osslab-pku/LiCoEval, friendlyName=https://github.com/osslab-pku/LiCoEval</x:v>
      </x:c>
      <x:c r="N1254" t="s">
        <x:v>990</x:v>
      </x:c>
      <x:c r="O1254" t="s">
        <x:v>122</x:v>
      </x:c>
      <x:c r="P1254" t="s">
        <x:v>739</x:v>
      </x:c>
      <x:c r="Q1254" t="str">
        <x:v>是</x:v>
      </x:c>
    </x:row>
    <x:row r="1255" ht="25.5" customHeight="1">
      <x:c r="A1255" t="s">
        <x:v>8408</x:v>
      </x:c>
      <x:c r="B1255" t="s">
        <x:v>17</x:v>
      </x:c>
      <x:c r="C1255" t="s">
        <x:v>8409</x:v>
      </x:c>
      <x:c r="D1255" t="s">
        <x:v>8410</x:v>
      </x:c>
      <x:c r="E1255" t="s">
        <x:v>8411</x:v>
      </x:c>
      <x:c r="F1255" t="s">
        <x:v>21</x:v>
      </x:c>
      <x:c r="G1255" t="s">
        <x:v>7548</x:v>
      </x:c>
      <x:c r="H1255" t="s">
        <x:v>8412</x:v>
      </x:c>
      <x:c r="I1255" t="s">
        <x:v>8413</x:v>
      </x:c>
      <x:c r="J1255" t="s">
        <x:v>44</x:v>
      </x:c>
      <x:c r="K1255" t="s">
        <x:v>72</x:v>
      </x:c>
      <x:c r="L1255" t="s">
        <x:v>21</x:v>
      </x:c>
      <x:c r="M1255" s="6"/>
      <x:c r="O1255" t="s">
        <x:v>1077</x:v>
      </x:c>
      <x:c r="P1255" t="s">
        <x:v>2382</x:v>
      </x:c>
      <x:c r="Q1255" t="str">
        <x:v>是</x:v>
      </x:c>
    </x:row>
    <x:row r="1256" ht="25.5" customHeight="1">
      <x:c r="A1256" t="s">
        <x:v>8414</x:v>
      </x:c>
      <x:c r="B1256" t="s">
        <x:v>17</x:v>
      </x:c>
      <x:c r="C1256" t="s">
        <x:v>8415</x:v>
      </x:c>
      <x:c r="D1256" t="s">
        <x:v>8416</x:v>
      </x:c>
      <x:c r="E1256" t="s">
        <x:v>8417</x:v>
      </x:c>
      <x:c r="F1256" t="s">
        <x:v>21</x:v>
      </x:c>
      <x:c r="G1256" t="s">
        <x:v>7548</x:v>
      </x:c>
      <x:c r="H1256" t="s">
        <x:v>8418</x:v>
      </x:c>
      <x:c r="I1256" t="s">
        <x:v>8419</x:v>
      </x:c>
      <x:c r="J1256" t="s">
        <x:v>44</x:v>
      </x:c>
      <x:c r="K1256" t="s">
        <x:v>72</x:v>
      </x:c>
      <x:c r="L1256" t="s">
        <x:v>21</x:v>
      </x:c>
      <x:c r="M1256" s="6"/>
      <x:c r="O1256" t="s">
        <x:v>1077</x:v>
      </x:c>
      <x:c r="P1256" t="s">
        <x:v>2382</x:v>
      </x:c>
      <x:c r="Q1256" t="str">
        <x:v>是</x:v>
      </x:c>
    </x:row>
    <x:row r="1257" ht="25.5" customHeight="1">
      <x:c r="A1257" t="s">
        <x:v>8420</x:v>
      </x:c>
      <x:c r="B1257" t="s">
        <x:v>30</x:v>
      </x:c>
      <x:c r="C1257" t="s">
        <x:v>8421</x:v>
      </x:c>
      <x:c r="D1257" t="s">
        <x:v>8422</x:v>
      </x:c>
      <x:c r="E1257" t="s">
        <x:v>8423</x:v>
      </x:c>
      <x:c r="F1257" t="s">
        <x:v>21</x:v>
      </x:c>
      <x:c r="G1257" t="s">
        <x:v>7548</x:v>
      </x:c>
      <x:c r="H1257" t="s">
        <x:v>8424</x:v>
      </x:c>
      <x:c r="I1257" t="s">
        <x:v>8425</x:v>
      </x:c>
      <x:c r="J1257" t="s">
        <x:v>44</x:v>
      </x:c>
      <x:c r="K1257" t="s">
        <x:v>72</x:v>
      </x:c>
      <x:c r="L1257" t="s">
        <x:v>21</x:v>
      </x:c>
      <x:c r="M1257" s="6" t="e">
        <x:f>HYPERLINK("https://github.com/xlab-uiuc/ciri","https://github.com/xlab-uiuc/ciri")</x:f>
        <x:v>HYPERLINK is not implemented. linkLocation=https://github.com/xlab-uiuc/ciri, friendlyName=https://github.com/xlab-uiuc/ciri</x:v>
      </x:c>
      <x:c r="N1257" t="s">
        <x:v>940</x:v>
      </x:c>
      <x:c r="O1257" t="s">
        <x:v>131</x:v>
      </x:c>
      <x:c r="P1257" t="s">
        <x:v>242</x:v>
      </x:c>
      <x:c r="Q1257" t="str">
        <x:v>是</x:v>
      </x:c>
    </x:row>
    <x:row r="1258" ht="25.5" customHeight="1">
      <x:c r="A1258" t="s">
        <x:v>8426</x:v>
      </x:c>
      <x:c r="B1258" t="s">
        <x:v>17</x:v>
      </x:c>
      <x:c r="C1258" t="s">
        <x:v>8427</x:v>
      </x:c>
      <x:c r="D1258" t="s">
        <x:v>8428</x:v>
      </x:c>
      <x:c r="E1258" t="s">
        <x:v>8429</x:v>
      </x:c>
      <x:c r="F1258" t="s">
        <x:v>21</x:v>
      </x:c>
      <x:c r="G1258" t="s">
        <x:v>7548</x:v>
      </x:c>
      <x:c r="H1258" t="s">
        <x:v>8430</x:v>
      </x:c>
      <x:c r="I1258" t="s">
        <x:v>8431</x:v>
      </x:c>
      <x:c r="J1258" t="s">
        <x:v>21</x:v>
      </x:c>
      <x:c r="K1258" t="s">
        <x:v>8432</x:v>
      </x:c>
      <x:c r="L1258" t="s">
        <x:v>21</x:v>
      </x:c>
      <x:c r="M1258" s="6"/>
      <x:c r="O1258" t="s">
        <x:v>257</x:v>
      </x:c>
      <x:c r="P1258" t="s">
        <x:v>925</x:v>
      </x:c>
      <x:c r="Q1258" t="str">
        <x:v>是</x:v>
      </x:c>
    </x:row>
    <x:row r="1259" ht="25.5" customHeight="1">
      <x:c r="A1259" t="s">
        <x:v>8433</x:v>
      </x:c>
      <x:c r="B1259" t="s">
        <x:v>57</x:v>
      </x:c>
      <x:c r="C1259" t="s">
        <x:v>8434</x:v>
      </x:c>
      <x:c r="D1259" t="s">
        <x:v>8435</x:v>
      </x:c>
      <x:c r="E1259" t="s">
        <x:v>8436</x:v>
      </x:c>
      <x:c r="F1259" t="s">
        <x:v>21</x:v>
      </x:c>
      <x:c r="G1259" t="s">
        <x:v>7548</x:v>
      </x:c>
      <x:c r="H1259" t="s">
        <x:v>8437</x:v>
      </x:c>
      <x:c r="I1259" t="s">
        <x:v>8438</x:v>
      </x:c>
      <x:c r="J1259" t="s">
        <x:v>44</x:v>
      </x:c>
      <x:c r="K1259" t="s">
        <x:v>72</x:v>
      </x:c>
      <x:c r="L1259" t="s">
        <x:v>21</x:v>
      </x:c>
      <x:c r="M1259" s="6"/>
      <x:c r="O1259" t="s">
        <x:v>131</x:v>
      </x:c>
      <x:c r="P1259" t="s">
        <x:v>227</x:v>
      </x:c>
      <x:c r="Q1259" t="str">
        <x:v>是</x:v>
      </x:c>
    </x:row>
    <x:row r="1260" ht="25.5" customHeight="1">
      <x:c r="A1260" t="s">
        <x:v>8439</x:v>
      </x:c>
      <x:c r="B1260" t="s">
        <x:v>57</x:v>
      </x:c>
      <x:c r="C1260" t="s">
        <x:v>8440</x:v>
      </x:c>
      <x:c r="D1260" t="s">
        <x:v>8441</x:v>
      </x:c>
      <x:c r="E1260" t="s">
        <x:v>8442</x:v>
      </x:c>
      <x:c r="F1260" t="s">
        <x:v>21</x:v>
      </x:c>
      <x:c r="G1260" t="s">
        <x:v>7548</x:v>
      </x:c>
      <x:c r="H1260" t="s">
        <x:v>8443</x:v>
      </x:c>
      <x:c r="I1260" t="s">
        <x:v>8444</x:v>
      </x:c>
      <x:c r="J1260" t="s">
        <x:v>21</x:v>
      </x:c>
      <x:c r="K1260" t="s">
        <x:v>8445</x:v>
      </x:c>
      <x:c r="L1260" t="s">
        <x:v>21</x:v>
      </x:c>
      <x:c r="M1260" s="6"/>
      <x:c r="O1260" t="s">
        <x:v>122</x:v>
      </x:c>
      <x:c r="P1260" t="s">
        <x:v>206</x:v>
      </x:c>
      <x:c r="Q1260" t="str">
        <x:v>是</x:v>
      </x:c>
    </x:row>
    <x:row r="1261" ht="25.5" customHeight="1">
      <x:c r="A1261" t="s">
        <x:v>8446</x:v>
      </x:c>
      <x:c r="B1261" t="s">
        <x:v>17</x:v>
      </x:c>
      <x:c r="C1261" t="s">
        <x:v>8447</x:v>
      </x:c>
      <x:c r="D1261" t="s">
        <x:v>8448</x:v>
      </x:c>
      <x:c r="E1261" t="s">
        <x:v>8449</x:v>
      </x:c>
      <x:c r="F1261" t="s">
        <x:v>21</x:v>
      </x:c>
      <x:c r="G1261" t="s">
        <x:v>7548</x:v>
      </x:c>
      <x:c r="H1261" t="s">
        <x:v>8450</x:v>
      </x:c>
      <x:c r="I1261" t="s">
        <x:v>8451</x:v>
      </x:c>
      <x:c r="J1261" t="s">
        <x:v>44</x:v>
      </x:c>
      <x:c r="K1261" t="s">
        <x:v>8452</x:v>
      </x:c>
      <x:c r="L1261" t="s">
        <x:v>21</x:v>
      </x:c>
      <x:c r="M1261" s="6"/>
      <x:c r="O1261" t="s">
        <x:v>462</x:v>
      </x:c>
      <x:c r="P1261" t="s">
        <x:v>1444</x:v>
      </x:c>
      <x:c r="Q1261" t="str">
        <x:v>是</x:v>
      </x:c>
    </x:row>
    <x:row r="1262" ht="25.5" customHeight="1">
      <x:c r="A1262" t="s">
        <x:v>8453</x:v>
      </x:c>
      <x:c r="B1262" t="s">
        <x:v>17</x:v>
      </x:c>
      <x:c r="C1262" t="s">
        <x:v>8454</x:v>
      </x:c>
      <x:c r="D1262" t="s">
        <x:v>8455</x:v>
      </x:c>
      <x:c r="E1262" t="s">
        <x:v>8456</x:v>
      </x:c>
      <x:c r="F1262" t="s">
        <x:v>21</x:v>
      </x:c>
      <x:c r="G1262" t="s">
        <x:v>7548</x:v>
      </x:c>
      <x:c r="H1262" t="s">
        <x:v>8457</x:v>
      </x:c>
      <x:c r="I1262" t="s">
        <x:v>8458</x:v>
      </x:c>
      <x:c r="J1262" t="s">
        <x:v>21</x:v>
      </x:c>
      <x:c r="K1262" t="s">
        <x:v>8459</x:v>
      </x:c>
      <x:c r="L1262" t="s">
        <x:v>44</x:v>
      </x:c>
      <x:c r="M1262" s="6" t="e">
        <x:f>HYPERLINK("https://github.com/rodrigo-pedro/P2SQL","https://github.com/rodrigo-pedro/P2SQL")</x:f>
        <x:v>HYPERLINK is not implemented. linkLocation=https://github.com/rodrigo-pedro/P2SQL, friendlyName=https://github.com/rodrigo-pedro/P2SQL</x:v>
      </x:c>
      <x:c r="N1262" t="s">
        <x:v>403</x:v>
      </x:c>
      <x:c r="O1262" t="s">
        <x:v>131</x:v>
      </x:c>
      <x:c r="P1262" t="s">
        <x:v>227</x:v>
      </x:c>
      <x:c r="Q1262" t="str">
        <x:v>是</x:v>
      </x:c>
    </x:row>
    <x:row r="1263" ht="25.5" customHeight="1">
      <x:c r="A1263" t="s">
        <x:v>8460</x:v>
      </x:c>
      <x:c r="B1263" t="s">
        <x:v>17</x:v>
      </x:c>
      <x:c r="C1263" t="s">
        <x:v>8461</x:v>
      </x:c>
      <x:c r="D1263" t="s">
        <x:v>8462</x:v>
      </x:c>
      <x:c r="E1263" t="s">
        <x:v>8463</x:v>
      </x:c>
      <x:c r="F1263" t="s">
        <x:v>21</x:v>
      </x:c>
      <x:c r="G1263" t="s">
        <x:v>7548</x:v>
      </x:c>
      <x:c r="H1263" t="s">
        <x:v>8464</x:v>
      </x:c>
      <x:c r="I1263" t="s">
        <x:v>8465</x:v>
      </x:c>
      <x:c r="J1263" t="s">
        <x:v>44</x:v>
      </x:c>
      <x:c r="K1263" t="s">
        <x:v>72</x:v>
      </x:c>
      <x:c r="L1263" t="s">
        <x:v>44</x:v>
      </x:c>
      <x:c r="M1263" s="6"/>
      <x:c r="O1263" t="s">
        <x:v>64</x:v>
      </x:c>
      <x:c r="P1263" t="s">
        <x:v>174</x:v>
      </x:c>
      <x:c r="Q1263" t="str">
        <x:v>否</x:v>
      </x:c>
    </x:row>
    <x:row r="1264" ht="25.5" customHeight="1">
      <x:c r="A1264" t="s">
        <x:v>8466</x:v>
      </x:c>
      <x:c r="B1264" t="s">
        <x:v>17</x:v>
      </x:c>
      <x:c r="C1264" t="s">
        <x:v>8467</x:v>
      </x:c>
      <x:c r="D1264" t="s">
        <x:v>8468</x:v>
      </x:c>
      <x:c r="E1264" t="s">
        <x:v>8469</x:v>
      </x:c>
      <x:c r="F1264" t="s">
        <x:v>21</x:v>
      </x:c>
      <x:c r="G1264" t="s">
        <x:v>7548</x:v>
      </x:c>
      <x:c r="H1264" t="s">
        <x:v>8470</x:v>
      </x:c>
      <x:c r="I1264" t="s">
        <x:v>8471</x:v>
      </x:c>
      <x:c r="J1264" t="s">
        <x:v>44</x:v>
      </x:c>
      <x:c r="K1264" t="s">
        <x:v>72</x:v>
      </x:c>
      <x:c r="L1264" t="s">
        <x:v>44</x:v>
      </x:c>
      <x:c r="M1264" s="6" t="e">
        <x:f>HYPERLINK("https://github.com/flakidock/docker-flakiness-study","https://github.com/flakidock/docker-flakiness-study")</x:f>
        <x:v>HYPERLINK is not implemented. linkLocation=https://github.com/flakidock/docker-flakiness-study, friendlyName=https://github.com/flakidock/docker-flakiness-study</x:v>
      </x:c>
      <x:c r="N1264" t="s">
        <x:v>325</x:v>
      </x:c>
      <x:c r="O1264" t="s">
        <x:v>54</x:v>
      </x:c>
      <x:c r="P1264" t="s">
        <x:v>544</x:v>
      </x:c>
      <x:c r="Q1264" t="str">
        <x:v>是</x:v>
      </x:c>
    </x:row>
    <x:row r="1265" ht="25.5" customHeight="1">
      <x:c r="A1265" t="s">
        <x:v>8472</x:v>
      </x:c>
      <x:c r="B1265" t="s">
        <x:v>17</x:v>
      </x:c>
      <x:c r="C1265" t="s">
        <x:v>8473</x:v>
      </x:c>
      <x:c r="D1265" t="s">
        <x:v>8474</x:v>
      </x:c>
      <x:c r="E1265" t="s">
        <x:v>8475</x:v>
      </x:c>
      <x:c r="F1265" t="s">
        <x:v>44</x:v>
      </x:c>
      <x:c r="G1265" t="s">
        <x:v>7548</x:v>
      </x:c>
      <x:c r="H1265" t="s">
        <x:v>8476</x:v>
      </x:c>
      <x:c r="I1265" t="s">
        <x:v>8477</x:v>
      </x:c>
      <x:c r="J1265" t="s">
        <x:v>44</x:v>
      </x:c>
      <x:c r="K1265" t="s">
        <x:v>72</x:v>
      </x:c>
      <x:c r="L1265" t="s">
        <x:v>44</x:v>
      </x:c>
      <x:c r="M1265" s="6"/>
      <x:c r="O1265" t="s">
        <x:v>54</x:v>
      </x:c>
      <x:c r="P1265" t="s">
        <x:v>166</x:v>
      </x:c>
      <x:c r="Q1265" t="str">
        <x:v>否</x:v>
      </x:c>
    </x:row>
    <x:row r="1266" ht="25.5" customHeight="1">
      <x:c r="A1266" t="s">
        <x:v>8478</x:v>
      </x:c>
      <x:c r="B1266" t="s">
        <x:v>17</x:v>
      </x:c>
      <x:c r="C1266" t="s">
        <x:v>8479</x:v>
      </x:c>
      <x:c r="D1266" t="s">
        <x:v>8480</x:v>
      </x:c>
      <x:c r="E1266" t="s">
        <x:v>8481</x:v>
      </x:c>
      <x:c r="F1266" t="s">
        <x:v>44</x:v>
      </x:c>
      <x:c r="G1266" t="s">
        <x:v>7548</x:v>
      </x:c>
      <x:c r="H1266" t="s">
        <x:v>8482</x:v>
      </x:c>
      <x:c r="I1266" t="s">
        <x:v>8483</x:v>
      </x:c>
      <x:c r="J1266" t="s">
        <x:v>44</x:v>
      </x:c>
      <x:c r="K1266" t="s">
        <x:v>72</x:v>
      </x:c>
      <x:c r="L1266" t="s">
        <x:v>21</x:v>
      </x:c>
      <x:c r="M1266" s="6"/>
      <x:c r="O1266" t="s">
        <x:v>64</x:v>
      </x:c>
      <x:c r="P1266" t="s">
        <x:v>174</x:v>
      </x:c>
      <x:c r="Q1266" t="str">
        <x:v>否</x:v>
      </x:c>
    </x:row>
    <x:row r="1267" ht="25.5" customHeight="1">
      <x:c r="A1267" s="8" t="s">
        <x:v>8484</x:v>
      </x:c>
      <x:c r="B1267" t="s">
        <x:v>17</x:v>
      </x:c>
      <x:c r="C1267" t="s">
        <x:v>8485</x:v>
      </x:c>
      <x:c r="D1267" t="s">
        <x:v>8486</x:v>
      </x:c>
      <x:c r="E1267" t="s">
        <x:v>8487</x:v>
      </x:c>
      <x:c r="F1267" t="s">
        <x:v>44</x:v>
      </x:c>
      <x:c r="G1267" t="s">
        <x:v>7548</x:v>
      </x:c>
      <x:c r="H1267" t="s">
        <x:v>8488</x:v>
      </x:c>
      <x:c r="I1267" t="s">
        <x:v>8489</x:v>
      </x:c>
      <x:c r="J1267" t="s">
        <x:v>44</x:v>
      </x:c>
      <x:c r="K1267" t="s">
        <x:v>72</x:v>
      </x:c>
      <x:c r="L1267" t="s">
        <x:v>44</x:v>
      </x:c>
      <x:c r="M1267" s="6"/>
      <x:c r="O1267" t="s">
        <x:v>131</x:v>
      </x:c>
      <x:c r="P1267" t="s">
        <x:v>132</x:v>
      </x:c>
      <x:c r="Q1267" t="str">
        <x:v>否</x:v>
      </x:c>
    </x:row>
    <x:row r="1268" ht="25.5" customHeight="1">
      <x:c r="A1268" t="s">
        <x:v>8490</x:v>
      </x:c>
      <x:c r="B1268" t="s">
        <x:v>30</x:v>
      </x:c>
      <x:c r="C1268" t="s">
        <x:v>8491</x:v>
      </x:c>
      <x:c r="D1268" t="s">
        <x:v>8492</x:v>
      </x:c>
      <x:c r="E1268" t="s">
        <x:v>8493</x:v>
      </x:c>
      <x:c r="F1268" t="s">
        <x:v>21</x:v>
      </x:c>
      <x:c r="G1268" t="s">
        <x:v>7548</x:v>
      </x:c>
      <x:c r="H1268" t="s">
        <x:v>8494</x:v>
      </x:c>
      <x:c r="I1268" t="s">
        <x:v>8495</x:v>
      </x:c>
      <x:c r="J1268" t="s">
        <x:v>44</x:v>
      </x:c>
      <x:c r="K1268" t="s">
        <x:v>72</x:v>
      </x:c>
      <x:c r="L1268" t="s">
        <x:v>44</x:v>
      </x:c>
      <x:c r="M1268" s="6" t="e">
        <x:f>HYPERLINK("https://github.com/aiopsplus/C4RLLaMA","https://github.com/aiopsplus/C4RLLaMA")</x:f>
        <x:v>HYPERLINK is not implemented. linkLocation=https://github.com/aiopsplus/C4RLLaMA, friendlyName=https://github.com/aiopsplus/C4RLLaMA</x:v>
      </x:c>
      <x:c r="N1268" t="s">
        <x:v>403</x:v>
      </x:c>
      <x:c r="O1268" t="s">
        <x:v>257</x:v>
      </x:c>
      <x:c r="P1268" t="s">
        <x:v>281</x:v>
      </x:c>
      <x:c r="Q1268" t="str">
        <x:v>是</x:v>
      </x:c>
    </x:row>
    <x:row r="1269" ht="25.5" customHeight="1">
      <x:c r="A1269" t="s">
        <x:v>8496</x:v>
      </x:c>
      <x:c r="B1269" t="s">
        <x:v>17</x:v>
      </x:c>
      <x:c r="C1269" t="s">
        <x:v>8497</x:v>
      </x:c>
      <x:c r="D1269" t="s">
        <x:v>8498</x:v>
      </x:c>
      <x:c r="E1269" t="s">
        <x:v>8499</x:v>
      </x:c>
      <x:c r="F1269" t="s">
        <x:v>21</x:v>
      </x:c>
      <x:c r="G1269" t="s">
        <x:v>7548</x:v>
      </x:c>
      <x:c r="H1269" t="s">
        <x:v>8500</x:v>
      </x:c>
      <x:c r="I1269" t="s">
        <x:v>8501</x:v>
      </x:c>
      <x:c r="J1269" t="s">
        <x:v>44</x:v>
      </x:c>
      <x:c r="K1269" t="s">
        <x:v>72</x:v>
      </x:c>
      <x:c r="L1269" t="s">
        <x:v>44</x:v>
      </x:c>
      <x:c r="M1269" s="6" t="e">
        <x:f>HYPERLINK("https://github.com/aaron-imani/omega","https://github.com/aaron-imani/omega")</x:f>
        <x:v>HYPERLINK is not implemented. linkLocation=https://github.com/aaron-imani/omega, friendlyName=https://github.com/aaron-imani/omega</x:v>
      </x:c>
      <x:c r="N1269" t="s">
        <x:v>325</x:v>
      </x:c>
      <x:c r="O1269" t="s">
        <x:v>257</x:v>
      </x:c>
      <x:c r="P1269" t="s">
        <x:v>281</x:v>
      </x:c>
      <x:c r="Q1269" t="str">
        <x:v>是</x:v>
      </x:c>
    </x:row>
    <x:row r="1270" ht="25.5" customHeight="1">
      <x:c r="A1270" t="s">
        <x:v>8502</x:v>
      </x:c>
      <x:c r="B1270" t="s">
        <x:v>17</x:v>
      </x:c>
      <x:c r="C1270" t="s">
        <x:v>8503</x:v>
      </x:c>
      <x:c r="D1270" t="s">
        <x:v>8504</x:v>
      </x:c>
      <x:c r="E1270" t="s">
        <x:v>8505</x:v>
      </x:c>
      <x:c r="F1270" t="s">
        <x:v>21</x:v>
      </x:c>
      <x:c r="G1270" t="s">
        <x:v>7548</x:v>
      </x:c>
      <x:c r="H1270" t="s">
        <x:v>8506</x:v>
      </x:c>
      <x:c r="I1270" t="s">
        <x:v>8507</x:v>
      </x:c>
      <x:c r="J1270" t="s">
        <x:v>44</x:v>
      </x:c>
      <x:c r="K1270" t="s">
        <x:v>72</x:v>
      </x:c>
      <x:c r="L1270" t="s">
        <x:v>44</x:v>
      </x:c>
      <x:c r="M1270" s="6"/>
      <x:c r="O1270" t="s">
        <x:v>257</x:v>
      </x:c>
      <x:c r="P1270" t="s">
        <x:v>302</x:v>
      </x:c>
      <x:c r="Q1270" t="str">
        <x:v>是</x:v>
      </x:c>
    </x:row>
    <x:row r="1271" ht="25.5" customHeight="1">
      <x:c r="A1271" t="s">
        <x:v>8508</x:v>
      </x:c>
      <x:c r="B1271" t="s">
        <x:v>17</x:v>
      </x:c>
      <x:c r="C1271" t="s">
        <x:v>8509</x:v>
      </x:c>
      <x:c r="D1271" t="s">
        <x:v>8510</x:v>
      </x:c>
      <x:c r="E1271" t="s">
        <x:v>8511</x:v>
      </x:c>
      <x:c r="F1271" t="s">
        <x:v>21</x:v>
      </x:c>
      <x:c r="G1271" t="s">
        <x:v>7548</x:v>
      </x:c>
      <x:c r="H1271" s="5" t="s">
        <x:v>8512</x:v>
      </x:c>
      <x:c r="I1271" t="s">
        <x:v>8513</x:v>
      </x:c>
      <x:c r="J1271" t="s">
        <x:v>44</x:v>
      </x:c>
      <x:c r="K1271" t="s">
        <x:v>72</x:v>
      </x:c>
      <x:c r="L1271" t="s">
        <x:v>44</x:v>
      </x:c>
      <x:c r="M1271" s="6"/>
      <x:c r="O1271" t="s">
        <x:v>80</x:v>
      </x:c>
      <x:c r="P1271" t="s">
        <x:v>89</x:v>
      </x:c>
      <x:c r="Q1271" t="str">
        <x:v>是</x:v>
      </x:c>
    </x:row>
    <x:row r="1272" ht="25.5" customHeight="1">
      <x:c r="A1272" t="s">
        <x:v>8514</x:v>
      </x:c>
      <x:c r="B1272" t="s">
        <x:v>17</x:v>
      </x:c>
      <x:c r="C1272" t="s">
        <x:v>8515</x:v>
      </x:c>
      <x:c r="D1272" t="s">
        <x:v>8516</x:v>
      </x:c>
      <x:c r="E1272" t="s">
        <x:v>8517</x:v>
      </x:c>
      <x:c r="F1272" t="s">
        <x:v>21</x:v>
      </x:c>
      <x:c r="G1272" t="s">
        <x:v>7548</x:v>
      </x:c>
      <x:c r="H1272" t="s">
        <x:v>8518</x:v>
      </x:c>
      <x:c r="I1272" t="s">
        <x:v>8519</x:v>
      </x:c>
      <x:c r="J1272" t="s">
        <x:v>44</x:v>
      </x:c>
      <x:c r="K1272" t="s">
        <x:v>72</x:v>
      </x:c>
      <x:c r="L1272" t="s">
        <x:v>44</x:v>
      </x:c>
      <x:c r="M1272" s="6" t="e">
        <x:f>HYPERLINK("https://github.com/wssun/LLM4CodeSummarization","https://github.com/wssun/LLM4CodeSummarization")</x:f>
        <x:v>HYPERLINK is not implemented. linkLocation=https://github.com/wssun/LLM4CodeSummarization, friendlyName=https://github.com/wssun/LLM4CodeSummarization</x:v>
      </x:c>
      <x:c r="N1272" t="s">
        <x:v>5557</x:v>
      </x:c>
      <x:c r="O1272" t="s">
        <x:v>257</x:v>
      </x:c>
      <x:c r="P1272" t="s">
        <x:v>281</x:v>
      </x:c>
      <x:c r="Q1272" t="str">
        <x:v>是</x:v>
      </x:c>
    </x:row>
    <x:row r="1273" ht="25.5" customHeight="1">
      <x:c r="A1273" s="2" t="s">
        <x:v>8520</x:v>
      </x:c>
      <x:c r="B1273" t="s">
        <x:v>30</x:v>
      </x:c>
      <x:c r="C1273" t="s">
        <x:v>8521</x:v>
      </x:c>
      <x:c r="D1273" t="s">
        <x:v>8522</x:v>
      </x:c>
      <x:c r="E1273" t="s">
        <x:v>8523</x:v>
      </x:c>
      <x:c r="F1273" t="s">
        <x:v>21</x:v>
      </x:c>
      <x:c r="G1273" t="s">
        <x:v>7548</x:v>
      </x:c>
      <x:c r="H1273" t="s">
        <x:v>8524</x:v>
      </x:c>
      <x:c r="I1273" t="s">
        <x:v>8525</x:v>
      </x:c>
      <x:c r="J1273" t="s">
        <x:v>44</x:v>
      </x:c>
      <x:c r="K1273" t="s">
        <x:v>72</x:v>
      </x:c>
      <x:c r="L1273" t="s">
        <x:v>44</x:v>
      </x:c>
      <x:c r="M1273" s="6"/>
      <x:c r="O1273" t="s">
        <x:v>131</x:v>
      </x:c>
      <x:c r="P1273" t="s">
        <x:v>227</x:v>
      </x:c>
      <x:c r="Q1273" t="str">
        <x:v>是</x:v>
      </x:c>
    </x:row>
    <x:row r="1274" ht="25.5" customHeight="1">
      <x:c r="A1274" t="s">
        <x:v>8526</x:v>
      </x:c>
      <x:c r="B1274" t="s">
        <x:v>57</x:v>
      </x:c>
      <x:c r="C1274" t="s">
        <x:v>8527</x:v>
      </x:c>
      <x:c r="D1274" t="s">
        <x:v>8528</x:v>
      </x:c>
      <x:c r="E1274" t="s">
        <x:v>8529</x:v>
      </x:c>
      <x:c r="F1274" t="s">
        <x:v>21</x:v>
      </x:c>
      <x:c r="G1274" t="s">
        <x:v>7548</x:v>
      </x:c>
      <x:c r="H1274" t="s">
        <x:v>8530</x:v>
      </x:c>
      <x:c r="I1274" t="s">
        <x:v>8531</x:v>
      </x:c>
      <x:c r="J1274" t="s">
        <x:v>44</x:v>
      </x:c>
      <x:c r="K1274" t="s">
        <x:v>72</x:v>
      </x:c>
      <x:c r="L1274" t="s">
        <x:v>44</x:v>
      </x:c>
      <x:c r="M1274" s="6"/>
      <x:c r="O1274" t="s">
        <x:v>189</x:v>
      </x:c>
      <x:c r="P1274" t="s">
        <x:v>273</x:v>
      </x:c>
      <x:c r="Q1274" t="str">
        <x:v>否</x:v>
      </x:c>
    </x:row>
    <x:row r="1275" ht="25.5" customHeight="1">
      <x:c r="A1275" t="s">
        <x:v>8532</x:v>
      </x:c>
      <x:c r="B1275" t="s">
        <x:v>30</x:v>
      </x:c>
      <x:c r="C1275" t="s">
        <x:v>8533</x:v>
      </x:c>
      <x:c r="D1275" t="s">
        <x:v>8534</x:v>
      </x:c>
      <x:c r="E1275" t="s">
        <x:v>8535</x:v>
      </x:c>
      <x:c r="F1275" t="s">
        <x:v>21</x:v>
      </x:c>
      <x:c r="G1275" t="s">
        <x:v>7548</x:v>
      </x:c>
      <x:c r="H1275" t="s">
        <x:v>8536</x:v>
      </x:c>
      <x:c r="I1275" t="s">
        <x:v>8537</x:v>
      </x:c>
      <x:c r="J1275" t="s">
        <x:v>21</x:v>
      </x:c>
      <x:c r="K1275" t="s">
        <x:v>8538</x:v>
      </x:c>
      <x:c r="L1275" t="s">
        <x:v>44</x:v>
      </x:c>
      <x:c r="M1275" s="6" t="e">
        <x:f>HYPERLINK("https://github.com/lawbreaker2022/FixDrive2025","https://github.com/lawbreaker2022/FixDrive2025")</x:f>
        <x:v>HYPERLINK is not implemented. linkLocation=https://github.com/lawbreaker2022/FixDrive2025, friendlyName=https://github.com/lawbreaker2022/FixDrive2025</x:v>
      </x:c>
      <x:c r="N1275" t="s">
        <x:v>53</x:v>
      </x:c>
      <x:c r="O1275" t="s">
        <x:v>189</x:v>
      </x:c>
      <x:c r="P1275" t="s">
        <x:v>190</x:v>
      </x:c>
      <x:c r="Q1275" t="str">
        <x:v>是</x:v>
      </x:c>
    </x:row>
    <x:row r="1276" ht="25.5" customHeight="1">
      <x:c r="A1276" t="s">
        <x:v>8539</x:v>
      </x:c>
      <x:c r="B1276" t="s">
        <x:v>192</x:v>
      </x:c>
      <x:c r="C1276" t="s">
        <x:v>8540</x:v>
      </x:c>
      <x:c r="D1276" t="s">
        <x:v>8541</x:v>
      </x:c>
      <x:c r="E1276" t="s">
        <x:v>8542</x:v>
      </x:c>
      <x:c r="F1276" t="s">
        <x:v>21</x:v>
      </x:c>
      <x:c r="G1276" t="s">
        <x:v>7548</x:v>
      </x:c>
      <x:c r="H1276" t="s">
        <x:v>8543</x:v>
      </x:c>
      <x:c r="I1276" t="s">
        <x:v>8544</x:v>
      </x:c>
      <x:c r="J1276" t="s">
        <x:v>44</x:v>
      </x:c>
      <x:c r="K1276" t="s">
        <x:v>8545</x:v>
      </x:c>
      <x:c r="L1276" t="s">
        <x:v>21</x:v>
      </x:c>
      <x:c r="M1276" s="6"/>
      <x:c r="O1276" t="s">
        <x:v>54</x:v>
      </x:c>
      <x:c r="P1276" t="s">
        <x:v>166</x:v>
      </x:c>
      <x:c r="Q1276" t="str">
        <x:v>否</x:v>
      </x:c>
    </x:row>
    <x:row r="1277" ht="25.5" customHeight="1">
      <x:c r="A1277" t="s">
        <x:v>7849</x:v>
      </x:c>
      <x:c r="B1277" t="s">
        <x:v>57</x:v>
      </x:c>
      <x:c r="C1277" t="s">
        <x:v>8546</x:v>
      </x:c>
      <x:c r="D1277" t="s">
        <x:v>8547</x:v>
      </x:c>
      <x:c r="E1277" t="s">
        <x:v>8548</x:v>
      </x:c>
      <x:c r="F1277" t="s">
        <x:v>44</x:v>
      </x:c>
      <x:c r="G1277" t="s">
        <x:v>7548</x:v>
      </x:c>
      <x:c r="H1277" t="s">
        <x:v>8549</x:v>
      </x:c>
      <x:c r="I1277" t="s">
        <x:v>8550</x:v>
      </x:c>
      <x:c r="J1277" t="s">
        <x:v>44</x:v>
      </x:c>
      <x:c r="K1277" t="s">
        <x:v>72</x:v>
      </x:c>
      <x:c r="L1277" t="s">
        <x:v>44</x:v>
      </x:c>
      <x:c r="M1277" s="6"/>
      <x:c r="O1277" t="s">
        <x:v>122</x:v>
      </x:c>
      <x:c r="P1277" t="s">
        <x:v>447</x:v>
      </x:c>
      <x:c r="Q1277" t="str">
        <x:v>否</x:v>
      </x:c>
    </x:row>
    <x:row r="1278" ht="25.5" customHeight="1">
      <x:c r="A1278" t="s">
        <x:v>8331</x:v>
      </x:c>
      <x:c r="B1278" t="s">
        <x:v>57</x:v>
      </x:c>
      <x:c r="C1278" t="s">
        <x:v>8551</x:v>
      </x:c>
      <x:c r="D1278" t="s">
        <x:v>8552</x:v>
      </x:c>
      <x:c r="E1278" t="s">
        <x:v>8553</x:v>
      </x:c>
      <x:c r="F1278" t="s">
        <x:v>21</x:v>
      </x:c>
      <x:c r="G1278" t="s">
        <x:v>7548</x:v>
      </x:c>
      <x:c r="H1278" t="s">
        <x:v>8554</x:v>
      </x:c>
      <x:c r="I1278" t="s">
        <x:v>8555</x:v>
      </x:c>
      <x:c r="J1278" t="s">
        <x:v>44</x:v>
      </x:c>
      <x:c r="K1278" t="s">
        <x:v>8556</x:v>
      </x:c>
      <x:c r="L1278" t="s">
        <x:v>21</x:v>
      </x:c>
      <x:c r="M1278" s="6"/>
      <x:c r="O1278" t="s">
        <x:v>80</x:v>
      </x:c>
      <x:c r="P1278" t="s">
        <x:v>81</x:v>
      </x:c>
      <x:c r="Q1278" t="str">
        <x:v>是</x:v>
      </x:c>
    </x:row>
    <x:row r="1279" ht="25.5" customHeight="1">
      <x:c r="A1279" t="s">
        <x:v>8557</x:v>
      </x:c>
      <x:c r="B1279" t="s">
        <x:v>57</x:v>
      </x:c>
      <x:c r="C1279" t="s">
        <x:v>8558</x:v>
      </x:c>
      <x:c r="D1279" t="s">
        <x:v>8559</x:v>
      </x:c>
      <x:c r="E1279" t="s">
        <x:v>8560</x:v>
      </x:c>
      <x:c r="F1279" t="s">
        <x:v>21</x:v>
      </x:c>
      <x:c r="G1279" t="s">
        <x:v>7548</x:v>
      </x:c>
      <x:c r="H1279" t="s">
        <x:v>8561</x:v>
      </x:c>
      <x:c r="I1279" t="s">
        <x:v>8562</x:v>
      </x:c>
      <x:c r="J1279" t="s">
        <x:v>21</x:v>
      </x:c>
      <x:c r="K1279" t="s">
        <x:v>8563</x:v>
      </x:c>
      <x:c r="L1279" t="s">
        <x:v>44</x:v>
      </x:c>
      <x:c r="M1279" s="6"/>
      <x:c r="O1279" t="s">
        <x:v>122</x:v>
      </x:c>
      <x:c r="P1279" t="s">
        <x:v>206</x:v>
      </x:c>
      <x:c r="Q1279" t="str">
        <x:v>否</x:v>
      </x:c>
    </x:row>
    <x:row r="1280" ht="25.5" customHeight="1">
      <x:c r="A1280" t="s">
        <x:v>8564</x:v>
      </x:c>
      <x:c r="B1280" t="s">
        <x:v>57</x:v>
      </x:c>
      <x:c r="C1280" t="s">
        <x:v>8565</x:v>
      </x:c>
      <x:c r="D1280" t="s">
        <x:v>8566</x:v>
      </x:c>
      <x:c r="E1280" t="s">
        <x:v>8567</x:v>
      </x:c>
      <x:c r="F1280" t="s">
        <x:v>21</x:v>
      </x:c>
      <x:c r="G1280" t="s">
        <x:v>7548</x:v>
      </x:c>
      <x:c r="H1280" t="s">
        <x:v>8568</x:v>
      </x:c>
      <x:c r="I1280" t="s">
        <x:v>8569</x:v>
      </x:c>
      <x:c r="J1280" t="s">
        <x:v>44</x:v>
      </x:c>
      <x:c r="K1280" t="s">
        <x:v>72</x:v>
      </x:c>
      <x:c r="L1280" t="s">
        <x:v>44</x:v>
      </x:c>
      <x:c r="M1280" s="6" t="e">
        <x:f>HYPERLINK("https://github.com/shiyusunse/SOUND","https://github.com/shiyusunse/SOUND")</x:f>
        <x:v>HYPERLINK is not implemented. linkLocation=https://github.com/shiyusunse/SOUND, friendlyName=https://github.com/shiyusunse/SOUND</x:v>
      </x:c>
      <x:c r="N1280" t="s">
        <x:v>53</x:v>
      </x:c>
      <x:c r="O1280" t="s">
        <x:v>122</x:v>
      </x:c>
      <x:c r="P1280" t="s">
        <x:v>697</x:v>
      </x:c>
      <x:c r="Q1280" t="str">
        <x:v>是</x:v>
      </x:c>
    </x:row>
    <x:row r="1281" ht="25.5" customHeight="1">
      <x:c r="A1281" t="s">
        <x:v>8570</x:v>
      </x:c>
      <x:c r="B1281" t="s">
        <x:v>57</x:v>
      </x:c>
      <x:c r="C1281" t="s">
        <x:v>8571</x:v>
      </x:c>
      <x:c r="D1281" t="s">
        <x:v>8572</x:v>
      </x:c>
      <x:c r="E1281" t="s">
        <x:v>8573</x:v>
      </x:c>
      <x:c r="F1281" t="s">
        <x:v>21</x:v>
      </x:c>
      <x:c r="G1281" t="s">
        <x:v>7548</x:v>
      </x:c>
      <x:c r="H1281" t="s">
        <x:v>8574</x:v>
      </x:c>
      <x:c r="I1281" t="s">
        <x:v>8575</x:v>
      </x:c>
      <x:c r="J1281" t="s">
        <x:v>44</x:v>
      </x:c>
      <x:c r="K1281" t="s">
        <x:v>72</x:v>
      </x:c>
      <x:c r="L1281" t="s">
        <x:v>44</x:v>
      </x:c>
      <x:c r="M1281" s="6" t="e">
        <x:f>HYPERLINK("https://github.com/ywang-scholar/DPFuzzer","https://github.com/ywang-scholar/DPFuzzer")</x:f>
        <x:v>HYPERLINK is not implemented. linkLocation=https://github.com/ywang-scholar/DPFuzzer, friendlyName=https://github.com/ywang-scholar/DPFuzzer</x:v>
      </x:c>
      <x:c r="N1281" t="s">
        <x:v>53</x:v>
      </x:c>
      <x:c r="O1281" t="s">
        <x:v>189</x:v>
      </x:c>
      <x:c r="P1281" t="s">
        <x:v>190</x:v>
      </x:c>
      <x:c r="Q1281" t="str">
        <x:v>否</x:v>
      </x:c>
    </x:row>
    <x:row r="1282" ht="25.5" customHeight="1">
      <x:c r="A1282" t="s">
        <x:v>8576</x:v>
      </x:c>
      <x:c r="B1282" t="s">
        <x:v>57</x:v>
      </x:c>
      <x:c r="C1282" t="s">
        <x:v>8577</x:v>
      </x:c>
      <x:c r="D1282" t="s">
        <x:v>8578</x:v>
      </x:c>
      <x:c r="E1282" t="s">
        <x:v>8579</x:v>
      </x:c>
      <x:c r="F1282" t="s">
        <x:v>44</x:v>
      </x:c>
      <x:c r="G1282" t="s">
        <x:v>7548</x:v>
      </x:c>
      <x:c r="H1282" t="s">
        <x:v>8580</x:v>
      </x:c>
      <x:c r="I1282" t="s">
        <x:v>8581</x:v>
      </x:c>
      <x:c r="J1282" t="s">
        <x:v>21</x:v>
      </x:c>
      <x:c r="K1282" t="s">
        <x:v>8582</x:v>
      </x:c>
      <x:c r="L1282" t="s">
        <x:v>44</x:v>
      </x:c>
      <x:c r="M1282" s="6"/>
      <x:c r="O1282" t="s">
        <x:v>64</x:v>
      </x:c>
      <x:c r="P1282" t="s">
        <x:v>65</x:v>
      </x:c>
      <x:c r="Q1282" t="str">
        <x:v>否</x:v>
      </x:c>
    </x:row>
    <x:row r="1283" ht="25.5" customHeight="1">
      <x:c r="A1283" t="s">
        <x:v>8583</x:v>
      </x:c>
      <x:c r="B1283" t="s">
        <x:v>57</x:v>
      </x:c>
      <x:c r="C1283" t="s">
        <x:v>8584</x:v>
      </x:c>
      <x:c r="D1283" t="s">
        <x:v>8585</x:v>
      </x:c>
      <x:c r="E1283" t="s">
        <x:v>8586</x:v>
      </x:c>
      <x:c r="F1283" t="s">
        <x:v>21</x:v>
      </x:c>
      <x:c r="G1283" t="s">
        <x:v>7548</x:v>
      </x:c>
      <x:c r="H1283" t="s">
        <x:v>8587</x:v>
      </x:c>
      <x:c r="I1283" t="s">
        <x:v>8588</x:v>
      </x:c>
      <x:c r="J1283" t="s">
        <x:v>44</x:v>
      </x:c>
      <x:c r="K1283" t="s">
        <x:v>72</x:v>
      </x:c>
      <x:c r="L1283" t="s">
        <x:v>44</x:v>
      </x:c>
      <x:c r="M1283" s="6"/>
      <x:c r="O1283" t="s">
        <x:v>64</x:v>
      </x:c>
      <x:c r="P1283" t="s">
        <x:v>787</x:v>
      </x:c>
      <x:c r="Q1283" t="str">
        <x:v>是</x:v>
      </x:c>
    </x:row>
    <x:row r="1284" ht="25.5" customHeight="1">
      <x:c r="A1284" t="s">
        <x:v>8589</x:v>
      </x:c>
      <x:c r="B1284" t="s">
        <x:v>57</x:v>
      </x:c>
      <x:c r="C1284" t="s">
        <x:v>8590</x:v>
      </x:c>
      <x:c r="D1284" t="s">
        <x:v>8591</x:v>
      </x:c>
      <x:c r="E1284" t="s">
        <x:v>8592</x:v>
      </x:c>
      <x:c r="F1284" t="s">
        <x:v>21</x:v>
      </x:c>
      <x:c r="G1284" t="s">
        <x:v>7548</x:v>
      </x:c>
      <x:c r="H1284" t="s">
        <x:v>8593</x:v>
      </x:c>
      <x:c r="I1284" t="s">
        <x:v>8594</x:v>
      </x:c>
      <x:c r="J1284" t="s">
        <x:v>44</x:v>
      </x:c>
      <x:c r="K1284" t="s">
        <x:v>72</x:v>
      </x:c>
      <x:c r="L1284" t="s">
        <x:v>44</x:v>
      </x:c>
      <x:c r="M1284" s="6"/>
      <x:c r="O1284" t="s">
        <x:v>64</x:v>
      </x:c>
      <x:c r="P1284" t="s">
        <x:v>65</x:v>
      </x:c>
      <x:c r="Q1284" t="str">
        <x:v>否</x:v>
      </x:c>
    </x:row>
    <x:row r="1285" ht="25.5" customHeight="1">
      <x:c r="A1285" t="s">
        <x:v>8595</x:v>
      </x:c>
      <x:c r="B1285" t="s">
        <x:v>57</x:v>
      </x:c>
      <x:c r="C1285" t="s">
        <x:v>8596</x:v>
      </x:c>
      <x:c r="D1285" t="s">
        <x:v>8597</x:v>
      </x:c>
      <x:c r="E1285" t="s">
        <x:v>8598</x:v>
      </x:c>
      <x:c r="F1285" t="s">
        <x:v>21</x:v>
      </x:c>
      <x:c r="G1285" t="s">
        <x:v>7548</x:v>
      </x:c>
      <x:c r="H1285" t="s">
        <x:v>8599</x:v>
      </x:c>
      <x:c r="I1285" t="s">
        <x:v>8600</x:v>
      </x:c>
      <x:c r="J1285" t="s">
        <x:v>44</x:v>
      </x:c>
      <x:c r="K1285" t="s">
        <x:v>72</x:v>
      </x:c>
      <x:c r="L1285" t="s">
        <x:v>44</x:v>
      </x:c>
      <x:c r="M1285" s="6" t="e">
        <x:f>HYPERLINK("https://github.com/gaotravor/Initial-seed-selection","https://github.com/gaotravor/Initial-seed-selection")</x:f>
        <x:v>HYPERLINK is not implemented. linkLocation=https://github.com/gaotravor/Initial-seed-selection, friendlyName=https://github.com/gaotravor/Initial-seed-selection</x:v>
      </x:c>
      <x:c r="N1285" t="s">
        <x:v>675</x:v>
      </x:c>
      <x:c r="O1285" t="s">
        <x:v>64</x:v>
      </x:c>
      <x:c r="P1285" t="s">
        <x:v>787</x:v>
      </x:c>
      <x:c r="Q1285" t="str">
        <x:v>否</x:v>
      </x:c>
    </x:row>
    <x:row r="1286" ht="25.5" customHeight="1">
      <x:c r="A1286" t="s">
        <x:v>8601</x:v>
      </x:c>
      <x:c r="B1286" t="s">
        <x:v>57</x:v>
      </x:c>
      <x:c r="C1286" t="s">
        <x:v>8602</x:v>
      </x:c>
      <x:c r="D1286" t="s">
        <x:v>8603</x:v>
      </x:c>
      <x:c r="E1286" t="s">
        <x:v>8604</x:v>
      </x:c>
      <x:c r="F1286" t="s">
        <x:v>44</x:v>
      </x:c>
      <x:c r="G1286" t="s">
        <x:v>7548</x:v>
      </x:c>
      <x:c r="H1286" t="s">
        <x:v>8605</x:v>
      </x:c>
      <x:c r="I1286" t="s">
        <x:v>8606</x:v>
      </x:c>
      <x:c r="J1286" t="s">
        <x:v>21</x:v>
      </x:c>
      <x:c r="K1286" t="s">
        <x:v>8607</x:v>
      </x:c>
      <x:c r="L1286" t="s">
        <x:v>21</x:v>
      </x:c>
      <x:c r="M1286" s="6"/>
      <x:c r="O1286" t="s">
        <x:v>64</x:v>
      </x:c>
      <x:c r="P1286" t="s">
        <x:v>65</x:v>
      </x:c>
      <x:c r="Q1286" t="str">
        <x:v>否</x:v>
      </x:c>
    </x:row>
    <x:row r="1287" ht="25.5" customHeight="1">
      <x:c r="A1287" t="s">
        <x:v>8608</x:v>
      </x:c>
      <x:c r="B1287" t="s">
        <x:v>151</x:v>
      </x:c>
      <x:c r="C1287" t="s">
        <x:v>8609</x:v>
      </x:c>
      <x:c r="D1287" t="s">
        <x:v>8610</x:v>
      </x:c>
      <x:c r="E1287" t="s">
        <x:v>8611</x:v>
      </x:c>
      <x:c r="F1287" t="s">
        <x:v>44</x:v>
      </x:c>
      <x:c r="G1287" t="s">
        <x:v>7548</x:v>
      </x:c>
      <x:c r="H1287" t="s">
        <x:v>8612</x:v>
      </x:c>
      <x:c r="I1287" t="s">
        <x:v>8613</x:v>
      </x:c>
      <x:c r="J1287" t="s">
        <x:v>44</x:v>
      </x:c>
      <x:c r="K1287" t="s">
        <x:v>72</x:v>
      </x:c>
      <x:c r="L1287" t="s">
        <x:v>44</x:v>
      </x:c>
      <x:c r="M1287" s="6"/>
      <x:c r="O1287" t="s">
        <x:v>131</x:v>
      </x:c>
      <x:c r="P1287" t="s">
        <x:v>486</x:v>
      </x:c>
      <x:c r="Q1287" t="str">
        <x:v>否</x:v>
      </x:c>
    </x:row>
    <x:row r="1288" ht="25.5" customHeight="1">
      <x:c r="A1288" t="s">
        <x:v>8614</x:v>
      </x:c>
      <x:c r="B1288" t="s">
        <x:v>17</x:v>
      </x:c>
      <x:c r="C1288" t="s">
        <x:v>8615</x:v>
      </x:c>
      <x:c r="D1288" t="s">
        <x:v>8616</x:v>
      </x:c>
      <x:c r="E1288" t="s">
        <x:v>8617</x:v>
      </x:c>
      <x:c r="F1288" t="s">
        <x:v>21</x:v>
      </x:c>
      <x:c r="G1288" t="s">
        <x:v>7548</x:v>
      </x:c>
      <x:c r="H1288" t="s">
        <x:v>8618</x:v>
      </x:c>
      <x:c r="I1288" t="s">
        <x:v>8619</x:v>
      </x:c>
      <x:c r="J1288" t="s">
        <x:v>44</x:v>
      </x:c>
      <x:c r="K1288" t="s">
        <x:v>72</x:v>
      </x:c>
      <x:c r="L1288" t="s">
        <x:v>44</x:v>
      </x:c>
      <x:c r="M1288" s="6"/>
      <x:c r="O1288" t="s">
        <x:v>257</x:v>
      </x:c>
      <x:c r="P1288" t="s">
        <x:v>258</x:v>
      </x:c>
      <x:c r="Q1288" t="str">
        <x:v>是</x:v>
      </x:c>
    </x:row>
    <x:row r="1289" ht="25.5" customHeight="1">
      <x:c r="A1289" t="s">
        <x:v>8620</x:v>
      </x:c>
      <x:c r="B1289" t="s">
        <x:v>17</x:v>
      </x:c>
      <x:c r="C1289" t="s">
        <x:v>8621</x:v>
      </x:c>
      <x:c r="D1289" t="s">
        <x:v>8622</x:v>
      </x:c>
      <x:c r="E1289" t="s">
        <x:v>8623</x:v>
      </x:c>
      <x:c r="F1289" t="s">
        <x:v>44</x:v>
      </x:c>
      <x:c r="G1289" t="s">
        <x:v>7548</x:v>
      </x:c>
      <x:c r="H1289" t="s">
        <x:v>8624</x:v>
      </x:c>
      <x:c r="I1289" t="s">
        <x:v>8625</x:v>
      </x:c>
      <x:c r="J1289" t="s">
        <x:v>44</x:v>
      </x:c>
      <x:c r="K1289" t="s">
        <x:v>72</x:v>
      </x:c>
      <x:c r="L1289" t="s">
        <x:v>44</x:v>
      </x:c>
      <x:c r="M1289" s="6"/>
      <x:c r="O1289" t="s">
        <x:v>64</x:v>
      </x:c>
      <x:c r="P1289" t="s">
        <x:v>174</x:v>
      </x:c>
      <x:c r="Q1289" t="str">
        <x:v>否</x:v>
      </x:c>
    </x:row>
    <x:row r="1290" ht="25.5" customHeight="1">
      <x:c r="A1290" t="s">
        <x:v>8626</x:v>
      </x:c>
      <x:c r="B1290" t="s">
        <x:v>57</x:v>
      </x:c>
      <x:c r="C1290" t="s">
        <x:v>8627</x:v>
      </x:c>
      <x:c r="D1290" t="s">
        <x:v>8628</x:v>
      </x:c>
      <x:c r="E1290" t="s">
        <x:v>8629</x:v>
      </x:c>
      <x:c r="F1290" t="s">
        <x:v>44</x:v>
      </x:c>
      <x:c r="G1290" t="s">
        <x:v>7548</x:v>
      </x:c>
      <x:c r="H1290" t="s">
        <x:v>8630</x:v>
      </x:c>
      <x:c r="I1290" t="s">
        <x:v>8631</x:v>
      </x:c>
      <x:c r="J1290" t="s">
        <x:v>44</x:v>
      </x:c>
      <x:c r="K1290" t="s">
        <x:v>72</x:v>
      </x:c>
      <x:c r="L1290" t="s">
        <x:v>44</x:v>
      </x:c>
      <x:c r="M1290" s="6"/>
      <x:c r="O1290" t="s">
        <x:v>462</x:v>
      </x:c>
      <x:c r="P1290" t="s">
        <x:v>1444</x:v>
      </x:c>
      <x:c r="Q1290" t="str">
        <x:v>否</x:v>
      </x:c>
    </x:row>
    <x:row r="1291" ht="25.5" customHeight="1">
      <x:c r="A1291" t="s">
        <x:v>8632</x:v>
      </x:c>
      <x:c r="B1291" t="s">
        <x:v>30</x:v>
      </x:c>
      <x:c r="C1291" t="s">
        <x:v>8633</x:v>
      </x:c>
      <x:c r="D1291" t="s">
        <x:v>8634</x:v>
      </x:c>
      <x:c r="E1291" t="s">
        <x:v>8635</x:v>
      </x:c>
      <x:c r="F1291" t="s">
        <x:v>44</x:v>
      </x:c>
      <x:c r="G1291" t="s">
        <x:v>7548</x:v>
      </x:c>
      <x:c r="H1291" t="s">
        <x:v>8636</x:v>
      </x:c>
      <x:c r="I1291" t="s">
        <x:v>8637</x:v>
      </x:c>
      <x:c r="J1291" t="s">
        <x:v>21</x:v>
      </x:c>
      <x:c r="K1291" t="s">
        <x:v>8638</x:v>
      </x:c>
      <x:c r="L1291" t="s">
        <x:v>21</x:v>
      </x:c>
      <x:c r="M1291" s="6" t="e">
        <x:f>HYPERLINK("https://github.com/Marphownio/RepSEO_Classifier","https://github.com/Marphownio/RepSEO_Classifier")</x:f>
        <x:v>HYPERLINK is not implemented. linkLocation=https://github.com/Marphownio/RepSEO_Classifier, friendlyName=https://github.com/Marphownio/RepSEO_Classifier</x:v>
      </x:c>
      <x:c r="N1291" t="s">
        <x:v>675</x:v>
      </x:c>
      <x:c r="O1291" t="s">
        <x:v>122</x:v>
      </x:c>
      <x:c r="P1291" t="s">
        <x:v>123</x:v>
      </x:c>
      <x:c r="Q1291" t="str">
        <x:v>否</x:v>
      </x:c>
    </x:row>
    <x:row r="1292" ht="25.5" customHeight="1">
      <x:c r="A1292" t="s">
        <x:v>8639</x:v>
      </x:c>
      <x:c r="B1292" t="s">
        <x:v>57</x:v>
      </x:c>
      <x:c r="C1292" t="s">
        <x:v>8640</x:v>
      </x:c>
      <x:c r="D1292" t="s">
        <x:v>8641</x:v>
      </x:c>
      <x:c r="E1292" t="s">
        <x:v>8642</x:v>
      </x:c>
      <x:c r="F1292" t="s">
        <x:v>44</x:v>
      </x:c>
      <x:c r="G1292" t="s">
        <x:v>7548</x:v>
      </x:c>
      <x:c r="H1292" t="s">
        <x:v>8643</x:v>
      </x:c>
      <x:c r="I1292" t="s">
        <x:v>8644</x:v>
      </x:c>
      <x:c r="J1292" t="s">
        <x:v>44</x:v>
      </x:c>
      <x:c r="K1292" t="s">
        <x:v>72</x:v>
      </x:c>
      <x:c r="L1292" t="s">
        <x:v>44</x:v>
      </x:c>
      <x:c r="M1292" s="6"/>
      <x:c r="O1292" t="s">
        <x:v>462</x:v>
      </x:c>
      <x:c r="P1292" t="s">
        <x:v>1444</x:v>
      </x:c>
      <x:c r="Q1292" t="str">
        <x:v>否</x:v>
      </x:c>
    </x:row>
    <x:row r="1293" ht="25.5" customHeight="1">
      <x:c r="A1293" t="s">
        <x:v>8645</x:v>
      </x:c>
      <x:c r="B1293" t="s">
        <x:v>57</x:v>
      </x:c>
      <x:c r="C1293" t="s">
        <x:v>8646</x:v>
      </x:c>
      <x:c r="D1293" t="s">
        <x:v>8647</x:v>
      </x:c>
      <x:c r="E1293" t="s">
        <x:v>8648</x:v>
      </x:c>
      <x:c r="F1293" t="s">
        <x:v>21</x:v>
      </x:c>
      <x:c r="G1293" t="s">
        <x:v>7548</x:v>
      </x:c>
      <x:c r="H1293" t="s">
        <x:v>8649</x:v>
      </x:c>
      <x:c r="I1293" t="s">
        <x:v>8650</x:v>
      </x:c>
      <x:c r="J1293" t="s">
        <x:v>44</x:v>
      </x:c>
      <x:c r="K1293" t="s">
        <x:v>72</x:v>
      </x:c>
      <x:c r="L1293" t="s">
        <x:v>44</x:v>
      </x:c>
      <x:c r="M1293" s="6" t="e">
        <x:f>HYPERLINK("https://github.com/shuo-young/Hyperion","https://github.com/shuo-young/Hyperion")</x:f>
        <x:v>HYPERLINK is not implemented. linkLocation=https://github.com/shuo-young/Hyperion, friendlyName=https://github.com/shuo-young/Hyperion</x:v>
      </x:c>
      <x:c r="N1293" t="s">
        <x:v>341</x:v>
      </x:c>
      <x:c r="O1293" t="s">
        <x:v>122</x:v>
      </x:c>
      <x:c r="P1293" t="s">
        <x:v>206</x:v>
      </x:c>
      <x:c r="Q1293" t="str">
        <x:v>是</x:v>
      </x:c>
    </x:row>
    <x:row r="1294" ht="25.5" customHeight="1">
      <x:c r="A1294" t="s">
        <x:v>8651</x:v>
      </x:c>
      <x:c r="B1294" t="s">
        <x:v>57</x:v>
      </x:c>
      <x:c r="C1294" t="s">
        <x:v>8652</x:v>
      </x:c>
      <x:c r="D1294" t="s">
        <x:v>8653</x:v>
      </x:c>
      <x:c r="E1294" t="s">
        <x:v>8654</x:v>
      </x:c>
      <x:c r="F1294" t="s">
        <x:v>21</x:v>
      </x:c>
      <x:c r="G1294" t="s">
        <x:v>7548</x:v>
      </x:c>
      <x:c r="H1294" t="s">
        <x:v>8655</x:v>
      </x:c>
      <x:c r="I1294" t="s">
        <x:v>8656</x:v>
      </x:c>
      <x:c r="J1294" t="s">
        <x:v>21</x:v>
      </x:c>
      <x:c r="K1294" t="s">
        <x:v>8657</x:v>
      </x:c>
      <x:c r="L1294" t="s">
        <x:v>44</x:v>
      </x:c>
      <x:c r="M1294" s="6" t="e">
        <x:f>HYPERLINK("https://github.com/zzz-sysu/smartReco","https://github.com/zzz-sysu/smartReco,")</x:f>
        <x:v>HYPERLINK is not implemented. linkLocation=https://github.com/zzz-sysu/smartReco, friendlyName=https://github.com/zzz-sysu/smartReco,</x:v>
      </x:c>
      <x:c r="N1294" t="s">
        <x:v>840</x:v>
      </x:c>
      <x:c r="O1294" t="s">
        <x:v>122</x:v>
      </x:c>
      <x:c r="P1294" t="s">
        <x:v>206</x:v>
      </x:c>
      <x:c r="Q1294" t="str">
        <x:v>否</x:v>
      </x:c>
    </x:row>
    <x:row r="1295" ht="25.5" customHeight="1">
      <x:c r="A1295" t="s">
        <x:v>8658</x:v>
      </x:c>
      <x:c r="B1295" t="s">
        <x:v>192</x:v>
      </x:c>
      <x:c r="C1295" t="s">
        <x:v>8659</x:v>
      </x:c>
      <x:c r="D1295" t="s">
        <x:v>8660</x:v>
      </x:c>
      <x:c r="E1295" t="s">
        <x:v>8661</x:v>
      </x:c>
      <x:c r="F1295" t="s">
        <x:v>44</x:v>
      </x:c>
      <x:c r="G1295" t="s">
        <x:v>7548</x:v>
      </x:c>
      <x:c r="H1295" t="s">
        <x:v>8662</x:v>
      </x:c>
      <x:c r="I1295" t="s">
        <x:v>8663</x:v>
      </x:c>
      <x:c r="J1295" t="s">
        <x:v>44</x:v>
      </x:c>
      <x:c r="K1295" t="s">
        <x:v>8664</x:v>
      </x:c>
      <x:c r="L1295" t="s">
        <x:v>44</x:v>
      </x:c>
      <x:c r="M1295" s="6"/>
      <x:c r="O1295" t="s">
        <x:v>148</x:v>
      </x:c>
      <x:c r="P1295" t="s">
        <x:v>1103</x:v>
      </x:c>
      <x:c r="Q1295" t="str">
        <x:v>否</x:v>
      </x:c>
    </x:row>
    <x:row r="1296" ht="25.5" customHeight="1">
      <x:c r="A1296" t="s">
        <x:v>8665</x:v>
      </x:c>
      <x:c r="B1296" t="s">
        <x:v>192</x:v>
      </x:c>
      <x:c r="C1296" t="s">
        <x:v>8666</x:v>
      </x:c>
      <x:c r="D1296" t="s">
        <x:v>8667</x:v>
      </x:c>
      <x:c r="E1296" t="s">
        <x:v>8668</x:v>
      </x:c>
      <x:c r="F1296" t="s">
        <x:v>44</x:v>
      </x:c>
      <x:c r="G1296" t="s">
        <x:v>7548</x:v>
      </x:c>
      <x:c r="H1296" t="s">
        <x:v>8669</x:v>
      </x:c>
      <x:c r="I1296" t="s">
        <x:v>8670</x:v>
      </x:c>
      <x:c r="J1296" t="s">
        <x:v>44</x:v>
      </x:c>
      <x:c r="K1296" t="s">
        <x:v>72</x:v>
      </x:c>
      <x:c r="L1296" t="s">
        <x:v>21</x:v>
      </x:c>
      <x:c r="M1296" s="6"/>
      <x:c r="O1296" t="s">
        <x:v>148</x:v>
      </x:c>
      <x:c r="P1296" t="s">
        <x:v>2830</x:v>
      </x:c>
      <x:c r="Q1296" t="str">
        <x:v>否</x:v>
      </x:c>
    </x:row>
    <x:row r="1297" ht="25.5" customHeight="1">
      <x:c r="A1297" t="s">
        <x:v>8671</x:v>
      </x:c>
      <x:c r="B1297" t="s">
        <x:v>30</x:v>
      </x:c>
      <x:c r="C1297" t="s">
        <x:v>8672</x:v>
      </x:c>
      <x:c r="D1297" t="s">
        <x:v>8673</x:v>
      </x:c>
      <x:c r="E1297" t="s">
        <x:v>8674</x:v>
      </x:c>
      <x:c r="F1297" t="s">
        <x:v>44</x:v>
      </x:c>
      <x:c r="G1297" t="s">
        <x:v>7548</x:v>
      </x:c>
      <x:c r="H1297" t="s">
        <x:v>8675</x:v>
      </x:c>
      <x:c r="I1297" t="s">
        <x:v>8676</x:v>
      </x:c>
      <x:c r="J1297" t="s">
        <x:v>44</x:v>
      </x:c>
      <x:c r="K1297" t="s">
        <x:v>8677</x:v>
      </x:c>
      <x:c r="L1297" t="s">
        <x:v>21</x:v>
      </x:c>
      <x:c r="M1297" s="6"/>
      <x:c r="O1297" t="s">
        <x:v>148</x:v>
      </x:c>
      <x:c r="P1297" t="s">
        <x:v>1103</x:v>
      </x:c>
      <x:c r="Q1297" t="str">
        <x:v>否</x:v>
      </x:c>
    </x:row>
    <x:row r="1298" ht="25.5" customHeight="1">
      <x:c r="A1298" s="2" t="s">
        <x:v>8678</x:v>
      </x:c>
      <x:c r="B1298" t="s">
        <x:v>30</x:v>
      </x:c>
      <x:c r="C1298" t="s">
        <x:v>8679</x:v>
      </x:c>
      <x:c r="D1298" t="s">
        <x:v>8680</x:v>
      </x:c>
      <x:c r="E1298" t="s">
        <x:v>8681</x:v>
      </x:c>
      <x:c r="F1298" t="s">
        <x:v>21</x:v>
      </x:c>
      <x:c r="G1298" t="s">
        <x:v>7548</x:v>
      </x:c>
      <x:c r="H1298" t="s">
        <x:v>8682</x:v>
      </x:c>
      <x:c r="I1298" t="s">
        <x:v>8683</x:v>
      </x:c>
      <x:c r="J1298" t="s">
        <x:v>44</x:v>
      </x:c>
      <x:c r="K1298" t="s">
        <x:v>72</x:v>
      </x:c>
      <x:c r="L1298" t="s">
        <x:v>44</x:v>
      </x:c>
      <x:c r="M1298" s="6" t="e">
        <x:f>HYPERLINK("https://github.com/sola-st/RepairAgent","https://github.com/sola-st/RepairAgent")</x:f>
        <x:v>HYPERLINK is not implemented. linkLocation=https://github.com/sola-st/RepairAgent, friendlyName=https://github.com/sola-st/RepairAgent</x:v>
      </x:c>
      <x:c r="N1298" t="s">
        <x:v>425</x:v>
      </x:c>
      <x:c r="O1298" t="s">
        <x:v>131</x:v>
      </x:c>
      <x:c r="P1298" t="s">
        <x:v>227</x:v>
      </x:c>
      <x:c r="Q1298" t="str">
        <x:v>是</x:v>
      </x:c>
    </x:row>
    <x:row r="1299" ht="25.5" customHeight="1">
      <x:c r="A1299" t="s">
        <x:v>8684</x:v>
      </x:c>
      <x:c r="B1299" t="s">
        <x:v>57</x:v>
      </x:c>
      <x:c r="C1299" t="s">
        <x:v>8685</x:v>
      </x:c>
      <x:c r="D1299" t="s">
        <x:v>8686</x:v>
      </x:c>
      <x:c r="E1299" t="s">
        <x:v>8687</x:v>
      </x:c>
      <x:c r="F1299" t="s">
        <x:v>21</x:v>
      </x:c>
      <x:c r="G1299" t="s">
        <x:v>7548</x:v>
      </x:c>
      <x:c r="H1299" t="s">
        <x:v>8688</x:v>
      </x:c>
      <x:c r="I1299" t="s">
        <x:v>8689</x:v>
      </x:c>
      <x:c r="J1299" t="s">
        <x:v>21</x:v>
      </x:c>
      <x:c r="K1299" t="s">
        <x:v>8690</x:v>
      </x:c>
      <x:c r="L1299" t="s">
        <x:v>44</x:v>
      </x:c>
      <x:c r="M1299" s="6" t="e">
        <x:f>HYPERLINK("https://github.com/ShenQingchao/OPERA","https://github.com/ShenQingchao/OPERA")</x:f>
        <x:v>HYPERLINK is not implemented. linkLocation=https://github.com/ShenQingchao/OPERA, friendlyName=https://github.com/ShenQingchao/OPERA</x:v>
      </x:c>
      <x:c r="N1299" t="s">
        <x:v>147</x:v>
      </x:c>
      <x:c r="O1299" t="s">
        <x:v>64</x:v>
      </x:c>
      <x:c r="P1299" t="s">
        <x:v>65</x:v>
      </x:c>
      <x:c r="Q1299" t="str">
        <x:v>否</x:v>
      </x:c>
    </x:row>
    <x:row r="1300" ht="25.5" customHeight="1">
      <x:c r="A1300" t="s">
        <x:v>8691</x:v>
      </x:c>
      <x:c r="B1300" t="s">
        <x:v>57</x:v>
      </x:c>
      <x:c r="C1300" t="s">
        <x:v>8692</x:v>
      </x:c>
      <x:c r="D1300" t="s">
        <x:v>8693</x:v>
      </x:c>
      <x:c r="E1300" t="s">
        <x:v>8694</x:v>
      </x:c>
      <x:c r="F1300" t="s">
        <x:v>21</x:v>
      </x:c>
      <x:c r="G1300" t="s">
        <x:v>7548</x:v>
      </x:c>
      <x:c r="H1300" t="s">
        <x:v>8695</x:v>
      </x:c>
      <x:c r="I1300" t="s">
        <x:v>8696</x:v>
      </x:c>
      <x:c r="J1300" t="s">
        <x:v>44</x:v>
      </x:c>
      <x:c r="K1300" t="s">
        <x:v>72</x:v>
      </x:c>
      <x:c r="L1300" t="s">
        <x:v>44</x:v>
      </x:c>
      <x:c r="M1300" s="6"/>
      <x:c r="O1300" t="s">
        <x:v>80</x:v>
      </x:c>
      <x:c r="P1300" t="s">
        <x:v>81</x:v>
      </x:c>
      <x:c r="Q1300" t="str">
        <x:v>是</x:v>
      </x:c>
    </x:row>
    <x:row r="1301" ht="25.5" customHeight="1">
      <x:c r="A1301" t="s">
        <x:v>8697</x:v>
      </x:c>
      <x:c r="B1301" t="s">
        <x:v>57</x:v>
      </x:c>
      <x:c r="C1301" t="s">
        <x:v>8698</x:v>
      </x:c>
      <x:c r="D1301" t="s">
        <x:v>8699</x:v>
      </x:c>
      <x:c r="E1301" t="s">
        <x:v>8700</x:v>
      </x:c>
      <x:c r="F1301" t="s">
        <x:v>21</x:v>
      </x:c>
      <x:c r="G1301" t="s">
        <x:v>7548</x:v>
      </x:c>
      <x:c r="H1301" t="s">
        <x:v>8701</x:v>
      </x:c>
      <x:c r="I1301" t="s">
        <x:v>8702</x:v>
      </x:c>
      <x:c r="J1301" t="s">
        <x:v>44</x:v>
      </x:c>
      <x:c r="K1301" t="s">
        <x:v>72</x:v>
      </x:c>
      <x:c r="L1301" t="s">
        <x:v>44</x:v>
      </x:c>
      <x:c r="M1301" s="6"/>
      <x:c r="O1301" t="s">
        <x:v>64</x:v>
      </x:c>
      <x:c r="P1301" t="s">
        <x:v>97</x:v>
      </x:c>
      <x:c r="Q1301" t="str">
        <x:v>否</x:v>
      </x:c>
    </x:row>
    <x:row r="1302" ht="25.5" customHeight="1">
      <x:c r="A1302" t="s">
        <x:v>8703</x:v>
      </x:c>
      <x:c r="B1302" t="s">
        <x:v>57</x:v>
      </x:c>
      <x:c r="C1302" t="s">
        <x:v>8704</x:v>
      </x:c>
      <x:c r="D1302" t="s">
        <x:v>8705</x:v>
      </x:c>
      <x:c r="E1302" t="s">
        <x:v>8706</x:v>
      </x:c>
      <x:c r="F1302" t="s">
        <x:v>21</x:v>
      </x:c>
      <x:c r="G1302" t="s">
        <x:v>7548</x:v>
      </x:c>
      <x:c r="H1302" t="s">
        <x:v>8707</x:v>
      </x:c>
      <x:c r="I1302" t="s">
        <x:v>8708</x:v>
      </x:c>
      <x:c r="J1302" t="s">
        <x:v>44</x:v>
      </x:c>
      <x:c r="K1302" t="s">
        <x:v>72</x:v>
      </x:c>
      <x:c r="L1302" t="s">
        <x:v>44</x:v>
      </x:c>
      <x:c r="M1302" s="6" t="e">
        <x:f>HYPERLINK("https://github.com/testingautomated-usi/muprl","https://github.com/testingautomated-usi/muprl")</x:f>
        <x:v>HYPERLINK is not implemented. linkLocation=https://github.com/testingautomated-usi/muprl, friendlyName=https://github.com/testingautomated-usi/muprl</x:v>
      </x:c>
      <x:c r="N1302" t="s">
        <x:v>675</x:v>
      </x:c>
      <x:c r="O1302" t="s">
        <x:v>64</x:v>
      </x:c>
      <x:c r="P1302" t="s">
        <x:v>97</x:v>
      </x:c>
      <x:c r="Q1302" t="str">
        <x:v>否</x:v>
      </x:c>
    </x:row>
    <x:row r="1303" ht="25.5" customHeight="1">
      <x:c r="A1303" t="s">
        <x:v>8709</x:v>
      </x:c>
      <x:c r="B1303" t="s">
        <x:v>57</x:v>
      </x:c>
      <x:c r="C1303" t="s">
        <x:v>8710</x:v>
      </x:c>
      <x:c r="D1303" t="s">
        <x:v>8711</x:v>
      </x:c>
      <x:c r="E1303" t="s">
        <x:v>8712</x:v>
      </x:c>
      <x:c r="F1303" t="s">
        <x:v>21</x:v>
      </x:c>
      <x:c r="G1303" t="s">
        <x:v>7548</x:v>
      </x:c>
      <x:c r="H1303" t="s">
        <x:v>8713</x:v>
      </x:c>
      <x:c r="I1303" t="s">
        <x:v>8714</x:v>
      </x:c>
      <x:c r="J1303" t="s">
        <x:v>21</x:v>
      </x:c>
      <x:c r="K1303" t="s">
        <x:v>8715</x:v>
      </x:c>
      <x:c r="L1303" t="s">
        <x:v>21</x:v>
      </x:c>
      <x:c r="M1303" s="6"/>
      <x:c r="O1303" t="s">
        <x:v>80</x:v>
      </x:c>
      <x:c r="P1303" t="s">
        <x:v>81</x:v>
      </x:c>
      <x:c r="Q1303" t="str">
        <x:v>否</x:v>
      </x:c>
    </x:row>
    <x:row r="1304" ht="25.5" customHeight="1">
      <x:c r="A1304" t="s">
        <x:v>8716</x:v>
      </x:c>
      <x:c r="B1304" t="s">
        <x:v>57</x:v>
      </x:c>
      <x:c r="C1304" t="s">
        <x:v>8717</x:v>
      </x:c>
      <x:c r="D1304" t="s">
        <x:v>8718</x:v>
      </x:c>
      <x:c r="E1304" t="s">
        <x:v>8719</x:v>
      </x:c>
      <x:c r="F1304" t="s">
        <x:v>21</x:v>
      </x:c>
      <x:c r="G1304" t="s">
        <x:v>7548</x:v>
      </x:c>
      <x:c r="H1304" t="s">
        <x:v>8720</x:v>
      </x:c>
      <x:c r="I1304" t="s">
        <x:v>8721</x:v>
      </x:c>
      <x:c r="J1304" t="s">
        <x:v>21</x:v>
      </x:c>
      <x:c r="K1304" t="s">
        <x:v>8722</x:v>
      </x:c>
      <x:c r="L1304" t="s">
        <x:v>44</x:v>
      </x:c>
      <x:c r="M1304" s="6" t="e">
        <x:f>HYPERLINK("https://github.com/SEED-VT/TraceFL","https://github.com/SEED-VT/TraceFL")</x:f>
        <x:v>HYPERLINK is not implemented. linkLocation=https://github.com/SEED-VT/TraceFL, friendlyName=https://github.com/SEED-VT/TraceFL</x:v>
      </x:c>
      <x:c r="N1304" t="s">
        <x:v>325</x:v>
      </x:c>
      <x:c r="O1304" t="s">
        <x:v>1077</x:v>
      </x:c>
      <x:c r="P1304" t="s">
        <x:v>3341</x:v>
      </x:c>
      <x:c r="Q1304" t="str">
        <x:v>是</x:v>
      </x:c>
    </x:row>
    <x:row r="1305" ht="25.5" customHeight="1">
      <x:c r="A1305" t="s">
        <x:v>8723</x:v>
      </x:c>
      <x:c r="B1305" t="s">
        <x:v>17</x:v>
      </x:c>
      <x:c r="C1305" t="s">
        <x:v>8724</x:v>
      </x:c>
      <x:c r="D1305" t="s">
        <x:v>8725</x:v>
      </x:c>
      <x:c r="E1305" t="s">
        <x:v>8726</x:v>
      </x:c>
      <x:c r="F1305" t="s">
        <x:v>21</x:v>
      </x:c>
      <x:c r="G1305" t="s">
        <x:v>7548</x:v>
      </x:c>
      <x:c r="H1305" t="s">
        <x:v>8727</x:v>
      </x:c>
      <x:c r="I1305" t="s">
        <x:v>8728</x:v>
      </x:c>
      <x:c r="J1305" t="s">
        <x:v>44</x:v>
      </x:c>
      <x:c r="K1305" t="s">
        <x:v>8729</x:v>
      </x:c>
      <x:c r="L1305" t="s">
        <x:v>44</x:v>
      </x:c>
      <x:c r="M1305" s="6"/>
      <x:c r="O1305" t="s">
        <x:v>131</x:v>
      </x:c>
      <x:c r="P1305" t="s">
        <x:v>486</x:v>
      </x:c>
      <x:c r="Q1305" t="str">
        <x:v>是</x:v>
      </x:c>
    </x:row>
    <x:row r="1306" ht="25.5" customHeight="1">
      <x:c r="A1306" t="s">
        <x:v>8730</x:v>
      </x:c>
      <x:c r="B1306" t="s">
        <x:v>57</x:v>
      </x:c>
      <x:c r="C1306" t="s">
        <x:v>8731</x:v>
      </x:c>
      <x:c r="D1306" t="s">
        <x:v>8732</x:v>
      </x:c>
      <x:c r="E1306" t="s">
        <x:v>8733</x:v>
      </x:c>
      <x:c r="F1306" t="s">
        <x:v>21</x:v>
      </x:c>
      <x:c r="G1306" t="s">
        <x:v>7548</x:v>
      </x:c>
      <x:c r="H1306" t="s">
        <x:v>8734</x:v>
      </x:c>
      <x:c r="I1306" t="s">
        <x:v>8735</x:v>
      </x:c>
      <x:c r="J1306" t="s">
        <x:v>21</x:v>
      </x:c>
      <x:c r="K1306" t="s">
        <x:v>8736</x:v>
      </x:c>
      <x:c r="L1306" t="s">
        <x:v>44</x:v>
      </x:c>
      <x:c r="M1306" s="6"/>
      <x:c r="O1306" t="s">
        <x:v>64</x:v>
      </x:c>
      <x:c r="P1306" t="s">
        <x:v>65</x:v>
      </x:c>
      <x:c r="Q1306" t="str">
        <x:v>是</x:v>
      </x:c>
    </x:row>
    <x:row r="1307" ht="25.5" customHeight="1">
      <x:c r="A1307" t="s">
        <x:v>8737</x:v>
      </x:c>
      <x:c r="B1307" t="s">
        <x:v>17</x:v>
      </x:c>
      <x:c r="C1307" t="s">
        <x:v>8738</x:v>
      </x:c>
      <x:c r="D1307" t="s">
        <x:v>8739</x:v>
      </x:c>
      <x:c r="E1307" t="s">
        <x:v>8740</x:v>
      </x:c>
      <x:c r="F1307" t="s">
        <x:v>21</x:v>
      </x:c>
      <x:c r="G1307" t="s">
        <x:v>7548</x:v>
      </x:c>
      <x:c r="H1307" t="s">
        <x:v>8741</x:v>
      </x:c>
      <x:c r="I1307" t="s">
        <x:v>8742</x:v>
      </x:c>
      <x:c r="J1307" t="s">
        <x:v>44</x:v>
      </x:c>
      <x:c r="K1307" t="s">
        <x:v>8743</x:v>
      </x:c>
      <x:c r="L1307" t="s">
        <x:v>21</x:v>
      </x:c>
      <x:c r="M1307" s="6"/>
      <x:c r="O1307" t="s">
        <x:v>257</x:v>
      </x:c>
      <x:c r="P1307" t="s">
        <x:v>302</x:v>
      </x:c>
      <x:c r="Q1307" t="str">
        <x:v>是</x:v>
      </x:c>
    </x:row>
    <x:row r="1308" ht="25.5" customHeight="1">
      <x:c r="A1308" t="s">
        <x:v>8136</x:v>
      </x:c>
      <x:c r="B1308" t="s">
        <x:v>57</x:v>
      </x:c>
      <x:c r="C1308" t="s">
        <x:v>8744</x:v>
      </x:c>
      <x:c r="D1308" t="s">
        <x:v>8745</x:v>
      </x:c>
      <x:c r="E1308" t="s">
        <x:v>8746</x:v>
      </x:c>
      <x:c r="F1308" t="s">
        <x:v>21</x:v>
      </x:c>
      <x:c r="G1308" t="s">
        <x:v>7548</x:v>
      </x:c>
      <x:c r="H1308" t="s">
        <x:v>8747</x:v>
      </x:c>
      <x:c r="I1308" t="s">
        <x:v>8748</x:v>
      </x:c>
      <x:c r="J1308" t="s">
        <x:v>44</x:v>
      </x:c>
      <x:c r="K1308" t="s">
        <x:v>72</x:v>
      </x:c>
      <x:c r="L1308" t="s">
        <x:v>44</x:v>
      </x:c>
      <x:c r="M1308" s="6" t="e">
        <x:f>HYPERLINK("https://github.com/DFUZZ-ICSE/DFUZZ","https://github.com/DFUZZ-ICSE/DFUZZ")</x:f>
        <x:v>HYPERLINK is not implemented. linkLocation=https://github.com/DFUZZ-ICSE/DFUZZ, friendlyName=https://github.com/DFUZZ-ICSE/DFUZZ</x:v>
      </x:c>
      <x:c r="N1308" t="s">
        <x:v>940</x:v>
      </x:c>
      <x:c r="O1308" t="s">
        <x:v>64</x:v>
      </x:c>
      <x:c r="P1308" t="s">
        <x:v>65</x:v>
      </x:c>
      <x:c r="Q1308" t="str">
        <x:v>是</x:v>
      </x:c>
    </x:row>
    <x:row r="1309" ht="25.5" customHeight="1">
      <x:c r="A1309" t="s">
        <x:v>8749</x:v>
      </x:c>
      <x:c r="B1309" t="s">
        <x:v>30</x:v>
      </x:c>
      <x:c r="C1309" t="s">
        <x:v>8750</x:v>
      </x:c>
      <x:c r="D1309" t="s">
        <x:v>8751</x:v>
      </x:c>
      <x:c r="E1309" t="s">
        <x:v>8752</x:v>
      </x:c>
      <x:c r="F1309" t="s">
        <x:v>44</x:v>
      </x:c>
      <x:c r="G1309" t="s">
        <x:v>7548</x:v>
      </x:c>
      <x:c r="H1309" t="s">
        <x:v>8753</x:v>
      </x:c>
      <x:c r="I1309" t="s">
        <x:v>8754</x:v>
      </x:c>
      <x:c r="J1309" t="s">
        <x:v>44</x:v>
      </x:c>
      <x:c r="K1309" t="s">
        <x:v>8755</x:v>
      </x:c>
      <x:c r="L1309" t="s">
        <x:v>44</x:v>
      </x:c>
      <x:c r="M1309" s="6"/>
      <x:c r="O1309" t="s">
        <x:v>131</x:v>
      </x:c>
      <x:c r="P1309" t="s">
        <x:v>486</x:v>
      </x:c>
      <x:c r="Q1309" t="str">
        <x:v>否</x:v>
      </x:c>
    </x:row>
    <x:row r="1310" ht="25.5" customHeight="1">
      <x:c r="A1310" t="s">
        <x:v>8756</x:v>
      </x:c>
      <x:c r="B1310" t="s">
        <x:v>30</x:v>
      </x:c>
      <x:c r="C1310" t="s">
        <x:v>8757</x:v>
      </x:c>
      <x:c r="D1310" t="s">
        <x:v>8758</x:v>
      </x:c>
      <x:c r="E1310" t="s">
        <x:v>8759</x:v>
      </x:c>
      <x:c r="F1310" t="s">
        <x:v>21</x:v>
      </x:c>
      <x:c r="G1310" t="s">
        <x:v>7548</x:v>
      </x:c>
      <x:c r="H1310" t="s">
        <x:v>8760</x:v>
      </x:c>
      <x:c r="I1310" t="s">
        <x:v>8761</x:v>
      </x:c>
      <x:c r="J1310" t="s">
        <x:v>44</x:v>
      </x:c>
      <x:c r="K1310" t="s">
        <x:v>8762</x:v>
      </x:c>
      <x:c r="L1310" t="s">
        <x:v>21</x:v>
      </x:c>
      <x:c r="M1310" s="6"/>
      <x:c r="O1310" t="s">
        <x:v>122</x:v>
      </x:c>
      <x:c r="P1310" t="s">
        <x:v>739</x:v>
      </x:c>
      <x:c r="Q1310" t="str">
        <x:v>否</x:v>
      </x:c>
    </x:row>
    <x:row r="1311" ht="25.5" customHeight="1">
      <x:c r="A1311" t="s">
        <x:v>8763</x:v>
      </x:c>
      <x:c r="B1311" t="s">
        <x:v>192</x:v>
      </x:c>
      <x:c r="C1311" t="s">
        <x:v>8764</x:v>
      </x:c>
      <x:c r="D1311" t="s">
        <x:v>8765</x:v>
      </x:c>
      <x:c r="E1311" t="s">
        <x:v>8766</x:v>
      </x:c>
      <x:c r="F1311" t="s">
        <x:v>44</x:v>
      </x:c>
      <x:c r="G1311" t="s">
        <x:v>7548</x:v>
      </x:c>
      <x:c r="H1311" t="s">
        <x:v>8767</x:v>
      </x:c>
      <x:c r="I1311" t="s">
        <x:v>8768</x:v>
      </x:c>
      <x:c r="J1311" t="s">
        <x:v>44</x:v>
      </x:c>
      <x:c r="K1311" t="s">
        <x:v>8769</x:v>
      </x:c>
      <x:c r="L1311" t="s">
        <x:v>44</x:v>
      </x:c>
      <x:c r="M1311" s="6"/>
      <x:c r="O1311" t="s">
        <x:v>148</x:v>
      </x:c>
      <x:c r="P1311" t="s">
        <x:v>982</x:v>
      </x:c>
      <x:c r="Q1311" t="str">
        <x:v>否</x:v>
      </x:c>
    </x:row>
    <x:row r="1312" ht="25.5" customHeight="1">
      <x:c r="A1312" t="s">
        <x:v>8770</x:v>
      </x:c>
      <x:c r="B1312" t="s">
        <x:v>30</x:v>
      </x:c>
      <x:c r="C1312" t="s">
        <x:v>8771</x:v>
      </x:c>
      <x:c r="D1312" t="s">
        <x:v>8772</x:v>
      </x:c>
      <x:c r="E1312" t="s">
        <x:v>8773</x:v>
      </x:c>
      <x:c r="F1312" t="s">
        <x:v>44</x:v>
      </x:c>
      <x:c r="G1312" t="s">
        <x:v>7548</x:v>
      </x:c>
      <x:c r="H1312" t="s">
        <x:v>8774</x:v>
      </x:c>
      <x:c r="I1312" t="s">
        <x:v>8775</x:v>
      </x:c>
      <x:c r="J1312" t="s">
        <x:v>44</x:v>
      </x:c>
      <x:c r="K1312" t="s">
        <x:v>72</x:v>
      </x:c>
      <x:c r="L1312" t="s">
        <x:v>44</x:v>
      </x:c>
      <x:c r="M1312" s="6"/>
      <x:c r="O1312" t="s">
        <x:v>131</x:v>
      </x:c>
      <x:c r="P1312" t="s">
        <x:v>132</x:v>
      </x:c>
      <x:c r="Q1312" t="str">
        <x:v>否</x:v>
      </x:c>
    </x:row>
    <x:row r="1313" ht="25.5" customHeight="1">
      <x:c r="A1313" t="s">
        <x:v>8776</x:v>
      </x:c>
      <x:c r="B1313" t="s">
        <x:v>17</x:v>
      </x:c>
      <x:c r="C1313" t="s">
        <x:v>8777</x:v>
      </x:c>
      <x:c r="D1313" t="s">
        <x:v>8778</x:v>
      </x:c>
      <x:c r="E1313" t="s">
        <x:v>8779</x:v>
      </x:c>
      <x:c r="F1313" t="s">
        <x:v>44</x:v>
      </x:c>
      <x:c r="G1313" t="s">
        <x:v>7548</x:v>
      </x:c>
      <x:c r="H1313" t="s">
        <x:v>8780</x:v>
      </x:c>
      <x:c r="I1313" t="s">
        <x:v>8781</x:v>
      </x:c>
      <x:c r="J1313" t="s">
        <x:v>44</x:v>
      </x:c>
      <x:c r="K1313" t="s">
        <x:v>72</x:v>
      </x:c>
      <x:c r="L1313" t="s">
        <x:v>44</x:v>
      </x:c>
      <x:c r="M1313" s="6"/>
      <x:c r="O1313" t="s">
        <x:v>131</x:v>
      </x:c>
      <x:c r="P1313" t="s">
        <x:v>486</x:v>
      </x:c>
      <x:c r="Q1313" t="str">
        <x:v>否</x:v>
      </x:c>
    </x:row>
    <x:row r="1314" ht="25.5" customHeight="1">
      <x:c r="A1314" t="s">
        <x:v>8782</x:v>
      </x:c>
      <x:c r="B1314" t="s">
        <x:v>17</x:v>
      </x:c>
      <x:c r="C1314" t="s">
        <x:v>8783</x:v>
      </x:c>
      <x:c r="D1314" t="s">
        <x:v>8784</x:v>
      </x:c>
      <x:c r="E1314" t="s">
        <x:v>8785</x:v>
      </x:c>
      <x:c r="F1314" t="s">
        <x:v>44</x:v>
      </x:c>
      <x:c r="G1314" t="s">
        <x:v>7548</x:v>
      </x:c>
      <x:c r="H1314" t="s">
        <x:v>8786</x:v>
      </x:c>
      <x:c r="I1314" t="s">
        <x:v>8787</x:v>
      </x:c>
      <x:c r="J1314" t="s">
        <x:v>44</x:v>
      </x:c>
      <x:c r="K1314" t="s">
        <x:v>72</x:v>
      </x:c>
      <x:c r="L1314" t="s">
        <x:v>44</x:v>
      </x:c>
      <x:c r="M1314" s="6"/>
      <x:c r="O1314" t="s">
        <x:v>189</x:v>
      </x:c>
      <x:c r="P1314" t="s">
        <x:v>4656</x:v>
      </x:c>
      <x:c r="Q1314" t="str">
        <x:v>否</x:v>
      </x:c>
    </x:row>
    <x:row r="1315" ht="25.5" customHeight="1">
      <x:c r="A1315" t="s">
        <x:v>8788</x:v>
      </x:c>
      <x:c r="B1315" t="s">
        <x:v>57</x:v>
      </x:c>
      <x:c r="C1315" t="s">
        <x:v>8789</x:v>
      </x:c>
      <x:c r="D1315" t="s">
        <x:v>8790</x:v>
      </x:c>
      <x:c r="E1315" t="s">
        <x:v>8791</x:v>
      </x:c>
      <x:c r="F1315" t="s">
        <x:v>21</x:v>
      </x:c>
      <x:c r="G1315" t="s">
        <x:v>7548</x:v>
      </x:c>
      <x:c r="H1315" t="s">
        <x:v>8792</x:v>
      </x:c>
      <x:c r="I1315" t="s">
        <x:v>8793</x:v>
      </x:c>
      <x:c r="J1315" t="s">
        <x:v>44</x:v>
      </x:c>
      <x:c r="K1315" t="s">
        <x:v>72</x:v>
      </x:c>
      <x:c r="L1315" t="s">
        <x:v>21</x:v>
      </x:c>
      <x:c r="M1315" s="6"/>
      <x:c r="O1315" t="s">
        <x:v>64</x:v>
      </x:c>
      <x:c r="P1315" t="s">
        <x:v>65</x:v>
      </x:c>
      <x:c r="Q1315" t="str">
        <x:v>否</x:v>
      </x:c>
    </x:row>
    <x:row r="1316" ht="25.5" customHeight="1">
      <x:c r="A1316" t="s">
        <x:v>8794</x:v>
      </x:c>
      <x:c r="B1316" t="s">
        <x:v>57</x:v>
      </x:c>
      <x:c r="C1316" t="s">
        <x:v>8795</x:v>
      </x:c>
      <x:c r="D1316" t="s">
        <x:v>8796</x:v>
      </x:c>
      <x:c r="E1316" t="s">
        <x:v>8797</x:v>
      </x:c>
      <x:c r="F1316" t="s">
        <x:v>21</x:v>
      </x:c>
      <x:c r="G1316" t="s">
        <x:v>7548</x:v>
      </x:c>
      <x:c r="H1316" t="s">
        <x:v>8798</x:v>
      </x:c>
      <x:c r="I1316" t="s">
        <x:v>8799</x:v>
      </x:c>
      <x:c r="J1316" t="s">
        <x:v>44</x:v>
      </x:c>
      <x:c r="K1316" t="s">
        <x:v>8800</x:v>
      </x:c>
      <x:c r="L1316" t="s">
        <x:v>44</x:v>
      </x:c>
      <x:c r="M1316" s="6"/>
      <x:c r="O1316" t="s">
        <x:v>122</x:v>
      </x:c>
      <x:c r="P1316" t="s">
        <x:v>739</x:v>
      </x:c>
      <x:c r="Q1316" t="str">
        <x:v>否</x:v>
      </x:c>
    </x:row>
    <x:row r="1317" ht="25.5" customHeight="1">
      <x:c r="A1317" t="s">
        <x:v>8801</x:v>
      </x:c>
      <x:c r="B1317" t="s">
        <x:v>17</x:v>
      </x:c>
      <x:c r="C1317" t="s">
        <x:v>8802</x:v>
      </x:c>
      <x:c r="D1317" t="s">
        <x:v>8803</x:v>
      </x:c>
      <x:c r="E1317" t="s">
        <x:v>8804</x:v>
      </x:c>
      <x:c r="F1317" t="s">
        <x:v>21</x:v>
      </x:c>
      <x:c r="G1317" t="s">
        <x:v>7548</x:v>
      </x:c>
      <x:c r="H1317" t="s">
        <x:v>8805</x:v>
      </x:c>
      <x:c r="I1317" t="s">
        <x:v>8806</x:v>
      </x:c>
      <x:c r="J1317" t="s">
        <x:v>21</x:v>
      </x:c>
      <x:c r="K1317" t="s">
        <x:v>8807</x:v>
      </x:c>
      <x:c r="L1317" t="s">
        <x:v>44</x:v>
      </x:c>
      <x:c r="M1317" s="6"/>
      <x:c r="O1317" t="s">
        <x:v>54</x:v>
      </x:c>
      <x:c r="P1317" t="s">
        <x:v>166</x:v>
      </x:c>
      <x:c r="Q1317" t="str">
        <x:v>否</x:v>
      </x:c>
    </x:row>
    <x:row r="1318" ht="25.5" customHeight="1">
      <x:c r="A1318" t="s">
        <x:v>8808</x:v>
      </x:c>
      <x:c r="B1318" t="s">
        <x:v>17</x:v>
      </x:c>
      <x:c r="C1318" t="s">
        <x:v>8809</x:v>
      </x:c>
      <x:c r="D1318" t="s">
        <x:v>8810</x:v>
      </x:c>
      <x:c r="E1318" t="s">
        <x:v>8811</x:v>
      </x:c>
      <x:c r="F1318" t="s">
        <x:v>21</x:v>
      </x:c>
      <x:c r="G1318" t="s">
        <x:v>7548</x:v>
      </x:c>
      <x:c r="H1318" t="s">
        <x:v>8812</x:v>
      </x:c>
      <x:c r="I1318" t="s">
        <x:v>8813</x:v>
      </x:c>
      <x:c r="J1318" t="s">
        <x:v>21</x:v>
      </x:c>
      <x:c r="K1318" t="s">
        <x:v>8814</x:v>
      </x:c>
      <x:c r="L1318" t="s">
        <x:v>44</x:v>
      </x:c>
      <x:c r="M1318" s="6"/>
      <x:c r="O1318" t="s">
        <x:v>27</x:v>
      </x:c>
      <x:c r="P1318" t="s">
        <x:v>105</x:v>
      </x:c>
      <x:c r="Q1318" t="str">
        <x:v>是</x:v>
      </x:c>
    </x:row>
    <x:row r="1319" ht="25.5" customHeight="1">
      <x:c r="A1319" t="s">
        <x:v>8815</x:v>
      </x:c>
      <x:c r="B1319" t="s">
        <x:v>57</x:v>
      </x:c>
      <x:c r="C1319" t="s">
        <x:v>8816</x:v>
      </x:c>
      <x:c r="D1319" t="s">
        <x:v>8817</x:v>
      </x:c>
      <x:c r="E1319" t="s">
        <x:v>8818</x:v>
      </x:c>
      <x:c r="F1319" t="s">
        <x:v>44</x:v>
      </x:c>
      <x:c r="G1319" t="s">
        <x:v>7548</x:v>
      </x:c>
      <x:c r="H1319" t="s">
        <x:v>8819</x:v>
      </x:c>
      <x:c r="I1319" t="s">
        <x:v>8820</x:v>
      </x:c>
      <x:c r="J1319" t="s">
        <x:v>21</x:v>
      </x:c>
      <x:c r="K1319" t="s">
        <x:v>8821</x:v>
      </x:c>
      <x:c r="L1319" t="s">
        <x:v>21</x:v>
      </x:c>
      <x:c r="M1319" s="6"/>
      <x:c r="O1319" t="s">
        <x:v>54</x:v>
      </x:c>
      <x:c r="P1319" t="s">
        <x:v>544</x:v>
      </x:c>
      <x:c r="Q1319" t="str">
        <x:v>否</x:v>
      </x:c>
    </x:row>
    <x:row r="1320" ht="25.5" customHeight="1">
      <x:c r="A1320" t="s">
        <x:v>8822</x:v>
      </x:c>
      <x:c r="B1320" t="s">
        <x:v>57</x:v>
      </x:c>
      <x:c r="C1320" t="s">
        <x:v>8823</x:v>
      </x:c>
      <x:c r="D1320" t="s">
        <x:v>8824</x:v>
      </x:c>
      <x:c r="E1320" t="s">
        <x:v>8825</x:v>
      </x:c>
      <x:c r="F1320" t="s">
        <x:v>44</x:v>
      </x:c>
      <x:c r="G1320" t="s">
        <x:v>7548</x:v>
      </x:c>
      <x:c r="H1320" t="s">
        <x:v>8826</x:v>
      </x:c>
      <x:c r="I1320" t="s">
        <x:v>8827</x:v>
      </x:c>
      <x:c r="J1320" t="s">
        <x:v>21</x:v>
      </x:c>
      <x:c r="K1320" t="s">
        <x:v>8828</x:v>
      </x:c>
      <x:c r="L1320" t="s">
        <x:v>21</x:v>
      </x:c>
      <x:c r="M1320" s="6"/>
      <x:c r="O1320" t="s">
        <x:v>131</x:v>
      </x:c>
      <x:c r="P1320" t="s">
        <x:v>227</x:v>
      </x:c>
      <x:c r="Q1320" t="str">
        <x:v>否</x:v>
      </x:c>
    </x:row>
    <x:row r="1321" ht="25.5" customHeight="1">
      <x:c r="A1321" s="12" t="s">
        <x:v>8829</x:v>
      </x:c>
      <x:c r="B1321" t="s">
        <x:v>30</x:v>
      </x:c>
      <x:c r="C1321" t="s">
        <x:v>8830</x:v>
      </x:c>
      <x:c r="D1321" t="s">
        <x:v>8831</x:v>
      </x:c>
      <x:c r="E1321" t="s">
        <x:v>8832</x:v>
      </x:c>
      <x:c r="F1321" t="s">
        <x:v>21</x:v>
      </x:c>
      <x:c r="G1321" t="s">
        <x:v>7548</x:v>
      </x:c>
      <x:c r="H1321" t="s">
        <x:v>8833</x:v>
      </x:c>
      <x:c r="I1321" t="s">
        <x:v>8834</x:v>
      </x:c>
      <x:c r="J1321" t="s">
        <x:v>44</x:v>
      </x:c>
      <x:c r="K1321" t="s">
        <x:v>8835</x:v>
      </x:c>
      <x:c r="L1321" t="s">
        <x:v>44</x:v>
      </x:c>
      <x:c r="M1321" s="6" t="e">
        <x:f>HYPERLINK("https://github.com/Genius-Choi/TIVER-public","https://github.com/Genius-Choi/TIVER-public")</x:f>
        <x:v>HYPERLINK is not implemented. linkLocation=https://github.com/Genius-Choi/TIVER-public, friendlyName=https://github.com/Genius-Choi/TIVER-public</x:v>
      </x:c>
      <x:c r="N1321" t="s">
        <x:v>675</x:v>
      </x:c>
      <x:c r="O1321" t="s">
        <x:v>131</x:v>
      </x:c>
      <x:c r="P1321" t="s">
        <x:v>132</x:v>
      </x:c>
      <x:c r="Q1321" t="str">
        <x:v>否</x:v>
      </x:c>
    </x:row>
    <x:row r="1322" ht="25.5" customHeight="1">
      <x:c r="A1322" t="s">
        <x:v>8836</x:v>
      </x:c>
      <x:c r="B1322" t="s">
        <x:v>151</x:v>
      </x:c>
      <x:c r="C1322" t="s">
        <x:v>8837</x:v>
      </x:c>
      <x:c r="D1322" t="s">
        <x:v>8838</x:v>
      </x:c>
      <x:c r="E1322" t="s">
        <x:v>8839</x:v>
      </x:c>
      <x:c r="F1322" t="s">
        <x:v>44</x:v>
      </x:c>
      <x:c r="G1322" t="s">
        <x:v>7548</x:v>
      </x:c>
      <x:c r="H1322" t="s">
        <x:v>8840</x:v>
      </x:c>
      <x:c r="I1322" t="s">
        <x:v>8841</x:v>
      </x:c>
      <x:c r="J1322" t="s">
        <x:v>44</x:v>
      </x:c>
      <x:c r="K1322" t="s">
        <x:v>8842</x:v>
      </x:c>
      <x:c r="L1322" t="s">
        <x:v>21</x:v>
      </x:c>
      <x:c r="M1322" s="6"/>
      <x:c r="O1322" t="s">
        <x:v>122</x:v>
      </x:c>
      <x:c r="P1322" t="s">
        <x:v>1302</x:v>
      </x:c>
      <x:c r="Q1322" t="str">
        <x:v>否</x:v>
      </x:c>
    </x:row>
    <x:row r="1323" ht="25.5" customHeight="1">
      <x:c r="A1323" t="s">
        <x:v>8843</x:v>
      </x:c>
      <x:c r="B1323" t="s">
        <x:v>17</x:v>
      </x:c>
      <x:c r="C1323" t="s">
        <x:v>8844</x:v>
      </x:c>
      <x:c r="D1323" t="s">
        <x:v>8845</x:v>
      </x:c>
      <x:c r="E1323" t="s">
        <x:v>8846</x:v>
      </x:c>
      <x:c r="F1323" t="s">
        <x:v>21</x:v>
      </x:c>
      <x:c r="G1323" t="s">
        <x:v>7548</x:v>
      </x:c>
      <x:c r="H1323" t="s">
        <x:v>8847</x:v>
      </x:c>
      <x:c r="I1323" t="s">
        <x:v>8848</x:v>
      </x:c>
      <x:c r="J1323" t="s">
        <x:v>44</x:v>
      </x:c>
      <x:c r="K1323" t="s">
        <x:v>72</x:v>
      </x:c>
      <x:c r="L1323" t="s">
        <x:v>21</x:v>
      </x:c>
      <x:c r="M1323" s="6"/>
      <x:c r="O1323" t="s">
        <x:v>1077</x:v>
      </x:c>
      <x:c r="P1323" t="s">
        <x:v>1078</x:v>
      </x:c>
      <x:c r="Q1323" t="str">
        <x:v>是</x:v>
      </x:c>
    </x:row>
    <x:row r="1324" ht="25.5" customHeight="1">
      <x:c r="A1324" t="s">
        <x:v>8849</x:v>
      </x:c>
      <x:c r="B1324" t="s">
        <x:v>57</x:v>
      </x:c>
      <x:c r="C1324" t="s">
        <x:v>8850</x:v>
      </x:c>
      <x:c r="D1324" t="s">
        <x:v>8851</x:v>
      </x:c>
      <x:c r="E1324" t="s">
        <x:v>8852</x:v>
      </x:c>
      <x:c r="F1324" t="s">
        <x:v>44</x:v>
      </x:c>
      <x:c r="G1324" t="s">
        <x:v>7548</x:v>
      </x:c>
      <x:c r="H1324" t="s">
        <x:v>8853</x:v>
      </x:c>
      <x:c r="I1324" t="s">
        <x:v>8854</x:v>
      </x:c>
      <x:c r="J1324" t="s">
        <x:v>21</x:v>
      </x:c>
      <x:c r="K1324" t="s">
        <x:v>8855</x:v>
      </x:c>
      <x:c r="L1324" t="s">
        <x:v>21</x:v>
      </x:c>
      <x:c r="M1324" s="6"/>
      <x:c r="O1324" t="s">
        <x:v>54</x:v>
      </x:c>
      <x:c r="P1324" t="s">
        <x:v>544</x:v>
      </x:c>
      <x:c r="Q1324" t="str">
        <x:v>否</x:v>
      </x:c>
    </x:row>
    <x:row r="1325" ht="25.5" customHeight="1">
      <x:c r="A1325" t="s">
        <x:v>8856</x:v>
      </x:c>
      <x:c r="B1325" t="s">
        <x:v>57</x:v>
      </x:c>
      <x:c r="C1325" t="s">
        <x:v>8857</x:v>
      </x:c>
      <x:c r="D1325" t="s">
        <x:v>8858</x:v>
      </x:c>
      <x:c r="E1325" t="s">
        <x:v>8859</x:v>
      </x:c>
      <x:c r="F1325" t="s">
        <x:v>44</x:v>
      </x:c>
      <x:c r="G1325" t="s">
        <x:v>7548</x:v>
      </x:c>
      <x:c r="H1325" t="s">
        <x:v>8860</x:v>
      </x:c>
      <x:c r="I1325" t="s">
        <x:v>8861</x:v>
      </x:c>
      <x:c r="J1325" t="s">
        <x:v>44</x:v>
      </x:c>
      <x:c r="K1325" t="s">
        <x:v>8862</x:v>
      </x:c>
      <x:c r="L1325" t="s">
        <x:v>44</x:v>
      </x:c>
      <x:c r="M1325" s="6"/>
      <x:c r="O1325" t="s">
        <x:v>462</x:v>
      </x:c>
      <x:c r="P1325" t="s">
        <x:v>1444</x:v>
      </x:c>
      <x:c r="Q1325" t="str">
        <x:v>否</x:v>
      </x:c>
    </x:row>
    <x:row r="1326" ht="25.5" customHeight="1">
      <x:c r="A1326" t="s">
        <x:v>8863</x:v>
      </x:c>
      <x:c r="B1326" t="s">
        <x:v>57</x:v>
      </x:c>
      <x:c r="C1326" t="s">
        <x:v>8864</x:v>
      </x:c>
      <x:c r="D1326" t="s">
        <x:v>8865</x:v>
      </x:c>
      <x:c r="E1326" t="s">
        <x:v>8866</x:v>
      </x:c>
      <x:c r="F1326" t="s">
        <x:v>44</x:v>
      </x:c>
      <x:c r="G1326" t="s">
        <x:v>7548</x:v>
      </x:c>
      <x:c r="H1326" t="s">
        <x:v>8867</x:v>
      </x:c>
      <x:c r="I1326" t="s">
        <x:v>8868</x:v>
      </x:c>
      <x:c r="J1326" t="s">
        <x:v>44</x:v>
      </x:c>
      <x:c r="K1326" t="s">
        <x:v>72</x:v>
      </x:c>
      <x:c r="L1326" t="s">
        <x:v>44</x:v>
      </x:c>
      <x:c r="M1326" s="6"/>
      <x:c r="O1326" t="s">
        <x:v>54</x:v>
      </x:c>
      <x:c r="P1326" t="s">
        <x:v>166</x:v>
      </x:c>
      <x:c r="Q1326" t="str">
        <x:v>否</x:v>
      </x:c>
    </x:row>
    <x:row r="1327" ht="25.5" customHeight="1">
      <x:c r="A1327" t="s">
        <x:v>8869</x:v>
      </x:c>
      <x:c r="B1327" t="s">
        <x:v>17</x:v>
      </x:c>
      <x:c r="C1327" t="s">
        <x:v>8870</x:v>
      </x:c>
      <x:c r="D1327" t="s">
        <x:v>8871</x:v>
      </x:c>
      <x:c r="E1327" t="s">
        <x:v>8872</x:v>
      </x:c>
      <x:c r="F1327" t="s">
        <x:v>21</x:v>
      </x:c>
      <x:c r="G1327" t="s">
        <x:v>7548</x:v>
      </x:c>
      <x:c r="H1327" t="s">
        <x:v>8873</x:v>
      </x:c>
      <x:c r="I1327" t="s">
        <x:v>8874</x:v>
      </x:c>
      <x:c r="J1327" t="s">
        <x:v>44</x:v>
      </x:c>
      <x:c r="K1327" t="s">
        <x:v>72</x:v>
      </x:c>
      <x:c r="L1327" t="s">
        <x:v>44</x:v>
      </x:c>
      <x:c r="M1327" s="6"/>
      <x:c r="O1327" t="s">
        <x:v>64</x:v>
      </x:c>
      <x:c r="P1327" t="s">
        <x:v>65</x:v>
      </x:c>
      <x:c r="Q1327" t="str">
        <x:v>是</x:v>
      </x:c>
    </x:row>
    <x:row r="1328" ht="25.5" customHeight="1">
      <x:c r="A1328" s="8" t="s">
        <x:v>8875</x:v>
      </x:c>
      <x:c r="B1328" t="s">
        <x:v>30</x:v>
      </x:c>
      <x:c r="C1328" t="s">
        <x:v>8876</x:v>
      </x:c>
      <x:c r="D1328" t="s">
        <x:v>8877</x:v>
      </x:c>
      <x:c r="E1328" t="s">
        <x:v>8878</x:v>
      </x:c>
      <x:c r="F1328" t="s">
        <x:v>21</x:v>
      </x:c>
      <x:c r="G1328" t="s">
        <x:v>7548</x:v>
      </x:c>
      <x:c r="H1328" t="s">
        <x:v>8879</x:v>
      </x:c>
      <x:c r="I1328" t="s">
        <x:v>8880</x:v>
      </x:c>
      <x:c r="J1328" t="s">
        <x:v>44</x:v>
      </x:c>
      <x:c r="K1328" t="s">
        <x:v>72</x:v>
      </x:c>
      <x:c r="L1328" t="s">
        <x:v>44</x:v>
      </x:c>
      <x:c r="M1328" s="6"/>
      <x:c r="O1328" t="s">
        <x:v>131</x:v>
      </x:c>
      <x:c r="P1328" t="s">
        <x:v>227</x:v>
      </x:c>
      <x:c r="Q1328" t="str">
        <x:v>是</x:v>
      </x:c>
    </x:row>
    <x:row r="1329" ht="25.5" customHeight="1">
      <x:c r="A1329" t="s">
        <x:v>8881</x:v>
      </x:c>
      <x:c r="B1329" t="s">
        <x:v>30</x:v>
      </x:c>
      <x:c r="C1329" t="s">
        <x:v>8882</x:v>
      </x:c>
      <x:c r="D1329" t="s">
        <x:v>8883</x:v>
      </x:c>
      <x:c r="E1329" t="s">
        <x:v>8884</x:v>
      </x:c>
      <x:c r="F1329" t="s">
        <x:v>21</x:v>
      </x:c>
      <x:c r="G1329" t="s">
        <x:v>7548</x:v>
      </x:c>
      <x:c r="H1329" t="s">
        <x:v>8885</x:v>
      </x:c>
      <x:c r="I1329" t="s">
        <x:v>8886</x:v>
      </x:c>
      <x:c r="J1329" t="s">
        <x:v>44</x:v>
      </x:c>
      <x:c r="K1329" t="s">
        <x:v>72</x:v>
      </x:c>
      <x:c r="L1329" t="s">
        <x:v>44</x:v>
      </x:c>
      <x:c r="M1329" s="6"/>
      <x:c r="O1329" t="s">
        <x:v>131</x:v>
      </x:c>
      <x:c r="P1329" t="s">
        <x:v>227</x:v>
      </x:c>
      <x:c r="Q1329" t="str">
        <x:v>是</x:v>
      </x:c>
    </x:row>
    <x:row r="1330" ht="25.5" customHeight="1">
      <x:c r="A1330" t="s">
        <x:v>8887</x:v>
      </x:c>
      <x:c r="B1330" t="s">
        <x:v>30</x:v>
      </x:c>
      <x:c r="C1330" t="s">
        <x:v>8888</x:v>
      </x:c>
      <x:c r="D1330" t="s">
        <x:v>8889</x:v>
      </x:c>
      <x:c r="E1330" t="s">
        <x:v>8890</x:v>
      </x:c>
      <x:c r="F1330" t="s">
        <x:v>21</x:v>
      </x:c>
      <x:c r="G1330" t="s">
        <x:v>7548</x:v>
      </x:c>
      <x:c r="H1330" t="s">
        <x:v>8891</x:v>
      </x:c>
      <x:c r="I1330" t="s">
        <x:v>8892</x:v>
      </x:c>
      <x:c r="J1330" t="s">
        <x:v>44</x:v>
      </x:c>
      <x:c r="K1330" t="s">
        <x:v>72</x:v>
      </x:c>
      <x:c r="L1330" t="s">
        <x:v>44</x:v>
      </x:c>
      <x:c r="M1330" s="6"/>
      <x:c r="O1330" t="s">
        <x:v>131</x:v>
      </x:c>
      <x:c r="P1330" t="s">
        <x:v>227</x:v>
      </x:c>
      <x:c r="Q1330" t="str">
        <x:v>是</x:v>
      </x:c>
    </x:row>
    <x:row r="1331" ht="25.5" customHeight="1">
      <x:c r="A1331" t="s">
        <x:v>8893</x:v>
      </x:c>
      <x:c r="B1331" t="s">
        <x:v>17</x:v>
      </x:c>
      <x:c r="C1331" t="s">
        <x:v>8894</x:v>
      </x:c>
      <x:c r="D1331" t="s">
        <x:v>8895</x:v>
      </x:c>
      <x:c r="E1331" t="s">
        <x:v>8896</x:v>
      </x:c>
      <x:c r="F1331" t="s">
        <x:v>21</x:v>
      </x:c>
      <x:c r="G1331" t="s">
        <x:v>7548</x:v>
      </x:c>
      <x:c r="H1331" t="s">
        <x:v>8897</x:v>
      </x:c>
      <x:c r="I1331" t="s">
        <x:v>8898</x:v>
      </x:c>
      <x:c r="J1331" t="s">
        <x:v>44</x:v>
      </x:c>
      <x:c r="K1331" t="s">
        <x:v>72</x:v>
      </x:c>
      <x:c r="L1331" t="s">
        <x:v>44</x:v>
      </x:c>
      <x:c r="M1331" s="6"/>
      <x:c r="O1331" t="s">
        <x:v>257</x:v>
      </x:c>
      <x:c r="P1331" t="s">
        <x:v>258</x:v>
      </x:c>
      <x:c r="Q1331" t="str">
        <x:v>是</x:v>
      </x:c>
    </x:row>
    <x:row r="1332" ht="25.5" customHeight="1">
      <x:c r="A1332" t="s">
        <x:v>8899</x:v>
      </x:c>
      <x:c r="B1332" t="s">
        <x:v>30</x:v>
      </x:c>
      <x:c r="C1332" t="s">
        <x:v>8900</x:v>
      </x:c>
      <x:c r="D1332" t="s">
        <x:v>8901</x:v>
      </x:c>
      <x:c r="E1332" t="s">
        <x:v>8902</x:v>
      </x:c>
      <x:c r="F1332" t="s">
        <x:v>21</x:v>
      </x:c>
      <x:c r="G1332" t="s">
        <x:v>7548</x:v>
      </x:c>
      <x:c r="H1332" t="s">
        <x:v>8903</x:v>
      </x:c>
      <x:c r="I1332" t="s">
        <x:v>8904</x:v>
      </x:c>
      <x:c r="J1332" t="s">
        <x:v>44</x:v>
      </x:c>
      <x:c r="K1332" t="s">
        <x:v>72</x:v>
      </x:c>
      <x:c r="L1332" t="s">
        <x:v>44</x:v>
      </x:c>
      <x:c r="M1332" s="6"/>
      <x:c r="O1332" t="s">
        <x:v>131</x:v>
      </x:c>
      <x:c r="P1332" t="s">
        <x:v>227</x:v>
      </x:c>
      <x:c r="Q1332" t="str">
        <x:v>是</x:v>
      </x:c>
    </x:row>
    <x:row r="1333" ht="25.5" customHeight="1">
      <x:c r="A1333" t="s">
        <x:v>8905</x:v>
      </x:c>
      <x:c r="B1333" t="s">
        <x:v>30</x:v>
      </x:c>
      <x:c r="C1333" t="s">
        <x:v>8906</x:v>
      </x:c>
      <x:c r="D1333" t="s">
        <x:v>8907</x:v>
      </x:c>
      <x:c r="E1333" t="s">
        <x:v>8908</x:v>
      </x:c>
      <x:c r="F1333" t="s">
        <x:v>21</x:v>
      </x:c>
      <x:c r="G1333" t="s">
        <x:v>7548</x:v>
      </x:c>
      <x:c r="H1333" t="s">
        <x:v>8909</x:v>
      </x:c>
      <x:c r="I1333" t="s">
        <x:v>8910</x:v>
      </x:c>
      <x:c r="J1333" t="s">
        <x:v>21</x:v>
      </x:c>
      <x:c r="K1333" t="s">
        <x:v>8911</x:v>
      </x:c>
      <x:c r="L1333" t="s">
        <x:v>21</x:v>
      </x:c>
      <x:c r="M1333" s="6"/>
      <x:c r="O1333" t="s">
        <x:v>27</x:v>
      </x:c>
      <x:c r="P1333" t="s">
        <x:v>28</x:v>
      </x:c>
      <x:c r="Q1333" t="str">
        <x:v>是</x:v>
      </x:c>
    </x:row>
    <x:row r="1334" ht="25.5" customHeight="1">
      <x:c r="A1334" s="2" t="s">
        <x:v>8912</x:v>
      </x:c>
      <x:c r="B1334" t="s">
        <x:v>57</x:v>
      </x:c>
      <x:c r="C1334" t="s">
        <x:v>8913</x:v>
      </x:c>
      <x:c r="D1334" t="s">
        <x:v>8914</x:v>
      </x:c>
      <x:c r="E1334" t="s">
        <x:v>8915</x:v>
      </x:c>
      <x:c r="F1334" t="s">
        <x:v>21</x:v>
      </x:c>
      <x:c r="G1334" t="s">
        <x:v>7548</x:v>
      </x:c>
      <x:c r="H1334" t="s">
        <x:v>8916</x:v>
      </x:c>
      <x:c r="I1334" t="s">
        <x:v>8917</x:v>
      </x:c>
      <x:c r="J1334" t="s">
        <x:v>44</x:v>
      </x:c>
      <x:c r="K1334" t="s">
        <x:v>72</x:v>
      </x:c>
      <x:c r="L1334" t="s">
        <x:v>44</x:v>
      </x:c>
      <x:c r="M1334" s="6"/>
      <x:c r="O1334" t="s">
        <x:v>64</x:v>
      </x:c>
      <x:c r="P1334" t="s">
        <x:v>65</x:v>
      </x:c>
      <x:c r="Q1334" t="str">
        <x:v>是</x:v>
      </x:c>
    </x:row>
    <x:row r="1335" ht="25.5" customHeight="1">
      <x:c r="A1335" t="s">
        <x:v>8918</x:v>
      </x:c>
      <x:c r="B1335" t="s">
        <x:v>17</x:v>
      </x:c>
      <x:c r="C1335" t="s">
        <x:v>8919</x:v>
      </x:c>
      <x:c r="D1335" t="s">
        <x:v>8920</x:v>
      </x:c>
      <x:c r="E1335" t="s">
        <x:v>8921</x:v>
      </x:c>
      <x:c r="F1335" t="s">
        <x:v>21</x:v>
      </x:c>
      <x:c r="G1335" t="s">
        <x:v>7548</x:v>
      </x:c>
      <x:c r="H1335" t="s">
        <x:v>8922</x:v>
      </x:c>
      <x:c r="I1335" t="s">
        <x:v>8923</x:v>
      </x:c>
      <x:c r="J1335" t="s">
        <x:v>44</x:v>
      </x:c>
      <x:c r="K1335" t="s">
        <x:v>8924</x:v>
      </x:c>
      <x:c r="L1335" t="s">
        <x:v>21</x:v>
      </x:c>
      <x:c r="M1335" s="6" t="e">
        <x:f>HYPERLINK("https://github.com/google/magika","https://github.com/google/magika")</x:f>
        <x:v>HYPERLINK is not implemented. linkLocation=https://github.com/google/magika, friendlyName=https://github.com/google/magika</x:v>
      </x:c>
      <x:c r="N1335" t="s">
        <x:v>8925</x:v>
      </x:c>
      <x:c r="O1335" t="s">
        <x:v>80</x:v>
      </x:c>
      <x:c r="P1335" t="s">
        <x:v>326</x:v>
      </x:c>
      <x:c r="Q1335" t="str">
        <x:v>否</x:v>
      </x:c>
    </x:row>
    <x:row r="1336" ht="25.5" customHeight="1">
      <x:c r="A1336" t="s">
        <x:v>8926</x:v>
      </x:c>
      <x:c r="B1336" t="s">
        <x:v>57</x:v>
      </x:c>
      <x:c r="C1336" t="s">
        <x:v>8927</x:v>
      </x:c>
      <x:c r="D1336" t="s">
        <x:v>8928</x:v>
      </x:c>
      <x:c r="E1336" t="s">
        <x:v>8929</x:v>
      </x:c>
      <x:c r="F1336" t="s">
        <x:v>21</x:v>
      </x:c>
      <x:c r="G1336" t="s">
        <x:v>7548</x:v>
      </x:c>
      <x:c r="H1336" t="s">
        <x:v>8930</x:v>
      </x:c>
      <x:c r="I1336" t="s">
        <x:v>8931</x:v>
      </x:c>
      <x:c r="J1336" t="s">
        <x:v>21</x:v>
      </x:c>
      <x:c r="K1336" t="s">
        <x:v>8932</x:v>
      </x:c>
      <x:c r="L1336" t="s">
        <x:v>21</x:v>
      </x:c>
      <x:c r="M1336" s="6"/>
      <x:c r="O1336" t="s">
        <x:v>131</x:v>
      </x:c>
      <x:c r="P1336" t="s">
        <x:v>227</x:v>
      </x:c>
      <x:c r="Q1336" t="str">
        <x:v>是</x:v>
      </x:c>
    </x:row>
    <x:row r="1337" ht="25.5" customHeight="1">
      <x:c r="A1337" t="s">
        <x:v>8933</x:v>
      </x:c>
      <x:c r="B1337" t="s">
        <x:v>57</x:v>
      </x:c>
      <x:c r="C1337" t="s">
        <x:v>8934</x:v>
      </x:c>
      <x:c r="D1337" t="s">
        <x:v>8935</x:v>
      </x:c>
      <x:c r="E1337" t="s">
        <x:v>8936</x:v>
      </x:c>
      <x:c r="F1337" t="s">
        <x:v>21</x:v>
      </x:c>
      <x:c r="G1337" t="s">
        <x:v>7548</x:v>
      </x:c>
      <x:c r="H1337" t="s">
        <x:v>8937</x:v>
      </x:c>
      <x:c r="I1337" t="s">
        <x:v>8938</x:v>
      </x:c>
      <x:c r="J1337" t="s">
        <x:v>44</x:v>
      </x:c>
      <x:c r="K1337" t="s">
        <x:v>72</x:v>
      </x:c>
      <x:c r="L1337" t="s">
        <x:v>44</x:v>
      </x:c>
      <x:c r="M1337" s="6"/>
      <x:c r="O1337" t="s">
        <x:v>122</x:v>
      </x:c>
      <x:c r="P1337" t="s">
        <x:v>1351</x:v>
      </x:c>
      <x:c r="Q1337" t="str">
        <x:v>是</x:v>
      </x:c>
    </x:row>
    <x:row r="1338" ht="25.5" customHeight="1">
      <x:c r="A1338" t="s">
        <x:v>8939</x:v>
      </x:c>
      <x:c r="B1338" t="s">
        <x:v>17</x:v>
      </x:c>
      <x:c r="C1338" t="s">
        <x:v>8940</x:v>
      </x:c>
      <x:c r="D1338" t="s">
        <x:v>8941</x:v>
      </x:c>
      <x:c r="E1338" t="s">
        <x:v>8942</x:v>
      </x:c>
      <x:c r="F1338" t="s">
        <x:v>21</x:v>
      </x:c>
      <x:c r="G1338" t="s">
        <x:v>7548</x:v>
      </x:c>
      <x:c r="H1338" t="s">
        <x:v>8943</x:v>
      </x:c>
      <x:c r="I1338" t="s">
        <x:v>8944</x:v>
      </x:c>
      <x:c r="J1338" t="s">
        <x:v>44</x:v>
      </x:c>
      <x:c r="K1338" t="s">
        <x:v>72</x:v>
      </x:c>
      <x:c r="L1338" t="s">
        <x:v>44</x:v>
      </x:c>
      <x:c r="M1338" s="6"/>
      <x:c r="O1338" t="s">
        <x:v>257</x:v>
      </x:c>
      <x:c r="P1338" t="s">
        <x:v>258</x:v>
      </x:c>
      <x:c r="Q1338" t="str">
        <x:v>是</x:v>
      </x:c>
    </x:row>
    <x:row r="1339" ht="25.5" customHeight="1">
      <x:c r="A1339" t="s">
        <x:v>8945</x:v>
      </x:c>
      <x:c r="B1339" t="s">
        <x:v>57</x:v>
      </x:c>
      <x:c r="C1339" t="s">
        <x:v>8946</x:v>
      </x:c>
      <x:c r="D1339" t="s">
        <x:v>8947</x:v>
      </x:c>
      <x:c r="E1339" t="s">
        <x:v>8948</x:v>
      </x:c>
      <x:c r="F1339" t="s">
        <x:v>21</x:v>
      </x:c>
      <x:c r="G1339" t="s">
        <x:v>7548</x:v>
      </x:c>
      <x:c r="H1339" t="s">
        <x:v>8949</x:v>
      </x:c>
      <x:c r="I1339" t="s">
        <x:v>8950</x:v>
      </x:c>
      <x:c r="J1339" t="s">
        <x:v>44</x:v>
      </x:c>
      <x:c r="K1339" t="s">
        <x:v>72</x:v>
      </x:c>
      <x:c r="L1339" t="s">
        <x:v>44</x:v>
      </x:c>
      <x:c r="M1339" s="6"/>
      <x:c r="O1339" t="s">
        <x:v>64</x:v>
      </x:c>
      <x:c r="P1339" t="s">
        <x:v>65</x:v>
      </x:c>
      <x:c r="Q1339" t="str">
        <x:v>否</x:v>
      </x:c>
    </x:row>
    <x:row r="1340" ht="25.5" customHeight="1">
      <x:c r="A1340" t="s">
        <x:v>8951</x:v>
      </x:c>
      <x:c r="B1340" t="s">
        <x:v>57</x:v>
      </x:c>
      <x:c r="C1340" t="s">
        <x:v>8952</x:v>
      </x:c>
      <x:c r="D1340" t="s">
        <x:v>8953</x:v>
      </x:c>
      <x:c r="E1340" t="s">
        <x:v>8954</x:v>
      </x:c>
      <x:c r="F1340" t="s">
        <x:v>44</x:v>
      </x:c>
      <x:c r="G1340" t="s">
        <x:v>7548</x:v>
      </x:c>
      <x:c r="H1340" t="s">
        <x:v>8955</x:v>
      </x:c>
      <x:c r="I1340" t="s">
        <x:v>8956</x:v>
      </x:c>
      <x:c r="J1340" t="s">
        <x:v>21</x:v>
      </x:c>
      <x:c r="K1340" t="s">
        <x:v>8957</x:v>
      </x:c>
      <x:c r="L1340" t="s">
        <x:v>44</x:v>
      </x:c>
      <x:c r="M1340" s="6"/>
      <x:c r="O1340" t="s">
        <x:v>64</x:v>
      </x:c>
      <x:c r="P1340" t="s">
        <x:v>65</x:v>
      </x:c>
      <x:c r="Q1340" t="str">
        <x:v>否</x:v>
      </x:c>
    </x:row>
    <x:row r="1341" ht="25.5" customHeight="1">
      <x:c r="A1341" t="s">
        <x:v>8958</x:v>
      </x:c>
      <x:c r="B1341" t="s">
        <x:v>17</x:v>
      </x:c>
      <x:c r="C1341" t="s">
        <x:v>8959</x:v>
      </x:c>
      <x:c r="D1341" t="s">
        <x:v>8960</x:v>
      </x:c>
      <x:c r="E1341" t="s">
        <x:v>8961</x:v>
      </x:c>
      <x:c r="F1341" t="s">
        <x:v>21</x:v>
      </x:c>
      <x:c r="G1341" t="s">
        <x:v>7548</x:v>
      </x:c>
      <x:c r="H1341" t="s">
        <x:v>8962</x:v>
      </x:c>
      <x:c r="I1341" t="s">
        <x:v>8963</x:v>
      </x:c>
      <x:c r="J1341" t="s">
        <x:v>21</x:v>
      </x:c>
      <x:c r="K1341" t="s">
        <x:v>8964</x:v>
      </x:c>
      <x:c r="L1341" t="s">
        <x:v>21</x:v>
      </x:c>
      <x:c r="M1341" s="6"/>
      <x:c r="O1341" t="s">
        <x:v>80</x:v>
      </x:c>
      <x:c r="P1341" t="s">
        <x:v>1137</x:v>
      </x:c>
      <x:c r="Q1341" t="str">
        <x:v>是</x:v>
      </x:c>
    </x:row>
    <x:row r="1342" ht="25.5" customHeight="1">
      <x:c r="A1342" t="s">
        <x:v>8965</x:v>
      </x:c>
      <x:c r="B1342" t="s">
        <x:v>57</x:v>
      </x:c>
      <x:c r="C1342" t="s">
        <x:v>8966</x:v>
      </x:c>
      <x:c r="D1342" t="s">
        <x:v>8967</x:v>
      </x:c>
      <x:c r="E1342" t="s">
        <x:v>8968</x:v>
      </x:c>
      <x:c r="F1342" t="s">
        <x:v>21</x:v>
      </x:c>
      <x:c r="G1342" t="s">
        <x:v>7548</x:v>
      </x:c>
      <x:c r="H1342" t="s">
        <x:v>8969</x:v>
      </x:c>
      <x:c r="I1342" t="s">
        <x:v>8970</x:v>
      </x:c>
      <x:c r="J1342" t="s">
        <x:v>44</x:v>
      </x:c>
      <x:c r="K1342" t="s">
        <x:v>8971</x:v>
      </x:c>
      <x:c r="L1342" t="s">
        <x:v>44</x:v>
      </x:c>
      <x:c r="M1342" s="6"/>
      <x:c r="O1342" t="s">
        <x:v>64</x:v>
      </x:c>
      <x:c r="P1342" t="s">
        <x:v>97</x:v>
      </x:c>
      <x:c r="Q1342" t="str">
        <x:v>否</x:v>
      </x:c>
    </x:row>
    <x:row r="1343" ht="25.5" customHeight="1">
      <x:c r="A1343" t="s">
        <x:v>8972</x:v>
      </x:c>
      <x:c r="B1343" t="s">
        <x:v>57</x:v>
      </x:c>
      <x:c r="C1343" t="s">
        <x:v>8973</x:v>
      </x:c>
      <x:c r="D1343" t="s">
        <x:v>8974</x:v>
      </x:c>
      <x:c r="E1343" t="s">
        <x:v>8975</x:v>
      </x:c>
      <x:c r="F1343" t="s">
        <x:v>21</x:v>
      </x:c>
      <x:c r="G1343" t="s">
        <x:v>7548</x:v>
      </x:c>
      <x:c r="H1343" t="s">
        <x:v>8976</x:v>
      </x:c>
      <x:c r="I1343" t="s">
        <x:v>8977</x:v>
      </x:c>
      <x:c r="J1343" t="s">
        <x:v>21</x:v>
      </x:c>
      <x:c r="K1343" t="s">
        <x:v>8978</x:v>
      </x:c>
      <x:c r="L1343" t="s">
        <x:v>44</x:v>
      </x:c>
      <x:c r="M1343" s="6" t="e">
        <x:f>HYPERLINK("https://github.com/WordDealer/EP-Detector","https://github.com/WordDealer/EP-Detector")</x:f>
        <x:v>HYPERLINK is not implemented. linkLocation=https://github.com/WordDealer/EP-Detector, friendlyName=https://github.com/WordDealer/EP-Detector</x:v>
      </x:c>
      <x:c r="N1343" t="s">
        <x:v>341</x:v>
      </x:c>
      <x:c r="O1343" t="s">
        <x:v>64</x:v>
      </x:c>
      <x:c r="P1343" t="s">
        <x:v>65</x:v>
      </x:c>
      <x:c r="Q1343" t="str">
        <x:v>否</x:v>
      </x:c>
    </x:row>
    <x:row r="1344" ht="25.5" customHeight="1">
      <x:c r="A1344" t="s">
        <x:v>8979</x:v>
      </x:c>
      <x:c r="B1344" t="s">
        <x:v>57</x:v>
      </x:c>
      <x:c r="C1344" t="s">
        <x:v>8980</x:v>
      </x:c>
      <x:c r="D1344" t="s">
        <x:v>8981</x:v>
      </x:c>
      <x:c r="E1344" t="s">
        <x:v>8982</x:v>
      </x:c>
      <x:c r="F1344" t="s">
        <x:v>21</x:v>
      </x:c>
      <x:c r="G1344" t="s">
        <x:v>7548</x:v>
      </x:c>
      <x:c r="H1344" s="5" t="s">
        <x:v>8983</x:v>
      </x:c>
      <x:c r="I1344" t="s">
        <x:v>8984</x:v>
      </x:c>
      <x:c r="J1344" t="s">
        <x:v>21</x:v>
      </x:c>
      <x:c r="K1344" t="s">
        <x:v>8985</x:v>
      </x:c>
      <x:c r="L1344" t="s">
        <x:v>44</x:v>
      </x:c>
      <x:c r="M1344" s="6"/>
      <x:c r="O1344" t="s">
        <x:v>64</x:v>
      </x:c>
      <x:c r="P1344" t="s">
        <x:v>65</x:v>
      </x:c>
      <x:c r="Q1344" t="str">
        <x:v>否</x:v>
      </x:c>
    </x:row>
    <x:row r="1345" ht="25.5" customHeight="1">
      <x:c r="A1345" t="s">
        <x:v>8986</x:v>
      </x:c>
      <x:c r="B1345" t="s">
        <x:v>30</x:v>
      </x:c>
      <x:c r="C1345" t="s">
        <x:v>8987</x:v>
      </x:c>
      <x:c r="D1345" t="s">
        <x:v>8988</x:v>
      </x:c>
      <x:c r="E1345" t="s">
        <x:v>8989</x:v>
      </x:c>
      <x:c r="F1345" t="s">
        <x:v>44</x:v>
      </x:c>
      <x:c r="G1345" t="s">
        <x:v>7548</x:v>
      </x:c>
      <x:c r="H1345" t="s">
        <x:v>8990</x:v>
      </x:c>
      <x:c r="I1345" t="s">
        <x:v>8991</x:v>
      </x:c>
      <x:c r="J1345" t="s">
        <x:v>21</x:v>
      </x:c>
      <x:c r="K1345" t="s">
        <x:v>8992</x:v>
      </x:c>
      <x:c r="L1345" t="s">
        <x:v>21</x:v>
      </x:c>
      <x:c r="M1345" s="6"/>
      <x:c r="O1345" t="s">
        <x:v>148</x:v>
      </x:c>
      <x:c r="P1345" t="s">
        <x:v>982</x:v>
      </x:c>
      <x:c r="Q1345" t="str">
        <x:v>否</x:v>
      </x:c>
    </x:row>
    <x:row r="1346" ht="25.5" customHeight="1">
      <x:c r="A1346" t="s">
        <x:v>8993</x:v>
      </x:c>
      <x:c r="B1346" t="s">
        <x:v>57</x:v>
      </x:c>
      <x:c r="C1346" t="s">
        <x:v>8994</x:v>
      </x:c>
      <x:c r="D1346" t="s">
        <x:v>8995</x:v>
      </x:c>
      <x:c r="E1346" t="s">
        <x:v>8996</x:v>
      </x:c>
      <x:c r="F1346" t="s">
        <x:v>21</x:v>
      </x:c>
      <x:c r="G1346" t="s">
        <x:v>7548</x:v>
      </x:c>
      <x:c r="H1346" t="s">
        <x:v>8997</x:v>
      </x:c>
      <x:c r="I1346" t="s">
        <x:v>8998</x:v>
      </x:c>
      <x:c r="J1346" t="s">
        <x:v>44</x:v>
      </x:c>
      <x:c r="K1346" t="s">
        <x:v>72</x:v>
      </x:c>
      <x:c r="L1346" t="s">
        <x:v>44</x:v>
      </x:c>
      <x:c r="M1346" s="6"/>
      <x:c r="O1346" t="s">
        <x:v>1077</x:v>
      </x:c>
      <x:c r="P1346" t="s">
        <x:v>2382</x:v>
      </x:c>
      <x:c r="Q1346" t="str">
        <x:v>是</x:v>
      </x:c>
    </x:row>
    <x:row r="1347" ht="25.5" customHeight="1">
      <x:c r="A1347" t="s">
        <x:v>8999</x:v>
      </x:c>
      <x:c r="B1347" t="s">
        <x:v>57</x:v>
      </x:c>
      <x:c r="C1347" t="s">
        <x:v>9000</x:v>
      </x:c>
      <x:c r="D1347" t="s">
        <x:v>9001</x:v>
      </x:c>
      <x:c r="E1347" t="s">
        <x:v>9002</x:v>
      </x:c>
      <x:c r="F1347" t="s">
        <x:v>21</x:v>
      </x:c>
      <x:c r="G1347" t="s">
        <x:v>7548</x:v>
      </x:c>
      <x:c r="H1347" t="s">
        <x:v>9003</x:v>
      </x:c>
      <x:c r="I1347" t="s">
        <x:v>9004</x:v>
      </x:c>
      <x:c r="J1347" t="s">
        <x:v>21</x:v>
      </x:c>
      <x:c r="K1347" t="s">
        <x:v>9005</x:v>
      </x:c>
      <x:c r="L1347" t="s">
        <x:v>21</x:v>
      </x:c>
      <x:c r="M1347" s="6" t="e">
        <x:f>HYPERLINK("https://github.com/initfunction/TacDroid","https://github.com/initfunction/TacDroid")</x:f>
        <x:v>HYPERLINK is not implemented. linkLocation=https://github.com/initfunction/TacDroid, friendlyName=https://github.com/initfunction/TacDroid</x:v>
      </x:c>
      <x:c r="N1347" t="s">
        <x:v>53</x:v>
      </x:c>
      <x:c r="O1347" t="s">
        <x:v>122</x:v>
      </x:c>
      <x:c r="P1347" t="s">
        <x:v>123</x:v>
      </x:c>
      <x:c r="Q1347" t="str">
        <x:v>否</x:v>
      </x:c>
    </x:row>
    <x:row r="1348" ht="25.5" customHeight="1">
      <x:c r="A1348" t="s">
        <x:v>9006</x:v>
      </x:c>
      <x:c r="B1348" t="s">
        <x:v>57</x:v>
      </x:c>
      <x:c r="C1348" t="s">
        <x:v>9007</x:v>
      </x:c>
      <x:c r="D1348" t="s">
        <x:v>9008</x:v>
      </x:c>
      <x:c r="E1348" t="s">
        <x:v>9009</x:v>
      </x:c>
      <x:c r="F1348" t="s">
        <x:v>44</x:v>
      </x:c>
      <x:c r="G1348" t="s">
        <x:v>7548</x:v>
      </x:c>
      <x:c r="H1348" t="s">
        <x:v>9010</x:v>
      </x:c>
      <x:c r="I1348" t="s">
        <x:v>9011</x:v>
      </x:c>
      <x:c r="J1348" t="s">
        <x:v>21</x:v>
      </x:c>
      <x:c r="K1348" t="s">
        <x:v>9012</x:v>
      </x:c>
      <x:c r="L1348" t="s">
        <x:v>44</x:v>
      </x:c>
      <x:c r="M1348" s="6"/>
      <x:c r="O1348" t="s">
        <x:v>64</x:v>
      </x:c>
      <x:c r="P1348" t="s">
        <x:v>174</x:v>
      </x:c>
      <x:c r="Q1348" t="str">
        <x:v>否</x:v>
      </x:c>
    </x:row>
    <x:row r="1349" ht="25.5" customHeight="1">
      <x:c r="A1349" t="s">
        <x:v>9013</x:v>
      </x:c>
      <x:c r="B1349" t="s">
        <x:v>57</x:v>
      </x:c>
      <x:c r="C1349" t="s">
        <x:v>9014</x:v>
      </x:c>
      <x:c r="D1349" t="s">
        <x:v>9015</x:v>
      </x:c>
      <x:c r="E1349" t="s">
        <x:v>9016</x:v>
      </x:c>
      <x:c r="F1349" t="s">
        <x:v>44</x:v>
      </x:c>
      <x:c r="G1349" t="s">
        <x:v>7548</x:v>
      </x:c>
      <x:c r="H1349" t="s">
        <x:v>9017</x:v>
      </x:c>
      <x:c r="I1349" t="s">
        <x:v>9018</x:v>
      </x:c>
      <x:c r="J1349" t="s">
        <x:v>44</x:v>
      </x:c>
      <x:c r="K1349" t="s">
        <x:v>72</x:v>
      </x:c>
      <x:c r="L1349" t="s">
        <x:v>44</x:v>
      </x:c>
      <x:c r="M1349" s="6"/>
      <x:c r="O1349" t="s">
        <x:v>122</x:v>
      </x:c>
      <x:c r="P1349" t="s">
        <x:v>1351</x:v>
      </x:c>
      <x:c r="Q1349" t="str">
        <x:v>否</x:v>
      </x:c>
    </x:row>
    <x:row r="1350" ht="25.5" customHeight="1">
      <x:c r="A1350" t="s">
        <x:v>9019</x:v>
      </x:c>
      <x:c r="B1350" t="s">
        <x:v>17</x:v>
      </x:c>
      <x:c r="C1350" t="s">
        <x:v>9020</x:v>
      </x:c>
      <x:c r="D1350" t="s">
        <x:v>9021</x:v>
      </x:c>
      <x:c r="E1350" t="s">
        <x:v>9022</x:v>
      </x:c>
      <x:c r="F1350" t="s">
        <x:v>44</x:v>
      </x:c>
      <x:c r="G1350" t="s">
        <x:v>7548</x:v>
      </x:c>
      <x:c r="H1350" t="s">
        <x:v>9023</x:v>
      </x:c>
      <x:c r="I1350" t="s">
        <x:v>9024</x:v>
      </x:c>
      <x:c r="J1350" t="s">
        <x:v>21</x:v>
      </x:c>
      <x:c r="K1350" t="s">
        <x:v>9025</x:v>
      </x:c>
      <x:c r="L1350" t="s">
        <x:v>44</x:v>
      </x:c>
      <x:c r="M1350" s="6"/>
      <x:c r="O1350" t="s">
        <x:v>122</x:v>
      </x:c>
      <x:c r="P1350" t="s">
        <x:v>1302</x:v>
      </x:c>
      <x:c r="Q1350" t="str">
        <x:v>否</x:v>
      </x:c>
    </x:row>
    <x:row r="1351" ht="25.5" customHeight="1">
      <x:c r="A1351" t="s">
        <x:v>9026</x:v>
      </x:c>
      <x:c r="B1351" t="s">
        <x:v>57</x:v>
      </x:c>
      <x:c r="C1351" t="s">
        <x:v>9027</x:v>
      </x:c>
      <x:c r="D1351" t="s">
        <x:v>9028</x:v>
      </x:c>
      <x:c r="E1351" t="s">
        <x:v>9029</x:v>
      </x:c>
      <x:c r="F1351" t="s">
        <x:v>44</x:v>
      </x:c>
      <x:c r="G1351" t="s">
        <x:v>7548</x:v>
      </x:c>
      <x:c r="H1351" t="s">
        <x:v>9030</x:v>
      </x:c>
      <x:c r="I1351" t="s">
        <x:v>9031</x:v>
      </x:c>
      <x:c r="J1351" t="s">
        <x:v>44</x:v>
      </x:c>
      <x:c r="K1351" t="s">
        <x:v>72</x:v>
      </x:c>
      <x:c r="L1351" t="s">
        <x:v>44</x:v>
      </x:c>
      <x:c r="M1351" s="6"/>
      <x:c r="O1351" t="s">
        <x:v>54</x:v>
      </x:c>
      <x:c r="P1351" t="s">
        <x:v>166</x:v>
      </x:c>
      <x:c r="Q1351" t="str">
        <x:v>否</x:v>
      </x:c>
    </x:row>
    <x:row r="1352" ht="25.5" customHeight="1">
      <x:c r="A1352" t="s">
        <x:v>9032</x:v>
      </x:c>
      <x:c r="B1352" t="s">
        <x:v>57</x:v>
      </x:c>
      <x:c r="C1352" t="s">
        <x:v>9033</x:v>
      </x:c>
      <x:c r="D1352" t="s">
        <x:v>9034</x:v>
      </x:c>
      <x:c r="E1352" t="s">
        <x:v>9035</x:v>
      </x:c>
      <x:c r="F1352" t="s">
        <x:v>44</x:v>
      </x:c>
      <x:c r="G1352" t="s">
        <x:v>7548</x:v>
      </x:c>
      <x:c r="H1352" t="s">
        <x:v>9036</x:v>
      </x:c>
      <x:c r="I1352" t="s">
        <x:v>9037</x:v>
      </x:c>
      <x:c r="J1352" t="s">
        <x:v>44</x:v>
      </x:c>
      <x:c r="K1352" t="s">
        <x:v>72</x:v>
      </x:c>
      <x:c r="L1352" t="s">
        <x:v>44</x:v>
      </x:c>
      <x:c r="M1352" s="6"/>
      <x:c r="O1352" t="s">
        <x:v>64</x:v>
      </x:c>
      <x:c r="P1352" t="s">
        <x:v>174</x:v>
      </x:c>
      <x:c r="Q1352" t="str">
        <x:v>否</x:v>
      </x:c>
    </x:row>
    <x:row r="1353" ht="25.5" customHeight="1">
      <x:c r="A1353" t="s">
        <x:v>9038</x:v>
      </x:c>
      <x:c r="B1353" t="s">
        <x:v>57</x:v>
      </x:c>
      <x:c r="C1353" t="s">
        <x:v>9039</x:v>
      </x:c>
      <x:c r="D1353" t="s">
        <x:v>9040</x:v>
      </x:c>
      <x:c r="E1353" t="s">
        <x:v>9041</x:v>
      </x:c>
      <x:c r="F1353" t="s">
        <x:v>21</x:v>
      </x:c>
      <x:c r="G1353" t="s">
        <x:v>7548</x:v>
      </x:c>
      <x:c r="H1353" t="s">
        <x:v>9042</x:v>
      </x:c>
      <x:c r="I1353" t="s">
        <x:v>9043</x:v>
      </x:c>
      <x:c r="J1353" t="s">
        <x:v>44</x:v>
      </x:c>
      <x:c r="K1353" t="s">
        <x:v>72</x:v>
      </x:c>
      <x:c r="L1353" t="s">
        <x:v>44</x:v>
      </x:c>
      <x:c r="M1353" s="6" t="e">
        <x:f>HYPERLINK("https://github.com/GVI24/GVI","https://github.com/GVI24/GVI")</x:f>
        <x:v>HYPERLINK is not implemented. linkLocation=https://github.com/GVI24/GVI, friendlyName=https://github.com/GVI24/GVI</x:v>
      </x:c>
      <x:c r="N1353" t="s">
        <x:v>53</x:v>
      </x:c>
      <x:c r="O1353" t="s">
        <x:v>122</x:v>
      </x:c>
      <x:c r="P1353" t="s">
        <x:v>697</x:v>
      </x:c>
      <x:c r="Q1353" t="str">
        <x:v>是</x:v>
      </x:c>
    </x:row>
    <x:row r="1354" ht="25.5" customHeight="1">
      <x:c r="A1354" t="s">
        <x:v>9044</x:v>
      </x:c>
      <x:c r="B1354" t="s">
        <x:v>17</x:v>
      </x:c>
      <x:c r="C1354" t="s">
        <x:v>9045</x:v>
      </x:c>
      <x:c r="D1354" t="s">
        <x:v>9046</x:v>
      </x:c>
      <x:c r="E1354" t="s">
        <x:v>9047</x:v>
      </x:c>
      <x:c r="F1354" t="s">
        <x:v>21</x:v>
      </x:c>
      <x:c r="G1354" t="s">
        <x:v>7548</x:v>
      </x:c>
      <x:c r="H1354" s="5" t="s">
        <x:v>9048</x:v>
      </x:c>
      <x:c r="I1354" t="s">
        <x:v>9049</x:v>
      </x:c>
      <x:c r="J1354" t="s">
        <x:v>44</x:v>
      </x:c>
      <x:c r="K1354" t="s">
        <x:v>9050</x:v>
      </x:c>
      <x:c r="L1354" t="s">
        <x:v>44</x:v>
      </x:c>
      <x:c r="M1354" s="6"/>
      <x:c r="O1354" t="s">
        <x:v>80</x:v>
      </x:c>
      <x:c r="P1354" t="s">
        <x:v>89</x:v>
      </x:c>
      <x:c r="Q1354" t="str">
        <x:v>是</x:v>
      </x:c>
    </x:row>
    <x:row r="1355" ht="25.5" customHeight="1">
      <x:c r="A1355" s="2" t="s">
        <x:v>9051</x:v>
      </x:c>
      <x:c r="B1355" t="s">
        <x:v>57</x:v>
      </x:c>
      <x:c r="C1355" t="s">
        <x:v>9052</x:v>
      </x:c>
      <x:c r="D1355" t="s">
        <x:v>9053</x:v>
      </x:c>
      <x:c r="E1355" t="s">
        <x:v>9054</x:v>
      </x:c>
      <x:c r="F1355" t="s">
        <x:v>21</x:v>
      </x:c>
      <x:c r="G1355" t="s">
        <x:v>7548</x:v>
      </x:c>
      <x:c r="H1355" t="s">
        <x:v>9055</x:v>
      </x:c>
      <x:c r="I1355" t="s">
        <x:v>9056</x:v>
      </x:c>
      <x:c r="J1355" t="s">
        <x:v>44</x:v>
      </x:c>
      <x:c r="K1355" t="s">
        <x:v>9057</x:v>
      </x:c>
      <x:c r="L1355" t="s">
        <x:v>44</x:v>
      </x:c>
      <x:c r="M1355" s="6"/>
      <x:c r="O1355" t="s">
        <x:v>131</x:v>
      </x:c>
      <x:c r="P1355" t="s">
        <x:v>227</x:v>
      </x:c>
      <x:c r="Q1355" t="str">
        <x:v>是</x:v>
      </x:c>
    </x:row>
    <x:row r="1356" ht="25.5" customHeight="1">
      <x:c r="A1356" t="s">
        <x:v>9058</x:v>
      </x:c>
      <x:c r="B1356" t="s">
        <x:v>57</x:v>
      </x:c>
      <x:c r="C1356" t="s">
        <x:v>9059</x:v>
      </x:c>
      <x:c r="D1356" t="s">
        <x:v>9060</x:v>
      </x:c>
      <x:c r="E1356" t="s">
        <x:v>9061</x:v>
      </x:c>
      <x:c r="F1356" t="s">
        <x:v>21</x:v>
      </x:c>
      <x:c r="G1356" t="s">
        <x:v>7548</x:v>
      </x:c>
      <x:c r="H1356" t="s">
        <x:v>9062</x:v>
      </x:c>
      <x:c r="I1356" t="s">
        <x:v>9063</x:v>
      </x:c>
      <x:c r="J1356" t="s">
        <x:v>21</x:v>
      </x:c>
      <x:c r="K1356" t="s">
        <x:v>9064</x:v>
      </x:c>
      <x:c r="L1356" t="s">
        <x:v>44</x:v>
      </x:c>
      <x:c r="M1356" s="6" t="e">
        <x:f>HYPERLINK("https://github.com/cs-wangchong/InferROI-Replication","https://github.com/cs-wangchong/InferROI-Replication")</x:f>
        <x:v>HYPERLINK is not implemented. linkLocation=https://github.com/cs-wangchong/InferROI-Replication, friendlyName=https://github.com/cs-wangchong/InferROI-Replication</x:v>
      </x:c>
      <x:c r="N1356" t="s">
        <x:v>53</x:v>
      </x:c>
      <x:c r="O1356" t="s">
        <x:v>54</x:v>
      </x:c>
      <x:c r="P1356" t="s">
        <x:v>55</x:v>
      </x:c>
      <x:c r="Q1356" t="str">
        <x:v>是</x:v>
      </x:c>
    </x:row>
    <x:row r="1357" ht="25.5" customHeight="1">
      <x:c r="A1357" t="s">
        <x:v>9065</x:v>
      </x:c>
      <x:c r="B1357" t="s">
        <x:v>57</x:v>
      </x:c>
      <x:c r="C1357" t="s">
        <x:v>9066</x:v>
      </x:c>
      <x:c r="D1357" t="s">
        <x:v>9067</x:v>
      </x:c>
      <x:c r="E1357" t="s">
        <x:v>9068</x:v>
      </x:c>
      <x:c r="F1357" t="s">
        <x:v>21</x:v>
      </x:c>
      <x:c r="G1357" t="s">
        <x:v>7548</x:v>
      </x:c>
      <x:c r="H1357" t="s">
        <x:v>9069</x:v>
      </x:c>
      <x:c r="I1357" t="s">
        <x:v>9070</x:v>
      </x:c>
      <x:c r="J1357" t="s">
        <x:v>21</x:v>
      </x:c>
      <x:c r="K1357" t="s">
        <x:v>9071</x:v>
      </x:c>
      <x:c r="L1357" t="s">
        <x:v>44</x:v>
      </x:c>
      <x:c r="M1357" s="6" t="e">
        <x:f>HYPERLINK("https://github.com/hemh02/MIDLog","https://github.com/hemh02/MIDLog")</x:f>
        <x:v>HYPERLINK is not implemented. linkLocation=https://github.com/hemh02/MIDLog, friendlyName=https://github.com/hemh02/MIDLog</x:v>
      </x:c>
      <x:c r="N1357" t="s">
        <x:v>403</x:v>
      </x:c>
      <x:c r="O1357" t="s">
        <x:v>27</x:v>
      </x:c>
      <x:c r="P1357" t="s">
        <x:v>109</x:v>
      </x:c>
      <x:c r="Q1357" t="str">
        <x:v>是</x:v>
      </x:c>
    </x:row>
    <x:row r="1358" ht="25.5" customHeight="1">
      <x:c r="A1358" t="s">
        <x:v>9072</x:v>
      </x:c>
      <x:c r="B1358" t="s">
        <x:v>17</x:v>
      </x:c>
      <x:c r="C1358" t="s">
        <x:v>9073</x:v>
      </x:c>
      <x:c r="D1358" t="s">
        <x:v>9074</x:v>
      </x:c>
      <x:c r="E1358" t="s">
        <x:v>9075</x:v>
      </x:c>
      <x:c r="F1358" t="s">
        <x:v>44</x:v>
      </x:c>
      <x:c r="G1358" t="s">
        <x:v>7548</x:v>
      </x:c>
      <x:c r="H1358" t="s">
        <x:v>9076</x:v>
      </x:c>
      <x:c r="I1358" t="s">
        <x:v>9077</x:v>
      </x:c>
      <x:c r="J1358" t="s">
        <x:v>44</x:v>
      </x:c>
      <x:c r="K1358" t="s">
        <x:v>72</x:v>
      </x:c>
      <x:c r="L1358" t="s">
        <x:v>44</x:v>
      </x:c>
      <x:c r="M1358" s="6"/>
      <x:c r="O1358" t="s">
        <x:v>189</x:v>
      </x:c>
      <x:c r="P1358" t="s">
        <x:v>4741</x:v>
      </x:c>
      <x:c r="Q1358" t="str">
        <x:v>否</x:v>
      </x:c>
    </x:row>
    <x:row r="1359" ht="25.5" customHeight="1">
      <x:c r="A1359" t="s">
        <x:v>9078</x:v>
      </x:c>
      <x:c r="B1359" t="s">
        <x:v>57</x:v>
      </x:c>
      <x:c r="C1359" t="s">
        <x:v>9079</x:v>
      </x:c>
      <x:c r="D1359" t="s">
        <x:v>9080</x:v>
      </x:c>
      <x:c r="E1359" t="s">
        <x:v>9081</x:v>
      </x:c>
      <x:c r="F1359" t="s">
        <x:v>21</x:v>
      </x:c>
      <x:c r="G1359" t="s">
        <x:v>7548</x:v>
      </x:c>
      <x:c r="H1359" t="s">
        <x:v>9082</x:v>
      </x:c>
      <x:c r="I1359" t="s">
        <x:v>9083</x:v>
      </x:c>
      <x:c r="J1359" t="s">
        <x:v>44</x:v>
      </x:c>
      <x:c r="K1359" t="s">
        <x:v>9084</x:v>
      </x:c>
      <x:c r="L1359" t="s">
        <x:v>44</x:v>
      </x:c>
      <x:c r="M1359" s="6"/>
      <x:c r="O1359" t="s">
        <x:v>64</x:v>
      </x:c>
      <x:c r="P1359" t="s">
        <x:v>174</x:v>
      </x:c>
      <x:c r="Q1359" t="str">
        <x:v>否</x:v>
      </x:c>
    </x:row>
    <x:row r="1360" ht="25.5" customHeight="1">
      <x:c r="A1360" t="s">
        <x:v>9085</x:v>
      </x:c>
      <x:c r="B1360" t="s">
        <x:v>57</x:v>
      </x:c>
      <x:c r="C1360" t="s">
        <x:v>9086</x:v>
      </x:c>
      <x:c r="D1360" t="s">
        <x:v>9087</x:v>
      </x:c>
      <x:c r="E1360" t="s">
        <x:v>9088</x:v>
      </x:c>
      <x:c r="F1360" t="s">
        <x:v>21</x:v>
      </x:c>
      <x:c r="G1360" t="s">
        <x:v>7548</x:v>
      </x:c>
      <x:c r="H1360" t="s">
        <x:v>9089</x:v>
      </x:c>
      <x:c r="I1360" t="s">
        <x:v>9090</x:v>
      </x:c>
      <x:c r="J1360" t="s">
        <x:v>44</x:v>
      </x:c>
      <x:c r="K1360" t="s">
        <x:v>72</x:v>
      </x:c>
      <x:c r="L1360" t="s">
        <x:v>44</x:v>
      </x:c>
      <x:c r="M1360" s="6" t="e">
        <x:f>HYPERLINK("https://github.com/starlab-unist/pathfinder-artifact","https://github.com/starlab-unist/pathfinder-artifact")</x:f>
        <x:v>HYPERLINK is not implemented. linkLocation=https://github.com/starlab-unist/pathfinder-artifact, friendlyName=https://github.com/starlab-unist/pathfinder-artifact</x:v>
      </x:c>
      <x:c r="N1360" t="s">
        <x:v>403</x:v>
      </x:c>
      <x:c r="O1360" t="s">
        <x:v>64</x:v>
      </x:c>
      <x:c r="P1360" t="s">
        <x:v>65</x:v>
      </x:c>
      <x:c r="Q1360" t="str">
        <x:v>否</x:v>
      </x:c>
    </x:row>
    <x:row r="1361" ht="25.5" customHeight="1">
      <x:c r="A1361" t="s">
        <x:v>9091</x:v>
      </x:c>
      <x:c r="B1361" t="s">
        <x:v>57</x:v>
      </x:c>
      <x:c r="C1361" t="s">
        <x:v>9092</x:v>
      </x:c>
      <x:c r="D1361" t="s">
        <x:v>9093</x:v>
      </x:c>
      <x:c r="E1361" t="s">
        <x:v>9094</x:v>
      </x:c>
      <x:c r="F1361" t="s">
        <x:v>21</x:v>
      </x:c>
      <x:c r="G1361" t="s">
        <x:v>7548</x:v>
      </x:c>
      <x:c r="H1361" t="s">
        <x:v>9095</x:v>
      </x:c>
      <x:c r="I1361" t="s">
        <x:v>9096</x:v>
      </x:c>
      <x:c r="J1361" t="s">
        <x:v>44</x:v>
      </x:c>
      <x:c r="K1361" t="s">
        <x:v>72</x:v>
      </x:c>
      <x:c r="L1361" t="s">
        <x:v>44</x:v>
      </x:c>
      <x:c r="M1361" s="6"/>
      <x:c r="O1361" t="s">
        <x:v>64</x:v>
      </x:c>
      <x:c r="P1361" t="s">
        <x:v>97</x:v>
      </x:c>
      <x:c r="Q1361" t="str">
        <x:v>否</x:v>
      </x:c>
    </x:row>
    <x:row r="1362" ht="25.5" customHeight="1">
      <x:c r="A1362" t="s">
        <x:v>9097</x:v>
      </x:c>
      <x:c r="B1362" t="s">
        <x:v>57</x:v>
      </x:c>
      <x:c r="C1362" t="s">
        <x:v>9098</x:v>
      </x:c>
      <x:c r="D1362" t="s">
        <x:v>9099</x:v>
      </x:c>
      <x:c r="E1362" t="s">
        <x:v>9100</x:v>
      </x:c>
      <x:c r="F1362" t="s">
        <x:v>21</x:v>
      </x:c>
      <x:c r="G1362" t="s">
        <x:v>7548</x:v>
      </x:c>
      <x:c r="H1362" t="s">
        <x:v>9101</x:v>
      </x:c>
      <x:c r="I1362" t="s">
        <x:v>9102</x:v>
      </x:c>
      <x:c r="J1362" t="s">
        <x:v>21</x:v>
      </x:c>
      <x:c r="K1362" t="s">
        <x:v>9103</x:v>
      </x:c>
      <x:c r="L1362" t="s">
        <x:v>44</x:v>
      </x:c>
      <x:c r="M1362" s="6"/>
      <x:c r="O1362" t="s">
        <x:v>64</x:v>
      </x:c>
      <x:c r="P1362" t="s">
        <x:v>65</x:v>
      </x:c>
      <x:c r="Q1362" t="str">
        <x:v>是</x:v>
      </x:c>
    </x:row>
    <x:row r="1363" ht="25.5" customHeight="1">
      <x:c r="A1363" t="s">
        <x:v>9104</x:v>
      </x:c>
      <x:c r="B1363" t="s">
        <x:v>17</x:v>
      </x:c>
      <x:c r="C1363" t="s">
        <x:v>9105</x:v>
      </x:c>
      <x:c r="D1363" t="s">
        <x:v>9106</x:v>
      </x:c>
      <x:c r="E1363" t="s">
        <x:v>9107</x:v>
      </x:c>
      <x:c r="F1363" t="s">
        <x:v>44</x:v>
      </x:c>
      <x:c r="G1363" t="s">
        <x:v>7548</x:v>
      </x:c>
      <x:c r="H1363" t="s">
        <x:v>9108</x:v>
      </x:c>
      <x:c r="I1363" t="s">
        <x:v>9109</x:v>
      </x:c>
      <x:c r="J1363" t="s">
        <x:v>21</x:v>
      </x:c>
      <x:c r="K1363" t="s">
        <x:v>9110</x:v>
      </x:c>
      <x:c r="L1363" t="s">
        <x:v>21</x:v>
      </x:c>
      <x:c r="M1363" s="6"/>
      <x:c r="O1363" t="s">
        <x:v>122</x:v>
      </x:c>
      <x:c r="P1363" t="s">
        <x:v>206</x:v>
      </x:c>
      <x:c r="Q1363" t="str">
        <x:v>否</x:v>
      </x:c>
    </x:row>
    <x:row r="1364" ht="25.5" customHeight="1">
      <x:c r="A1364" t="s">
        <x:v>9111</x:v>
      </x:c>
      <x:c r="B1364" t="s">
        <x:v>57</x:v>
      </x:c>
      <x:c r="C1364" t="s">
        <x:v>9112</x:v>
      </x:c>
      <x:c r="D1364" t="s">
        <x:v>9113</x:v>
      </x:c>
      <x:c r="E1364" t="s">
        <x:v>9114</x:v>
      </x:c>
      <x:c r="F1364" t="s">
        <x:v>21</x:v>
      </x:c>
      <x:c r="G1364" t="s">
        <x:v>7548</x:v>
      </x:c>
      <x:c r="H1364" t="s">
        <x:v>9115</x:v>
      </x:c>
      <x:c r="I1364" t="s">
        <x:v>9116</x:v>
      </x:c>
      <x:c r="J1364" t="s">
        <x:v>21</x:v>
      </x:c>
      <x:c r="K1364" t="s">
        <x:v>9117</x:v>
      </x:c>
      <x:c r="L1364" t="s">
        <x:v>44</x:v>
      </x:c>
      <x:c r="M1364" s="6"/>
      <x:c r="O1364" t="s">
        <x:v>122</x:v>
      </x:c>
      <x:c r="P1364" t="s">
        <x:v>206</x:v>
      </x:c>
      <x:c r="Q1364" t="str">
        <x:v>否</x:v>
      </x:c>
    </x:row>
    <x:row r="1365" ht="25.5" customHeight="1">
      <x:c r="A1365" t="s">
        <x:v>9118</x:v>
      </x:c>
      <x:c r="B1365" t="s">
        <x:v>57</x:v>
      </x:c>
      <x:c r="C1365" t="s">
        <x:v>9119</x:v>
      </x:c>
      <x:c r="D1365" t="s">
        <x:v>9120</x:v>
      </x:c>
      <x:c r="E1365" t="s">
        <x:v>9121</x:v>
      </x:c>
      <x:c r="F1365" t="s">
        <x:v>21</x:v>
      </x:c>
      <x:c r="G1365" t="s">
        <x:v>7548</x:v>
      </x:c>
      <x:c r="H1365" t="s">
        <x:v>9122</x:v>
      </x:c>
      <x:c r="I1365" t="s">
        <x:v>9123</x:v>
      </x:c>
      <x:c r="J1365" t="s">
        <x:v>21</x:v>
      </x:c>
      <x:c r="K1365" t="s">
        <x:v>9124</x:v>
      </x:c>
      <x:c r="L1365" t="s">
        <x:v>44</x:v>
      </x:c>
      <x:c r="M1365" s="6"/>
      <x:c r="O1365" t="s">
        <x:v>122</x:v>
      </x:c>
      <x:c r="P1365" t="s">
        <x:v>206</x:v>
      </x:c>
      <x:c r="Q1365" t="str">
        <x:v>否</x:v>
      </x:c>
    </x:row>
    <x:row r="1366" ht="25.5" customHeight="1">
      <x:c r="A1366" t="s">
        <x:v>9125</x:v>
      </x:c>
      <x:c r="B1366" t="s">
        <x:v>57</x:v>
      </x:c>
      <x:c r="C1366" t="s">
        <x:v>9126</x:v>
      </x:c>
      <x:c r="D1366" t="s">
        <x:v>9127</x:v>
      </x:c>
      <x:c r="E1366" t="s">
        <x:v>9128</x:v>
      </x:c>
      <x:c r="F1366" t="s">
        <x:v>21</x:v>
      </x:c>
      <x:c r="G1366" t="s">
        <x:v>7548</x:v>
      </x:c>
      <x:c r="H1366" t="s">
        <x:v>9129</x:v>
      </x:c>
      <x:c r="I1366" t="s">
        <x:v>9130</x:v>
      </x:c>
      <x:c r="J1366" t="s">
        <x:v>21</x:v>
      </x:c>
      <x:c r="K1366" t="s">
        <x:v>9131</x:v>
      </x:c>
      <x:c r="L1366" t="s">
        <x:v>44</x:v>
      </x:c>
      <x:c r="M1366" s="6"/>
      <x:c r="O1366" t="s">
        <x:v>122</x:v>
      </x:c>
      <x:c r="P1366" t="s">
        <x:v>206</x:v>
      </x:c>
      <x:c r="Q1366" t="str">
        <x:v>否</x:v>
      </x:c>
    </x:row>
    <x:row r="1367" ht="25.5" customHeight="1">
      <x:c r="A1367" t="s">
        <x:v>9132</x:v>
      </x:c>
      <x:c r="B1367" t="s">
        <x:v>57</x:v>
      </x:c>
      <x:c r="C1367" t="s">
        <x:v>9133</x:v>
      </x:c>
      <x:c r="D1367" t="s">
        <x:v>9134</x:v>
      </x:c>
      <x:c r="E1367" t="s">
        <x:v>9135</x:v>
      </x:c>
      <x:c r="F1367" t="s">
        <x:v>21</x:v>
      </x:c>
      <x:c r="G1367" t="s">
        <x:v>7548</x:v>
      </x:c>
      <x:c r="H1367" t="s">
        <x:v>9136</x:v>
      </x:c>
      <x:c r="I1367" t="s">
        <x:v>9137</x:v>
      </x:c>
      <x:c r="J1367" t="s">
        <x:v>21</x:v>
      </x:c>
      <x:c r="K1367" t="s">
        <x:v>9138</x:v>
      </x:c>
      <x:c r="L1367" t="s">
        <x:v>44</x:v>
      </x:c>
      <x:c r="M1367" s="6"/>
      <x:c r="O1367" t="s">
        <x:v>64</x:v>
      </x:c>
      <x:c r="P1367" t="s">
        <x:v>65</x:v>
      </x:c>
      <x:c r="Q1367" t="str">
        <x:v>否</x:v>
      </x:c>
    </x:row>
    <x:row r="1368" ht="25.5" customHeight="1">
      <x:c r="A1368" t="s">
        <x:v>9139</x:v>
      </x:c>
      <x:c r="B1368" t="s">
        <x:v>30</x:v>
      </x:c>
      <x:c r="C1368" t="s">
        <x:v>9140</x:v>
      </x:c>
      <x:c r="D1368" t="s">
        <x:v>9141</x:v>
      </x:c>
      <x:c r="E1368" t="s">
        <x:v>9142</x:v>
      </x:c>
      <x:c r="F1368" t="s">
        <x:v>44</x:v>
      </x:c>
      <x:c r="G1368" t="s">
        <x:v>7548</x:v>
      </x:c>
      <x:c r="H1368" t="s">
        <x:v>9143</x:v>
      </x:c>
      <x:c r="I1368" t="s">
        <x:v>9144</x:v>
      </x:c>
      <x:c r="J1368" t="s">
        <x:v>44</x:v>
      </x:c>
      <x:c r="K1368" t="s">
        <x:v>9145</x:v>
      </x:c>
      <x:c r="L1368" t="s">
        <x:v>44</x:v>
      </x:c>
      <x:c r="M1368" s="6"/>
      <x:c r="O1368" t="s">
        <x:v>131</x:v>
      </x:c>
      <x:c r="P1368" t="s">
        <x:v>529</x:v>
      </x:c>
      <x:c r="Q1368" t="str">
        <x:v>否</x:v>
      </x:c>
    </x:row>
  </x:sheetData>
  <x:dataValidations count="4">
    <x:dataValidation type="list" sqref="B2:B1367">
      <x:formula1>"开发,维护,测试,管理,设计,需求"</x:formula1>
    </x:dataValidation>
    <x:dataValidation type="list" sqref="F2:F1367 J2:J1367 L2:L1367">
      <x:formula1>"是,否"</x:formula1>
    </x:dataValidation>
    <x:dataValidation type="list" sqref="G2:G1367">
      <x:formula1>"ASE-23,ASE-24,FSE-23,FSE-24,FSE-25,ICSE-23,ICSE-24,ICSE-25"</x:formula1>
    </x:dataValidation>
    <x:dataValidation type="list" sqref="O2:O1367">
      <x:formula1>"异常检测与故障诊断,系统与性能工程,程序分析与软件测试,机器学习与AI在软件工程中的应用,软件安全与漏洞分析,软件维护与演化,代码生成与程序修复,人机交互与开发者工具,形式化方法与验证,跨领域与新兴主题"</x:formula1>
    </x:dataValidation>
  </x:dataValidations>
  <x:hyperlinks>
    <x:hyperlink xmlns:r="http://schemas.openxmlformats.org/officeDocument/2006/relationships" ref="M137" r:id="R9dc8839239f24d09"/>
  </x:hyperlinks>
  <x:pageMargins left="0.7" right="0.7" top="0.75" bottom="0.75" header="0.3" footer="0.3"/>
</x:worksheet>
</file>