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f27147a4d846c7" /></Relationships>
</file>

<file path=xl/workbook.xml><?xml version="1.0" encoding="utf-8"?>
<x:workbook xmlns:x="http://schemas.openxmlformats.org/spreadsheetml/2006/main">
  <x:sheets>
    <x:sheet xmlns:r="http://schemas.openxmlformats.org/officeDocument/2006/relationships" name="工作表1" sheetId="2" r:id="Rb270213a36914996"/>
  </x:sheets>
</x:workbook>
</file>

<file path=xl/sharedStrings.xml><?xml version="1.0" encoding="utf-8"?>
<x:sst xmlns:x="http://schemas.openxmlformats.org/spreadsheetml/2006/main">
  <x:si>
    <x:t xml:space="preserve">https://github.com/zbchen/JcgEks</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</x:si>
</x:sst>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2">
    <x:font>
      <x:sz val="11"/>
      <x:color theme="1"/>
      <x:name val="DengXian"/>
    </x:font>
    <x:font>
      <x:sz val="10"/>
      <x:name val="Calibri"/>
    </x:font>
    <x:font>
      <x:sz val="11"/>
      <x:color rgb="FFFF0000"/>
      <x:name val="DengXian"/>
    </x:font>
    <x:font>
      <x:sz val="11"/>
      <x:color theme="4"/>
      <x:name val="DengXian"/>
    </x:font>
    <x:font>
      <x:sz val="11"/>
      <x:color rgb="FFFFFF00"/>
      <x:name val="DengXian"/>
    </x:font>
    <x:font>
      <x:u val="single"/>
      <x:sz val="11"/>
      <x:color rgb="FF0000FF"/>
      <x:name val="DengXian"/>
    </x:font>
    <x:font>
      <x:u val="single"/>
      <x:sz val="11"/>
      <x:color rgb="FF800080"/>
      <x:name val="等线"/>
      <x:scheme val="minor"/>
    </x:font>
    <x:font>
      <x:sz val="11"/>
      <x:name val="DengXian"/>
    </x:font>
    <x:font>
      <x:u val="single"/>
      <x:sz val="11"/>
      <x:color rgb="FF0000FF"/>
      <x:name val="等线"/>
      <x:scheme val="minor"/>
    </x:font>
    <x:font>
      <x:sz val="11"/>
      <x:color theme="5" tint="-0.5"/>
      <x:name val="DengXian"/>
    </x:font>
    <x:font>
      <x:sz val="11"/>
      <x:color rgb="FF00B050"/>
      <x:name val="DengXian"/>
    </x:font>
    <x:font>
      <x:sz val="11"/>
      <x:color theme="8"/>
      <x:name val="DengXian"/>
    </x:font>
    <x:font>
      <x:sz val="11"/>
      <x:color theme="5"/>
      <x:name val="DengXian"/>
    </x:font>
    <x:font>
      <x:sz val="11"/>
      <x:color theme="1"/>
      <x:name val="等线"/>
      <x:scheme val="minor"/>
    </x:font>
    <x:font>
      <x:sz val="11"/>
      <x:color rgb="FFFF0000"/>
      <x:name val="等线"/>
      <x:scheme val="minor"/>
    </x:font>
    <x:font>
      <x:b/>
      <x:sz val="18"/>
      <x:color theme="3"/>
      <x:name val="等线"/>
      <x:scheme val="minor"/>
    </x:font>
    <x:font>
      <x:i/>
      <x:sz val="11"/>
      <x:color rgb="FF7F7F7F"/>
      <x:name val="等线"/>
      <x:scheme val="minor"/>
    </x:font>
    <x:font>
      <x:b/>
      <x:sz val="15"/>
      <x:color theme="3"/>
      <x:name val="等线"/>
      <x:scheme val="minor"/>
    </x:font>
    <x:font>
      <x:b/>
      <x:sz val="13"/>
      <x:color theme="3"/>
      <x:name val="等线"/>
      <x:scheme val="minor"/>
    </x:font>
    <x:font>
      <x:b/>
      <x:sz val="11"/>
      <x:color theme="3"/>
      <x:name val="等线"/>
      <x:scheme val="minor"/>
    </x:font>
    <x:font>
      <x:sz val="11"/>
      <x:color rgb="FF3F3F76"/>
      <x:name val="等线"/>
      <x:scheme val="minor"/>
    </x:font>
    <x:font>
      <x:b/>
      <x:sz val="11"/>
      <x:color rgb="FF3F3F3F"/>
      <x:name val="等线"/>
      <x:scheme val="minor"/>
    </x:font>
    <x:font>
      <x:b/>
      <x:sz val="11"/>
      <x:color rgb="FFFA7D00"/>
      <x:name val="等线"/>
      <x:scheme val="minor"/>
    </x:font>
    <x:font>
      <x:b/>
      <x:sz val="11"/>
      <x:color rgb="FFFFFFFF"/>
      <x:name val="等线"/>
      <x:scheme val="minor"/>
    </x:font>
    <x:font>
      <x:sz val="11"/>
      <x:color rgb="FFFA7D00"/>
      <x:name val="等线"/>
      <x:scheme val="minor"/>
    </x:font>
    <x:font>
      <x:b/>
      <x:sz val="11"/>
      <x:color theme="1"/>
      <x:name val="等线"/>
      <x:scheme val="minor"/>
    </x:font>
    <x:font>
      <x:sz val="11"/>
      <x:color rgb="FF006100"/>
      <x:name val="等线"/>
      <x:scheme val="minor"/>
    </x:font>
    <x:font>
      <x:sz val="11"/>
      <x:color rgb="FF9C0006"/>
      <x:name val="等线"/>
      <x:scheme val="minor"/>
    </x:font>
    <x:font>
      <x:sz val="11"/>
      <x:color rgb="FF9C6500"/>
      <x:name val="等线"/>
      <x:scheme val="minor"/>
    </x:font>
    <x:font>
      <x:sz val="11"/>
      <x:color theme="0"/>
      <x:name val="等线"/>
      <x:scheme val="minor"/>
    </x:font>
    <x:font>
      <x:sz val="11"/>
      <x:color theme="1"/>
      <x:name val="等线"/>
      <x:scheme val="minor"/>
    </x:font>
    <x:font>
      <x:sz val="11"/>
      <x:color theme="1"/>
      <x:name val="宋体-简"/>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x:xf numFmtId="43" fontId="13" fillId="0" borderId="0" applyFont="0" applyFill="0" applyBorder="0" applyAlignment="0" applyProtection="0">
      <x:alignment vertical="center"/>
    </x:xf>
    <x:xf numFmtId="44" fontId="13" fillId="0" borderId="0" applyFont="0" applyFill="0" applyBorder="0" applyAlignment="0" applyProtection="0">
      <x:alignment vertical="center"/>
    </x:xf>
    <x:xf numFmtId="9" fontId="13" fillId="0" borderId="0" applyFont="0" applyFill="0" applyBorder="0" applyAlignment="0" applyProtection="0">
      <x:alignment vertical="center"/>
    </x:xf>
    <x:xf numFmtId="41" fontId="13" fillId="0" borderId="0" applyFont="0" applyFill="0" applyBorder="0" applyAlignment="0" applyProtection="0">
      <x:alignment vertical="center"/>
    </x:xf>
    <x:xf numFmtId="42" fontId="13"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13" fillId="2" borderId="1"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2" applyNumberFormat="0" applyFill="0" applyAlignment="0" applyProtection="0">
      <x:alignment vertical="center"/>
    </x:xf>
    <x:xf numFmtId="0" fontId="18" fillId="0" borderId="2" applyNumberFormat="0" applyFill="0" applyAlignment="0" applyProtection="0">
      <x:alignment vertical="center"/>
    </x:xf>
    <x:xf numFmtId="0" fontId="19" fillId="0" borderId="3" applyNumberFormat="0" applyFill="0" applyAlignment="0" applyProtection="0">
      <x:alignment vertical="center"/>
    </x:xf>
    <x:xf numFmtId="0" fontId="19" fillId="0" borderId="0" applyNumberFormat="0" applyFill="0" applyBorder="0" applyAlignment="0" applyProtection="0">
      <x:alignment vertical="center"/>
    </x:xf>
    <x:xf numFmtId="0" fontId="20" fillId="3" borderId="4" applyNumberFormat="0" applyAlignment="0" applyProtection="0">
      <x:alignment vertical="center"/>
    </x:xf>
    <x:xf numFmtId="0" fontId="21" fillId="4" borderId="5" applyNumberFormat="0" applyAlignment="0" applyProtection="0">
      <x:alignment vertical="center"/>
    </x:xf>
    <x:xf numFmtId="0" fontId="22" fillId="4" borderId="4" applyNumberFormat="0" applyAlignment="0" applyProtection="0">
      <x:alignment vertical="center"/>
    </x:xf>
    <x:xf numFmtId="0" fontId="23" fillId="5" borderId="6" applyNumberFormat="0" applyAlignment="0" applyProtection="0">
      <x:alignment vertical="center"/>
    </x:xf>
    <x:xf numFmtId="0" fontId="24" fillId="0" borderId="7" applyNumberFormat="0" applyFill="0" applyAlignment="0" applyProtection="0">
      <x:alignment vertical="center"/>
    </x:xf>
    <x:xf numFmtId="0" fontId="25" fillId="0" borderId="8" applyNumberFormat="0" applyFill="0" applyAlignment="0" applyProtection="0">
      <x:alignment vertical="center"/>
    </x:xf>
    <x:xf numFmtId="0" fontId="26" fillId="6" borderId="0" applyNumberFormat="0" applyBorder="0" applyAlignment="0" applyProtection="0">
      <x:alignment vertical="center"/>
    </x:xf>
    <x:xf numFmtId="0" fontId="27" fillId="7" borderId="0" applyNumberFormat="0" applyBorder="0" applyAlignment="0" applyProtection="0">
      <x:alignment vertical="center"/>
    </x:xf>
    <x:xf numFmtId="0" fontId="28" fillId="8" borderId="0" applyNumberFormat="0" applyBorder="0" applyAlignment="0" applyProtection="0">
      <x:alignment vertical="center"/>
    </x:xf>
    <x:xf numFmtId="0" fontId="29" fillId="9" borderId="0" applyNumberFormat="0" applyBorder="0" applyAlignment="0" applyProtection="0">
      <x:alignment vertical="center"/>
    </x:xf>
    <x:xf numFmtId="0" fontId="30" fillId="10" borderId="0" applyNumberFormat="0" applyBorder="0" applyAlignment="0" applyProtection="0">
      <x:alignment vertical="center"/>
    </x:xf>
    <x:xf numFmtId="0" fontId="30" fillId="11" borderId="0" applyNumberFormat="0" applyBorder="0" applyAlignment="0" applyProtection="0">
      <x:alignment vertical="center"/>
    </x:xf>
    <x:xf numFmtId="0" fontId="29" fillId="12" borderId="0" applyNumberFormat="0" applyBorder="0" applyAlignment="0" applyProtection="0">
      <x:alignment vertical="center"/>
    </x:xf>
    <x:xf numFmtId="0" fontId="29" fillId="13" borderId="0" applyNumberFormat="0" applyBorder="0" applyAlignment="0" applyProtection="0">
      <x:alignment vertical="center"/>
    </x:xf>
    <x:xf numFmtId="0" fontId="30" fillId="14" borderId="0" applyNumberFormat="0" applyBorder="0" applyAlignment="0" applyProtection="0">
      <x:alignment vertical="center"/>
    </x:xf>
    <x:xf numFmtId="0" fontId="30" fillId="15" borderId="0" applyNumberFormat="0" applyBorder="0" applyAlignment="0" applyProtection="0">
      <x:alignment vertical="center"/>
    </x:xf>
    <x:xf numFmtId="0" fontId="29" fillId="16" borderId="0" applyNumberFormat="0" applyBorder="0" applyAlignment="0" applyProtection="0">
      <x:alignment vertical="center"/>
    </x:xf>
    <x:xf numFmtId="0" fontId="29" fillId="17" borderId="0" applyNumberFormat="0" applyBorder="0" applyAlignment="0" applyProtection="0">
      <x:alignment vertical="center"/>
    </x:xf>
    <x:xf numFmtId="0" fontId="30" fillId="18" borderId="0" applyNumberFormat="0" applyBorder="0" applyAlignment="0" applyProtection="0">
      <x:alignment vertical="center"/>
    </x:xf>
    <x:xf numFmtId="0" fontId="30" fillId="19" borderId="0" applyNumberFormat="0" applyBorder="0" applyAlignment="0" applyProtection="0">
      <x:alignment vertical="center"/>
    </x:xf>
    <x:xf numFmtId="0" fontId="29" fillId="20" borderId="0" applyNumberFormat="0" applyBorder="0" applyAlignment="0" applyProtection="0">
      <x:alignment vertical="center"/>
    </x:xf>
    <x:xf numFmtId="0" fontId="29" fillId="21" borderId="0" applyNumberFormat="0" applyBorder="0" applyAlignment="0" applyProtection="0">
      <x:alignment vertical="center"/>
    </x:xf>
    <x:xf numFmtId="0" fontId="30" fillId="22" borderId="0" applyNumberFormat="0" applyBorder="0" applyAlignment="0" applyProtection="0">
      <x:alignment vertical="center"/>
    </x:xf>
    <x:xf numFmtId="0" fontId="30" fillId="23" borderId="0" applyNumberFormat="0" applyBorder="0" applyAlignment="0" applyProtection="0">
      <x:alignment vertical="center"/>
    </x:xf>
    <x:xf numFmtId="0" fontId="29" fillId="24" borderId="0" applyNumberFormat="0" applyBorder="0" applyAlignment="0" applyProtection="0">
      <x:alignment vertical="center"/>
    </x:xf>
    <x:xf numFmtId="0" fontId="29" fillId="25" borderId="0" applyNumberFormat="0" applyBorder="0" applyAlignment="0" applyProtection="0">
      <x:alignment vertical="center"/>
    </x:xf>
    <x:xf numFmtId="0" fontId="30" fillId="26" borderId="0" applyNumberFormat="0" applyBorder="0" applyAlignment="0" applyProtection="0">
      <x:alignment vertical="center"/>
    </x:xf>
    <x:xf numFmtId="0" fontId="30" fillId="27" borderId="0" applyNumberFormat="0" applyBorder="0" applyAlignment="0" applyProtection="0">
      <x:alignment vertical="center"/>
    </x:xf>
    <x:xf numFmtId="0" fontId="29" fillId="28" borderId="0" applyNumberFormat="0" applyBorder="0" applyAlignment="0" applyProtection="0">
      <x:alignment vertical="center"/>
    </x:xf>
    <x:xf numFmtId="0" fontId="29" fillId="29" borderId="0" applyNumberFormat="0" applyBorder="0" applyAlignment="0" applyProtection="0">
      <x:alignment vertical="center"/>
    </x:xf>
    <x:xf numFmtId="0" fontId="30" fillId="30" borderId="0" applyNumberFormat="0" applyBorder="0" applyAlignment="0" applyProtection="0">
      <x:alignment vertical="center"/>
    </x:xf>
    <x:xf numFmtId="0" fontId="30" fillId="31" borderId="0" applyNumberFormat="0" applyBorder="0" applyAlignment="0" applyProtection="0">
      <x:alignment vertical="center"/>
    </x:xf>
    <x:xf numFmtId="0" fontId="29" fillId="32" borderId="0" applyNumberFormat="0" applyBorder="0" applyAlignment="0" applyProtection="0">
      <x:alignment vertical="center"/>
    </x:xf>
  </x:cellStyleXfs>
  <x:cellXfs count="16">
    <x:xf numFmtId="0" fontId="0" fillId="0" borderId="0" xfId="0"/>
    <x:xf numFmtId="0" fontId="1" fillId="0" borderId="0" xfId="0" applyFont="1" applyAlignment="1">
      <x:alignment vertical="center"/>
    </x:xf>
    <x:xf numFmtId="0" fontId="2" fillId="0" borderId="0" xfId="0" applyFont="1"/>
    <x:xf numFmtId="0" fontId="3" fillId="0" borderId="0" xfId="0" applyFont="1"/>
    <x:xf numFmtId="0" fontId="4" fillId="0" borderId="0" xfId="0" applyFont="1"/>
    <x:xf numFmtId="0" fontId="0" fillId="0" borderId="0" xfId="0" applyAlignment="1">
      <x:alignment wrapText="1"/>
    </x:xf>
    <x:xf numFmtId="0" fontId="5" fillId="0" borderId="0" xfId="0" applyFont="1"/>
    <x:xf numFmtId="0" fontId="6" fillId="0" borderId="0" xfId="6" applyFont="1" applyAlignment="1">
      <x:alignment wrapText="1"/>
    </x:xf>
    <x:xf numFmtId="0" fontId="7" fillId="0" borderId="0" xfId="0" applyFont="1"/>
    <x:xf numFmtId="0" fontId="8" fillId="0" borderId="0" xfId="6" applyAlignment="1"/>
    <x:xf numFmtId="0" fontId="9" fillId="0" borderId="0" xfId="0" applyFont="1"/>
    <x:xf numFmtId="0" fontId="0" fillId="0" borderId="0" xfId="0" applyFont="1"/>
    <x:xf numFmtId="0" fontId="10" fillId="0" borderId="0" xfId="0" applyFont="1"/>
    <x:xf numFmtId="0" fontId="11" fillId="0" borderId="0" xfId="0" applyFont="1"/>
    <x:xf numFmtId="0" fontId="12" fillId="0" borderId="0" xfId="0" applyFont="1"/>
    <x:xf numFmtId="0" fontId="1" fillId="0" borderId="0" xfId="0" applyNumberFormat="1" applyFont="1" applyFill="1" applyBorder="1" applyAlignment="1">
      <x:alignmen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5b8f5dbccfd84ad3" /><Relationship Type="http://schemas.openxmlformats.org/officeDocument/2006/relationships/theme" Target="/xl/theme/theme1.xml" Id="Re4025859edc645da" /><Relationship Type="http://schemas.openxmlformats.org/officeDocument/2006/relationships/sharedStrings" Target="/xl/sharedStrings.xml" Id="Rf9ad532c4d2a4db0" /><Relationship Type="http://schemas.openxmlformats.org/officeDocument/2006/relationships/worksheet" Target="/xl/worksheets/sheet1.xml" Id="Rb270213a369149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zbchen/JcgEks" TargetMode="External" Id="R9bb6dfe8969c4466" /></Relationships>
</file>

<file path=xl/worksheets/sheet1.xml><?xml version="1.0" encoding="utf-8"?>
<x:worksheet xmlns:x="http://schemas.openxmlformats.org/spreadsheetml/2006/main">
  <x:sheetFormatPr defaultColWidth="9.642857551574707" defaultRowHeight="16.799999237060547"/>
  <x:cols>
    <x:col min="1" max="16" width="19" customWidth="1"/>
    <x:col min="17" max="17" width="16" hidden="0" customWidth="1"/>
  </x:cols>
  <x:sheetData>
    <x:row r="1" ht="36" customHeight="1">
      <x:c r="A1" s="15" t="str">
        <x:v>Paper Title</x:v>
      </x:c>
      <x:c r="B1" s="15" t="str">
        <x:v>Software Lifecycle Phase</x:v>
      </x:c>
      <x:c r="C1" s="15" t="str">
        <x:v>Brief Introduction</x:v>
      </x:c>
      <x:c r="D1" s="15" t="str">
        <x:v>Brief Introduction (Existing English)</x:v>
      </x:c>
      <x:c r="E1" s="15" t="str">
        <x:v>Research Topic</x:v>
      </x:c>
      <x:c r="F1" s="15" t="str">
        <x:v>AI-Related</x:v>
      </x:c>
      <x:c r="G1" s="15" t="str">
        <x:v>Publication Venue</x:v>
      </x:c>
      <x:c r="H1" s="15" t="str">
        <x:v>Benchmark</x:v>
      </x:c>
      <x:c r="I1" s="15" t="str">
        <x:v>Quantitative Metrics and Results</x:v>
      </x:c>
      <x:c r="J1" s="15" t="str">
        <x:v>Reported Evidence of Industrial Relevance</x:v>
      </x:c>
      <x:c r="K1" s="15" t="str">
        <x:v>Specific Application / Industrial Case Study</x:v>
      </x:c>
      <x:c r="L1" s="15" t="str">
        <x:v>Industry-Affiliated Author(s)</x:v>
      </x:c>
      <x:c r="M1" s="15" t="str">
        <x:v>Artifact Repository</x:v>
      </x:c>
      <x:c r="N1" s="15" t="str">
        <x:v>Repository Stars</x:v>
      </x:c>
      <x:c r="O1" s="15" t="str">
        <x:v>Broad Topic</x:v>
      </x:c>
      <x:c r="P1" s="15" t="str">
        <x:v>Fine-Grained Topic</x:v>
      </x:c>
      <x:c r="Q1" s="15" t="str">
        <x:v>LLM-Related</x:v>
      </x:c>
    </x:row>
    <x:row r="2" ht="25.5" customHeight="1">
      <x:c r="A2" t="str">
        <x:v>Twin Graph-based Anomaly Detection via Attentive Multi-Modal Learning for Microservice System</x:v>
      </x:c>
      <x:c r="B2" t="str">
        <x:v>Development</x:v>
      </x:c>
      <x:c r="C2" t="str">
        <x:v>The paper proposes a semi-supervised anomaly detection method called MSTGAD based on graph structure and multimodal learning for microservice systems. By integrating three modal data types—metrics, logs, and traces—it constructs a Microservice Twin Graph (MST Graph) and employs spatial and temporal attention mechanisms to model complex inter-modal relationships and temporal dependencies, significantly improving the accuracy and real-time performance of anomaly detection. Experiments demonstrate that this method achieves an F1-score of 0.961 on real-world datasets, outperforming existing state-of-the-art techniques.</x:v>
      </x:c>
      <x:c r="D2" t="str">
        <x:v>The paper proposes a semi-supervised anomaly detection method called MSTGAD based on graph structure and multimodal learning for microservice systems. By integrating three modal data types—metrics, logs, and traces—it constructs a Microservice Twin Graph (MST Graph) and employs spatial and temporal attention mechanisms to model complex inter-modal relationships and temporal dependencies, significantly improving the accuracy and real-time performance of anomaly detection. Experiments demonstrate that this method achieves an F1-score of 0.961 on real-world datasets, outperforming existing state-of-the-art techniques.</x:v>
      </x:c>
      <x:c r="E2" t="str">
        <x:v>Multimodal anomaly detection in microservice systems</x:v>
      </x:c>
      <x:c r="F2" t="str">
        <x:v>Yes</x:v>
      </x:c>
      <x:c r="G2" t="str">
        <x:v>ASE-23</x:v>
      </x:c>
      <x:c r="H2" t="str">
        <x:v>MSDS: Distributed system data from OpenStack, including metrics, logs, and traces.
AIOps-Challenge 2022: Simulate the data of the e-commerce microservice system, including indicators, logs and tracking of service instances.</x:v>
      </x:c>
      <x:c r="I2" t="str">
        <x:v>Indicators: Precision, Recall, F1-score, Average Precision (AP), AUC.
Effect:
MSDS data set: F1-score is 0.957.
AIOps-Challenge data set: F1-score is 0.965.
The average performance is improved by 4.85%, which is better than comparison methods (such as TraceAnomaly, HADES, etc.).</x:v>
      </x:c>
      <x:c r="J2" t="str">
        <x:v>Yes</x:v>
      </x:c>
      <x:c r="K2" t="str">
        <x:v>The paper mentioned that this method was developed by Ant Group and the source code was made public (GitHub link). The experimental data AIOps-Challenge is derived from the simulated microservice system of China Construction Bank (CCB), which reflects the application background in the industry. However, no specific enterprise deployment cases were mentioned.</x:v>
      </x:c>
      <x:c r="L2" t="str">
        <x:v>Yes</x:v>
      </x:c>
      <x:c r="M2" s="6" t="e">
        <x:f>HYPERLINK("https://github.com/alipay/microservice_system_twin_graph_based_anomaly_detection","https://github.com/alipay/microservice_system_twin_graph_based_anomaly_detection,")</x:f>
        <x:v>HYPERLINK is not implemented. linkLocation=https://github.com/alipay/microservice_system_twin_graph_based_anomaly_detection, friendlyName=https://github.com/alipay/microservice_system_twin_graph_based_anomaly_detection,</x:v>
      </x:c>
      <x:c r="N2" t="str">
        <x:v>35</x:v>
      </x:c>
      <x:c r="O2" t="str">
        <x:v>Anomaly detection and fault diagnosis</x:v>
      </x:c>
      <x:c r="P2" t="str">
        <x:v>Anomaly detection and fault location in microservice systems</x:v>
      </x:c>
      <x:c r="Q2" t="str">
        <x:v>Yes</x:v>
      </x:c>
    </x:row>
    <x:row r="3" ht="25.5" customHeight="1">
      <x:c r="A3" t="str">
        <x:v>Dynamic Graph Neural Networks-based Alert Link Prediction for Online Service Systems</x:v>
      </x:c>
      <x:c r="B3" t="str">
        <x:v>Maintenance</x:v>
      </x:c>
      <x:c r="C3" t="str">
        <x:v>The paper proposes DyAlert, a dynamic graph neural network-based method for alert correlation prediction, designed to handle alert storms in online service systems. By constructing an Alert-Metric Dynamic Graph (AMDG) to model the alert propagation process and integrating heterogeneous k-GNN with GRU to learn spatiotemporal representations of alerts, DyAlert accurately predicts correlated alerts triggered by the same fault. Experimental results demonstrate that DyAlert achieves a 0.259 improvement in F1-score on real-world industrial datasets, significantly outperforming existing methods.</x:v>
      </x:c>
      <x:c r="D3" t="str">
        <x:v>The paper proposes DyAlert, a dynamic graph neural network-based method for alert correlation prediction, designed to handle alert storms in online service systems. By constructing an Alert-Metric Dynamic Graph (AMDG) to model the alert propagation process and integrating heterogeneous k-GNN with GRU to learn spatiotemporal representations of alerts, DyAlert accurately predicts correlated alerts triggered by the same fault. Experimental results demonstrate that DyAlert achieves a 0.259 improvement in F1-score on real-world industrial datasets, significantly outperforming existing methods.</x:v>
      </x:c>
      <x:c r="E3" t="str">
        <x:v>Alarm correlation analysis and fault diagnosis in online service systems</x:v>
      </x:c>
      <x:c r="F3" t="str">
        <x:v>Yes</x:v>
      </x:c>
      <x:c r="G3" t="str">
        <x:v>ASE-23</x:v>
      </x:c>
      <x:c r="H3" t="str">
        <x:v>The paper uses a real industrial data set collected from Alibaba's online service system, including 6,995 alerts and 1,310 system indicator data from July 1 to August 1, 2022.</x:v>
      </x:c>
      <x:c r="I3" t="str">
        <x:v>Quantitative indicators: Precision (precision rate), Recall (recall rate), F1-score (F1 value), Adjusted Mutual Information (AMI, adjusted mutual information).
Effect: DyAlert improved F1-score by 0.259 on average, Precision by 41.8% on average, Recall by 10.1% on average, and AMI reached 0.794, significantly better than baseline methods (FP-Growth, LiDAR and OAS).</x:v>
      </x:c>
      <x:c r="J3" t="str">
        <x:v>Yes</x:v>
      </x:c>
      <x:c r="K3" t="str">
        <x:v>The paper mentions a case study in Alibaba's online service system. The system runs 85 business units and approximately 30,000 different services, and DyAlert validated its effectiveness and efficiency in this real-world environment.</x:v>
      </x:c>
      <x:c r="L3" t="str">
        <x:v>Yes</x:v>
      </x:c>
      <x:c r="M3" s="6"/>
      <x:c r="N3"/>
      <x:c r="O3" t="str">
        <x:v>Anomaly detection and fault diagnosis</x:v>
      </x:c>
      <x:c r="P3" t="str">
        <x:v>Cloud service failure root cause analysis</x:v>
      </x:c>
      <x:c r="Q3" t="str">
        <x:v>No</x:v>
      </x:c>
    </x:row>
    <x:row r="4" ht="25.5" customHeight="1">
      <x:c r="A4" t="str">
        <x:v>Maat: Performance Metric Anomaly Anticipation for Cloud Services with Conditional Diffusion</x:v>
      </x:c>
      <x:c r="B4" t="str">
        <x:v>Maintenance</x:v>
      </x:c>
      <x:c r="C4" t="str">
        <x:v>The paper introduces Maat, a novel framework for proactive anomaly anticipation in cloud services. Maat employs a two-stage approach: a conditional denoising diffusion model for forecasting performance metrics, followed by anomaly detection using domain-specific features and an isolation forest with incremental learning. Evaluated on three public datasets, Maat demonstrates superior effectiveness in faster-than-real-time anomaly detection compared to state-of-the-art real-time methods. The study highlights the first application of diffusion models in software engineering and presents a practical solution for improving cloud service reliability.</x:v>
      </x:c>
      <x:c r="D4" t="str">
        <x:v>The paper introduces Maat, a novel framework for proactive anomaly anticipation in cloud services. Maat employs a two-stage approach: a conditional denoising diffusion model for forecasting performance metrics, followed by anomaly detection using domain-specific features and an isolation forest with incremental learning. Evaluated on three public datasets, Maat demonstrates superior effectiveness in faster-than-real-time anomaly detection compared to state-of-the-art real-time methods. The study highlights the first application of diffusion models in software engineering and presents a practical solution for improving cloud service reliability.</x:v>
      </x:c>
      <x:c r="E4" t="str">
        <x:v>Prediction of cloud service performance anomalies in advance</x:v>
      </x:c>
      <x:c r="F4" t="str">
        <x:v>Yes</x:v>
      </x:c>
      <x:c r="G4" t="str">
        <x:v>ASE-23</x:v>
      </x:c>
      <x:c r="H4" t="str">
        <x:v>The paper uses the following three public data sets:
AIOps18: Contains business and performance metrics for large IT companies.
Hades: Multivariate performance metrics and log data from Apache Spark, covering 21 typical failures.
Yahoo!S5: A benchmark dataset for time series anomaly detection, containing hourly sampled real-world metrics.</x:v>
      </x:c>
      <x:c r="I4" t="str">
        <x:v>Quantitative indicators:
Anomaly detection: recall rate (Rec), precision rate (Pre), F1 score (F1).
Prediction performance: mean absolute error (MAE), symmetric mean absolute percentage error (sMAPE).
Effect:
F1 score: Maat is 15.15%~79.95% better than existing real-time detection methods on average, and its real-time version (Maat-rt) is 19.17%~86.76% better than the baseline method.
Prediction performance: Maat’s prediction module is significantly better than the baseline on complex data sets (such as AIOps18 and Hades), with MAE reduced by 44.73%~89.81% and sMAPE reduced by 30.76%~65.87%.</x:v>
      </x:c>
      <x:c r="J4" t="str">
        <x:v>No</x:v>
      </x:c>
      <x:c r="K4" t="str">
        <x:v>No specific industrial application cases were mentioned, but it was emphasized that its method is suitable for large-scale cloud service systems (such as Web services, microservice architecture), and mentioned that collaboration with industry partners has defined abnormal indication characteristics (such as the impact of holidays on network traffic). The code has been open source and can be used for actual deployment reference.</x:v>
      </x:c>
      <x:c r="L4" t="str">
        <x:v>No</x:v>
      </x:c>
      <x:c r="M4" s="6"/>
      <x:c r="N4"/>
      <x:c r="O4" t="str">
        <x:v>Anomaly detection and fault diagnosis</x:v>
      </x:c>
      <x:c r="P4" t="str">
        <x:v>Cloud service failure root cause analysis</x:v>
      </x:c>
      <x:c r="Q4" t="str">
        <x:v>No</x:v>
      </x:c>
    </x:row>
    <x:row r="5" ht="25.5" customHeight="1">
      <x:c r="A5" t="str">
        <x:v>Vicious Cycles in Distributed Software Systems</x:v>
      </x:c>
      <x:c r="B5" t="str">
        <x:v>Maintenance</x:v>
      </x:c>
      <x:c r="C5" t="str">
        <x:v>The paper presents the first in-depth study of vicious cycles in distributed software systems, formally defining the concept and analyzing 33 real-world cases from 13 widely-used open-source systems. A vicious cycle occurs when an event causes system degradation, which in turn triggers more such events, leading to cascading failures. The study identifies root causes (e.g., incorrect error handlers), triggering conditions (e.g., heavy workloads), and fixing strategies (e.g., major redesigns). The authors also propose two prevention approaches: a monitoring tool for deadly retries and exponential backoff for unconstrained retries, demonstrating their feasibility through case studies.</x:v>
      </x:c>
      <x:c r="D5" t="str">
        <x:v>The paper presents the first in-depth study of vicious cycles in distributed software systems, formally defining the concept and analyzing 33 real-world cases from 13 widely-used open-source systems. A vicious cycle occurs when an event causes system degradation, which in turn triggers more such events, leading to cascading failures. The study identifies root causes (e.g., incorrect error handlers), triggering conditions (e.g., heavy workloads), and fixing strategies (e.g., major redesigns). The authors also propose two prevention approaches: a monitoring tool for deadly retries and exponential backoff for unconstrained retries, demonstrating their feasibility through case studies.</x:v>
      </x:c>
      <x:c r="E5" t="str">
        <x:v>Vicious cycles in distributed software systems</x:v>
      </x:c>
      <x:c r="F5" t="str">
        <x:v>No</x:v>
      </x:c>
      <x:c r="G5" t="str">
        <x:v>ASE-23</x:v>
      </x:c>
      <x:c r="H5" t="str">
        <x:v>The paper uses Yahoo! Cloud Serving Benchmark (YCSB) to evaluate the performance overhead of prevention tools (see Section VIII-A). In addition, the author analyzed 33 real vicious cycle cases from 13 open source systems (such as Hadoop, HBase, Kafka, etc.) as a research data set.</x:v>
      </x:c>
      <x:c r="I5" t="str">
        <x:v>Preventing tool overhead: On the YCSB benchmark, the average performance overhead introduced by tools is 0.31%, with a maximum of 0.98% (Section VIII-A).
Classification statistics of vicious circles:
55% of vicious cycles have error amplification behavior (§IV).
60% of vicious cycles are caused by unexpected interference in error handlers (§V).
42% of vicious cycles require high load triggering (§VI).
Repair strategy: 61% of cases require repair through system reconstruction (§VII).</x:v>
      </x:c>
      <x:c r="J5" t="str">
        <x:v>No</x:v>
      </x:c>
      <x:c r="K5" t="str">
        <x:v>Not mentioned, but the actual case of Amazon Web Services (AWS) was mentioned (§I), such as the EBS service triggering a vicious cycle due to network failure, resulting in large-scale disruption. In addition, the 33 cases analyzed by the author all come from open source systems (such as Hadoop, Kafka, etc.), which are widely used in industry, but cases of other commercial systems are not specifically discussed.</x:v>
      </x:c>
      <x:c r="L5" t="str">
        <x:v>No</x:v>
      </x:c>
      <x:c r="M5" s="6" t="e">
        <x:f>HYPERLINK("https://github.com/lin-tan/vcstudy","https://github.com/lin-tan/vcstudy,")</x:f>
        <x:v>HYPERLINK is not implemented. linkLocation=https://github.com/lin-tan/vcstudy, friendlyName=https://github.com/lin-tan/vcstudy,</x:v>
      </x:c>
      <x:c r="N5" t="str">
        <x:v>1</x:v>
      </x:c>
      <x:c r="O5" t="str">
        <x:v>Systems and Performance Engineering</x:v>
      </x:c>
      <x:c r="P5" t="str">
        <x:v>Resource leak detection</x:v>
      </x:c>
      <x:c r="Q5" t="str">
        <x:v>No</x:v>
      </x:c>
    </x:row>
    <x:row r="6" ht="25.5" customHeight="1">
      <x:c r="A6" t="str">
        <x:v>Scene-Driven Exploration and GUI Modeling for Android Apps</x:v>
      </x:c>
      <x:c r="B6" t="str">
        <x:v>Testing</x:v>
      </x:c>
      <x:c r="C6" t="str">
        <x:v>This paper presents SceneDroid, a scene-driven exploration approach for dynamically extracting GUI scenes in Android apps. By integrating smart exploration, state fuzzing, and indirect launching strategies, SceneDroid constructs a fine-grained Scene Transition Graph (SceneTG) with high transition coverage. Experiments show that SceneDroid improves transition pair coverage by 168.74% and scene extraction by 162.42% compared to existing tools. The study also highlights its potential applications in regression testing and GUI testing.</x:v>
      </x:c>
      <x:c r="D6" t="str">
        <x:v>This paper presents SceneDroid, a scene-driven exploration approach for dynamically extracting GUI scenes in Android apps. By integrating smart exploration, state fuzzing, and indirect launching strategies, SceneDroid constructs a fine-grained Scene Transition Graph (SceneTG) with high transition coverage. Experiments show that SceneDroid improves transition pair coverage by 168.74% and scene extraction by 162.42% compared to existing tools. The study also highlights its potential applications in regression testing and GUI testing.</x:v>
      </x:c>
      <x:c r="E6" t="str">
        <x:v>GUI modeling and dynamic scene exploration of Android applications</x:v>
      </x:c>
      <x:c r="F6" t="str">
        <x:v>Yes</x:v>
      </x:c>
      <x:c r="G6" t="str">
        <x:v>ASE-23</x:v>
      </x:c>
      <x:c r="H6" t="str">
        <x:v>10 self-developed benchmark applications (covering a variety of UI components and scenarios).
100 real apps (50 closed source, 50 open source) downloaded from Google Play and F-Droid.</x:v>
      </x:c>
      <x:c r="I6" t="str">
        <x:v>Quantitative indicators:
Number of activities explored (#Explored activities).
Number of transition pairs (#Transition pairs).
Number of scenes (#Scenes).
Effect:
SceneDroid extracts an average of 30.25 transformation pairs and 22.93 scenes, which is significantly better than baseline tools (such as GoalExplorer, ICBot, etc.).
The indirect startup strategy has the greatest contribution to scene exploration, with an average improvement of 47.02%.</x:v>
      </x:c>
      <x:c r="J6" t="str">
        <x:v>Yes</x:v>
      </x:c>
      <x:c r="K6" t="str">
        <x:v>The paper mentions the application of SceneDroid in regression testing and GUI testing, and takes the V2Ray application as an example to demonstrate its ability to identify fine-grained UI changes (such as navigation bars, menu updates, etc.) between different versions. In addition, SceneDroid can also be used for competitive product analysis and development guidance.</x:v>
      </x:c>
      <x:c r="L6" t="str">
        <x:v>Yes</x:v>
      </x:c>
      <x:c r="M6" s="6"/>
      <x:c r="N6"/>
      <x:c r="O6" t="str">
        <x:v>Program Analysis and Software Testing</x:v>
      </x:c>
      <x:c r="P6" t="str">
        <x:v>Automated test generation</x:v>
      </x:c>
      <x:c r="Q6" t="str">
        <x:v>No</x:v>
      </x:c>
    </x:row>
    <x:row r="7" ht="25.5" customHeight="1">
      <x:c r="A7" t="str">
        <x:v>Nuances are the Key: Unlocking ChatGPT to Find Failure-Inducing Tests with Differential Prompting</x:v>
      </x:c>
      <x:c r="B7" t="str">
        <x:v>Testing</x:v>
      </x:c>
      <x:c r="C7" t="str">
        <x:v>This paper proposes Differential Prompting, a novel technique to address the limitations of large language models (LLMs) like ChatGPT in generating failure-inducing test cases. The study reveals that ChatGPT’s direct approach achieves only a 28.8% success rate due to its insensitivity to nuanced code differences. The solution involves three steps: inferring the program’s intention, generating multiple reference implementations, and applying differential testing to identify failure-inducing inputs. Evaluated on QuixBugs and Codeforces benchmarks, Differential Prompting achieves success rates of 75.0% and 66.7%, outperforming baselines (e.g., Pynguin and vanilla ChatGPT) by 2.6X and 4.0X, respectively. The method is particularly effective for educational tools and testing small-scale programs.</x:v>
      </x:c>
      <x:c r="D7" t="str">
        <x:v>This paper proposes Differential Prompting, a novel technique to address the limitations of large language models (LLMs) like ChatGPT in generating failure-inducing test cases. The study reveals that ChatGPT’s direct approach achieves only a 28.8% success rate due to its insensitivity to nuanced code differences. The solution involves three steps: inferring the program’s intention, generating multiple reference implementations, and applying differential testing to identify failure-inducing inputs. Evaluated on QuixBugs and Codeforces benchmarks, Differential Prompting achieves success rates of 75.0% and 66.7%, outperforming baselines (e.g., Pynguin and vanilla ChatGPT) by 2.6X and 4.0X, respectively. The method is particularly effective for educational tools and testing small-scale programs.</x:v>
      </x:c>
      <x:c r="E7" t="str">
        <x:v>Leverage large language models to automatically generate test cases that trigger program errors through differential hinting methods</x:v>
      </x:c>
      <x:c r="F7" t="str">
        <x:v>Yes</x:v>
      </x:c>
      <x:c r="G7" t="str">
        <x:v>ASE-23</x:v>
      </x:c>
      <x:c r="H7" t="str">
        <x:v>QuixBugs: A benchmark set containing 40 pairs of Python programs (correct and incorrect versions).
Codeforces: Select 7 programming competition topics released in November 2022 (to ensure no leakage of training data).</x:v>
      </x:c>
      <x:c r="I7" t="str">
        <x:v>Success Rate: The proportion of test cases (FT-IA) that correctly trigger errors.
QuixBugs: 75.0% (baseline ChatGPT 28.8%, Pynguin 7.5%).
Codeforces: 66.7% (baseline ChatGPT 16.7%, Pynguin 0%).
Accuracy: The proportion of FT-IA among all generated test cases.
QuixBugs: 98.0% (baseline 28.8%).
Codeforces: 87.9% (baseline 7.1%).</x:v>
      </x:c>
      <x:c r="J7" t="str">
        <x:v>No</x:v>
      </x:c>
      <x:c r="K7" t="str">
        <x:v>Not reported</x:v>
      </x:c>
      <x:c r="L7" t="str">
        <x:v>No</x:v>
      </x:c>
      <x:c r="M7" s="6"/>
      <x:c r="N7"/>
      <x:c r="O7" t="str">
        <x:v>Program Analysis and Software Testing</x:v>
      </x:c>
      <x:c r="P7" t="str">
        <x:v>Automated test generation</x:v>
      </x:c>
      <x:c r="Q7" t="str">
        <x:v>Yes</x:v>
      </x:c>
    </x:row>
    <x:row r="8" ht="25.5" customHeight="1">
      <x:c r="A8" t="str">
        <x:v>Robin: A Novel Method to Produce Robust Interpreters for Deep Learning-Based Code Classifiers</x:v>
      </x:c>
      <x:c r="B8" t="str">
        <x:v>Development</x:v>
      </x:c>
      <x:c r="C8" t="str">
        <x:v>This paper introduces Robin, a novel method for generating robust and high-fidelity interpreters for deep learning-based code classifiers. Existing post-hoc interpretation methods (e.g., LIME, LEMNA) suffer from two key issues: out-of-distribution problems caused by perturbations and lack of robustness in interpretations. Robin addresses these by proposing a hybrid interpreter-approximator structure combined with adversarial training and mixup-based data augmentation. Experiments demonstrate that Robin outperforms state-of-the-art methods in fidelity (evaluated on both classifiers and approximators) and robustness, while being less affected by out-of-distribution examples. The method is applicable to tasks like code functionality classification and authorship attribution.</x:v>
      </x:c>
      <x:c r="D8" t="str">
        <x:v>This paper introduces Robin, a novel method for generating robust and high-fidelity interpreters for deep learning-based code classifiers. Existing post-hoc interpretation methods (e.g., LIME, LEMNA) suffer from two key issues: out-of-distribution problems caused by perturbations and lack of robustness in interpretations. Robin addresses these by proposing a hybrid interpreter-approximator structure combined with adversarial training and mixup-based data augmentation. Experiments demonstrate that Robin outperforms state-of-the-art methods in fidelity (evaluated on both classifiers and approximators) and robustness, while being less affected by out-of-distribution examples. The method is applicable to tasks like code functionality classification and authorship attribution.</x:v>
      </x:c>
      <x:c r="E8" t="str">
        <x:v>Interpretability of deep learning models</x:v>
      </x:c>
      <x:c r="F8" t="str">
        <x:v>Yes</x:v>
      </x:c>
      <x:c r="G8" t="str">
        <x:v>ASE-23</x:v>
      </x:c>
      <x:c r="H8" t="str">
        <x:v>Dataset:
DL-CAIS (Code Author Attribution): Google Code Jam (GCJ) data set, containing 1,632 C++ program files.
TBCNN (Code Functional Classification): Open Judge system dataset containing 52,000 C programs.
Baseline methods: LIME, LEMNA, Zou et al.'s method and random feature selection baseline.</x:v>
      </x:c>
      <x:c r="I8" t="str">
        <x:v>Fidelity (FS-M/FS-A) The consistency ratio between the classifier/approximator prediction and the original model prediction. FS-M increased by 6.11% and FS-A increased by 67.22%.
Robustness: The Jaccard similarity between the original sample and the adversarial sample is 15.87 times more robust (than the existing method)
Out-of-Distribution Resilience The change in classifier accuracy (ADq) after removing non-important features is affected by out-of-distribution samples and is reduced by 47.31% (compared to LEMNA)</x:v>
      </x:c>
      <x:c r="J8" t="str">
        <x:v>No</x:v>
      </x:c>
      <x:c r="K8" t="str">
        <x:v>Not reported</x:v>
      </x:c>
      <x:c r="L8" t="str">
        <x:v>No</x:v>
      </x:c>
      <x:c r="M8" s="6" t="e">
        <x:f>HYPERLINK("https://github.com/CGCL-codes/Robin","https://github.com/CGCL-codes/Robin,")</x:f>
        <x:v>HYPERLINK is not implemented. linkLocation=https://github.com/CGCL-codes/Robin, friendlyName=https://github.com/CGCL-codes/Robin,</x:v>
      </x:c>
      <x:c r="N8" t="str">
        <x:v>8</x:v>
      </x:c>
      <x:c r="O8" t="str">
        <x:v>SE for AI </x:v>
      </x:c>
      <x:c r="P8" t="str">
        <x:v>Model Robustness and Adversarial Examples</x:v>
      </x:c>
      <x:c r="Q8" t="str">
        <x:v>Yes</x:v>
      </x:c>
    </x:row>
    <x:row r="9" ht="25.5" customHeight="1">
      <x:c r="A9" t="str">
        <x:v>The Devil is in the Tails: How Long-Tailed Code Distributions Impact Large Language Models</x:v>
      </x:c>
      <x:c r="B9" t="str">
        <x:v>Development</x:v>
      </x:c>
      <x:c r="C9" t="str">
        <x:v>This paper investigates the long-tailed distribution phenomenon in software engineering (SE) data and its impact on the performance of Large Language Models (LLMs) for code. Through an empirical study of three SE tasks—API sequence recommendation, code revision recommendation, and vulnerability type prediction—the authors demonstrate that models perform significantly worse (30.0% to 254.0%) on tail data (infrequent labels) compared to head data (frequent labels). The study also evaluates the effectiveness of long-tailed solutions from computer vision in SE and proposes a method to identify tail data. The findings highlight the need for tailored approaches to address long-tailed distributions in SE.</x:v>
      </x:c>
      <x:c r="D9" t="str">
        <x:v>This paper investigates the long-tailed distribution phenomenon in software engineering (SE) data and its impact on the performance of Large Language Models (LLMs) for code. Through an empirical study of three SE tasks—API sequence recommendation, code revision recommendation, and vulnerability type prediction—the authors demonstrate that models perform significantly worse (30.0% to 254.0%) on tail data (infrequent labels) compared to head data (frequent labels). The study also evaluates the effectiveness of long-tailed solutions from computer vision in SE and proposes a method to identify tail data. The findings highlight the need for tailored approaches to address long-tailed distributions in SE.</x:v>
      </x:c>
      <x:c r="E9" t="str">
        <x:v>The impact of long-tail code distribution on large language model performance</x:v>
      </x:c>
      <x:c r="F9" t="str">
        <x:v>Yes</x:v>
      </x:c>
      <x:c r="G9" t="str">
        <x:v>ASE-23</x:v>
      </x:c>
      <x:c r="H9" t="str">
        <x:v>The paper uses the following data sets as benchmarks:
API sequence recommendations: based on a dataset of 50,000 compilable Java projects (Irsan et al. 2023).
Code revision recommendations: Code review data from GitHub and Gerrit (Tufano et al. 2022).
Vulnerability type prediction: 6,541 security patches from the National Vulnerability Database (NVD) (Pan et al. 2023).</x:v>
      </x:c>
      <x:c r="I9" t="str">
        <x:v>Quantitative indicators:
Gini coefficient: used to measure the long-tail degree of data (the Gini coefficient of the SE data set is 0.777–0.932, which is higher than the computer vision data set).
Accuracy and Exact Match (EM): Evaluate model performance.
Effect:
The model performs well on head data (high-frequency tags) (e.g., vulnerability type prediction accuracy is 87.0%), but its performance drops significantly on tail data (low-frequency tags) (e.g., API sequence recommendation EM drops by 30.0%–254.0%).
Long-tail solutions for computer vision (such as Focal Loss and LRT) have limited effectiveness in SE tasks (only 0.3%–1.4% improvement).</x:v>
      </x:c>
      <x:c r="J9" t="str">
        <x:v>No</x:v>
      </x:c>
      <x:c r="K9" t="str">
        <x:v>Not mentioned, but discussed the potential impact of long-tail distribution on actual development scenarios (such as unreliable prediction of low-frequency APIs or vulnerability types that may cause security risks)</x:v>
      </x:c>
      <x:c r="L9" t="str">
        <x:v>No</x:v>
      </x:c>
      <x:c r="M9" s="6"/>
      <x:c r="N9"/>
      <x:c r="O9" t="str">
        <x:v>SE for AI </x:v>
      </x:c>
      <x:c r="P9" t="str">
        <x:v>Code pre-trained model</x:v>
      </x:c>
      <x:c r="Q9" t="str">
        <x:v>Yes</x:v>
      </x:c>
    </x:row>
    <x:row r="10" ht="25.5" customHeight="1">
      <x:c r="A10" t="str">
        <x:v>CertPri: Certifiable Prioritization for Deep Neural Networks via Movement Cost in Feature Space</x:v>
      </x:c>
      <x:c r="B10" t="str">
        <x:v>Testing</x:v>
      </x:c>
      <x:c r="C10" t="str">
        <x:v>This paper proposes CertPri, a certifiable test input prioritization technique for deep neural networks (DNNs). CertPri measures the movement cost of test inputs in the feature space and provides formal robustness guarantees via Lipschitz continuity and generalized extreme value theory (GEVT). Key contributions include:
Certifiability: Formal guarantees for movement costs against adversarial perturbations.
Effectiveness: Outperforms baselines by 53.97% in prioritization efficacy.
Generality: Applicable to classification/regression tasks, diverse data forms (e.g., image, text), and black-box/white-box scenarios.
Experiments on 50 datasets/models show CertPri’s superiority in RAUC metrics, robustness (1.41–2.00× baseline), and efficiency (52.86× faster than SOTA).</x:v>
      </x:c>
      <x:c r="D10" t="str">
        <x:v>This paper proposes CertPri, a certifiable test input prioritization technique for deep neural networks (DNNs). CertPri measures the movement cost of test inputs in the feature space and provides formal robustness guarantees via Lipschitz continuity and generalized extreme value theory (GEVT). Key contributions include:
Certifiability: Formal guarantees for movement costs against adversarial perturbations.
Effectiveness: Outperforms baselines by 53.97% in prioritization efficacy.
Generality: Applicable to classification/regression tasks, diverse data forms (e.g., image, text), and black-box/white-box scenarios.
Experiments on 50 datasets/models show CertPri’s superiority in RAUC metrics, robustness (1.41–2.00× baseline), and efficiency (52.86× faster than SOTA).</x:v>
      </x:c>
      <x:c r="E10" t="str">
        <x:v>Test input prioritization for deep neural networks</x:v>
      </x:c>
      <x:c r="F10" t="str">
        <x:v>Yes</x:v>
      </x:c>
      <x:c r="G10" t="str">
        <x:v>ASE-23</x:v>
      </x:c>
      <x:c r="H10" t="str">
        <x:v>Data sets: 14 types including CIFAR10, ImageNet, DrivingSA, FMNIST, IMDB, VCTK10, RML8PSK, Cora, Adult, etc., covering images, text, speech, graph data, etc.
Model: 6 structures including VGG, ResNet, LSTM, and GCN.
Comparison methods: LSA, DSA (based on surprise), MCP, DeepGini (based on confidence), PRIMA (based on mutation).</x:v>
      </x:c>
      <x:c r="I10" t="str">
        <x:v>Indicators:
RAUC (ratio of area under the curve): measures the effectiveness of prioritization (the larger the value, the better).
Prioritization Speed ​​(seconds/thousand inputs): A measure of efficiency (lower values ​​are better).
RobR (robustness ratio): RAUC stability under adversarial attacks (the larger the value, the better).
GenRew (Generality Rating): Performance ranking across tasks/data (values ​​closer to 1 are better).
Effect:
RAUC increases by 53.97% (average), up to 114.85% (against attack scenario).
The robustness (RobR) is 1.41–2.00 times that of the baseline.
The efficiency is 52.86 times faster than PRIMA.</x:v>
      </x:c>
      <x:c r="J10" t="str">
        <x:v>No</x:v>
      </x:c>
      <x:c r="K10" t="str">
        <x:v>Not mentioned. The paper takes autonomous driving (such as Tesla and Uber's fatal accidents) and image recognition (such as Google's self-driving car misjudgment) as examples to illustrate the importance of DNN testing. CertPri can be applied to such industrial scenarios with high reliability requirements, but no specific enterprise cooperation cases are provided.</x:v>
      </x:c>
      <x:c r="L10" t="str">
        <x:v>No</x:v>
      </x:c>
      <x:c r="M10" s="6" t="e">
        <x:f>HYPERLINK("https://github.com/haibinzheng/CertPri","https://github.com/haibinzheng/CertPri,")</x:f>
        <x:v>HYPERLINK is not implemented. linkLocation=https://github.com/haibinzheng/CertPri, friendlyName=https://github.com/haibinzheng/CertPri,</x:v>
      </x:c>
      <x:c r="N10" t="str">
        <x:v>1</x:v>
      </x:c>
      <x:c r="O10" t="str">
        <x:v>Program Analysis and Software Testing</x:v>
      </x:c>
      <x:c r="P10" t="str">
        <x:v>Quantum program testing, deep learning system testing</x:v>
      </x:c>
      <x:c r="Q10" t="str">
        <x:v>No</x:v>
      </x:c>
    </x:row>
    <x:row r="11" ht="25.5" customHeight="1">
      <x:c r="A11" t="str">
        <x:v>Are They All Good? Studying Practitioners' Expectations on the Readability of Log Messages</x:v>
      </x:c>
      <x:c r="B11" t="str">
        <x:v>Maintenance</x:v>
      </x:c>
      <x:c r="C11" t="str">
        <x:v>This paper investigates the readability of log messages by interviewing 17 industrial practitioners, identifying three key aspects: Structure, Information, and Wording. A manual study of large-scale open-source systems revealed that 38.1% of log messages have readability issues. The study also explores automated classification of log readability using deep learning and machine learning models, with Random Forest achieving an average balanced accuracy of 86.3%. The findings provide guidelines for improving log message quality and highlight the potential for automated tools in logging practices.</x:v>
      </x:c>
      <x:c r="D11" t="str">
        <x:v>This paper investigates the readability of log messages by interviewing 17 industrial practitioners, identifying three key aspects: Structure, Information, and Wording. A manual study of large-scale open-source systems revealed that 38.1% of log messages have readability issues. The study also explores automated classification of log readability using deep learning and machine learning models, with Random Forest achieving an average balanced accuracy of 86.3%. The findings provide guidelines for improving log message quality and highlight the potential for automated tools in logging practices.</x:v>
      </x:c>
      <x:c r="E11" t="str">
        <x:v>Log message readability</x:v>
      </x:c>
      <x:c r="F11" t="str">
        <x:v>Yes</x:v>
      </x:c>
      <x:c r="G11" t="str">
        <x:v>ASE-23</x:v>
      </x:c>
      <x:c r="H11" t="str">
        <x:v>The paper used log data sets from 9 large open source systems (such as Elasticsearch, HBase, etc.), and sampled a total of 2,702 log statements for manual investigation and analysis.</x:v>
      </x:c>
      <x:c r="I11" t="str">
        <x:v>Quantitative indicators: Balanced Accuracy, Precision, Recall, F1 Score.
Effect:
The average balanced accuracy of the random forest model across the three readability dimensions was 86.3%.
The average balanced accuracy of the Bi-LSTM model is 82.1%.
For the “Information” aspect classification, the F1 scores of Random Forest were 93.8% (Adequate) and 79.2% (Inadequate).</x:v>
      </x:c>
      <x:c r="J11" t="str">
        <x:v>No</x:v>
      </x:c>
      <x:c r="K11" t="str">
        <x:v>Not mentioned, the study summarized log readability improvement practices through interviews with 17 practitioners in 11 companies, and verified the effectiveness of these practices in the industry.</x:v>
      </x:c>
      <x:c r="L11" t="str">
        <x:v>No</x:v>
      </x:c>
      <x:c r="M11" s="6"/>
      <x:c r="N11"/>
      <x:c r="O11" t="str">
        <x:v>Anomaly detection and fault diagnosis</x:v>
      </x:c>
      <x:c r="P11" t="str">
        <x:v>Log analysis</x:v>
      </x:c>
      <x:c r="Q11" t="str">
        <x:v>Yes</x:v>
      </x:c>
    </x:row>
    <x:row r="12" ht="25.5" customHeight="1">
      <x:c r="A12" t="str">
        <x:v>LogOnline: A Semi-supervised Log-based Anomaly Detector Aided with Online Learning Mechanism</x:v>
      </x:c>
      <x:c r="B12" t="str">
        <x:v>Maintenance</x:v>
      </x:c>
      <x:c r="C12" t="str">
        <x:v>This paper proposes LogOnline, a semi-supervised log-based anomaly detector enhanced with an online learning mechanism, addressing limitations of existing approaches (e.g., reliance on labeled data and instability to evolving logs). Key contributions include:
Semi-supervised training: Requires only normal log sequences, eliminating manual labeling.
Online learning: Continuously adapts to new log patterns without human intervention or historical data storage.
Hybrid representation: Combines semantic and contextual vectors via a gating network for robust event embedding.
Evaluations on HDFS (stable logs) and BGL (unstable logs) show LogOnline matches supervised methods on stable data (F1=0.944) and outperforms all baselines on unstable data (F1=0.771 vs. 0.490 for CNN).</x:v>
      </x:c>
      <x:c r="D12" t="str">
        <x:v>This paper proposes LogOnline, a semi-supervised log-based anomaly detector enhanced with an online learning mechanism, addressing limitations of existing approaches (e.g., reliance on labeled data and instability to evolving logs). Key contributions include:
Semi-supervised training: Requires only normal log sequences, eliminating manual labeling.
Online learning: Continuously adapts to new log patterns without human intervention or historical data storage.
Hybrid representation: Combines semantic and contextual vectors via a gating network for robust event embedding.
Evaluations on HDFS (stable logs) and BGL (unstable logs) show LogOnline matches supervised methods on stable data (F1=0.944) and outperforms all baselines on unstable data (F1=0.771 vs. 0.490 for CNN).</x:v>
      </x:c>
      <x:c r="E12" t="str">
        <x:v>Log anomaly detection</x:v>
      </x:c>
      <x:c r="F12" t="str">
        <x:v>Yes</x:v>
      </x:c>
      <x:c r="G12" t="str">
        <x:v>ASE-23</x:v>
      </x:c>
      <x:c r="H12" t="str">
        <x:v>HDFS: Stable log data set (MapReduce task log).
BGL: Unstable log data set (Blue Gene/L supercomputer logs).</x:v>
      </x:c>
      <x:c r="I12" t="str">
        <x:v>Precision: HDFS is 0.956, BGL is 0.812
Recall: 0.933 for HDFS and 0.735 for BGL
F1-Score: 0.944 for HDFS and 0.771 for BGL
Compare to baseline:
Supervised methods (LogRobust, CNN) perform best on stable data, but F1 drops to 0.49 on unstable data.
LogOnline improves F1 by 57% on BGL (vs. CNN).</x:v>
      </x:c>
      <x:c r="J12" t="str">
        <x:v>No</x:v>
      </x:c>
      <x:c r="K12" t="str">
        <x:v>Not mentioned, but cooperating units include Microsoft and Tsinghua University, and the authors of the paper are from industry (Microsoft engineers) and academia.
Practical challenges: Log instability is prevalent in cloud systems (such as Azure), and LogOnline's online learning mechanism is suitable for dynamic cloud environments.
No specific enterprise case studies are provided, but the utility of the approach in large-scale cloud systems is emphasized.</x:v>
      </x:c>
      <x:c r="L12" t="str">
        <x:v>No</x:v>
      </x:c>
      <x:c r="M12" s="6" t="e">
        <x:f>HYPERLINK("https://github.com/xUhEngwAng/LogOnline","https://github.com/xUhEngwAng/LogOnline,")</x:f>
        <x:v>HYPERLINK is not implemented. linkLocation=https://github.com/xUhEngwAng/LogOnline, friendlyName=https://github.com/xUhEngwAng/LogOnline,</x:v>
      </x:c>
      <x:c r="N12" t="str">
        <x:v>7</x:v>
      </x:c>
      <x:c r="O12" t="str">
        <x:v>Anomaly detection and fault diagnosis</x:v>
      </x:c>
      <x:c r="P12" t="str">
        <x:v>Log anomaly detection</x:v>
      </x:c>
      <x:c r="Q12" t="str">
        <x:v>Yes</x:v>
      </x:c>
    </x:row>
    <x:row r="13" ht="25.5" customHeight="1">
      <x:c r="A13" t="str">
        <x:v>An Empirical Study of Malicious Code In PyPI Ecosystem</x:v>
      </x:c>
      <x:c r="B13" t="str">
        <x:v>Maintenance</x:v>
      </x:c>
      <x:c r="C13" t="str">
        <x:v>This paper conducts an empirical study on malicious code in the PyPI ecosystem. The authors built a multi-source dataset of 4,669 malicious code samples, classifying them into five categories based on behavior. Over 50% of the malicious code exhibited multiple malicious behaviors, with information stealing and command execution being the most prevalent. The study also uncovered novel attack vectors and anti-detection techniques, revealing that 74.81% of malicious packages infiltrated end-user projects through source code installation. Additionally, the research highlighted the persistence of malicious packages in global PyPI mirrors and proposed a lifecycle model along with mitigation suggestions to enhance the security of the Python open-source ecosystem.</x:v>
      </x:c>
      <x:c r="D13" t="str">
        <x:v>This paper conducts an empirical study on malicious code in the PyPI ecosystem. The authors built a multi-source dataset of 4,669 malicious code samples, classifying them into five categories based on behavior. Over 50% of the malicious code exhibited multiple malicious behaviors, with information stealing and command execution being the most prevalent. The study also uncovered novel attack vectors and anti-detection techniques, revealing that 74.81% of malicious packages infiltrated end-user projects through source code installation. Additionally, the research highlighted the persistence of malicious packages in global PyPI mirrors and proposed a lifecycle model along with mitigation suggestions to enhance the security of the Python open-source ecosystem.</x:v>
      </x:c>
      <x:c r="E13" t="str">
        <x:v>Malicious code in the PyPI ecosystem, including its properties, attack strategies, propagation methods, anti-detection techniques, and impact on end users.</x:v>
      </x:c>
      <x:c r="F13" t="str">
        <x:v>Yes</x:v>
      </x:c>
      <x:c r="G13" t="str">
        <x:v>ASE-23</x:v>
      </x:c>
      <x:c r="H13" t="str">
        <x:v>The paper constructed a benchmark data set containing malicious code and benign code, including:
Malicious code: 1,556 packages, 6,887 Python files, 254,242 lines of code.
Benign code: 549 packages, 7,762 Python files, 618,020 lines of code.
In addition, the performance of various detection tools (such as Bandit4Mal, OSSGadget, VirusTotal, etc.) on this data set was also evaluated.</x:v>
      </x:c>
      <x:c r="I13" t="str">
        <x:v>Malicious code density (LOM/LOC): 52% of malicious package files have a density exceeding 50%, and 43% exceed 90%.
Detection tool effect:
Bandit4Mal: High false positive rate (False Positive Rate, FPR=87.5%).
VirusTotal: The missed detection rate is high (False Negative Rate, FNR=47.5%).
Mirror server residual rate: The residual rate of malicious packets in the Tsinghua mirror is as high as 89%.
Attack vector distribution: 68.6% are installation-time attacks (Install-Time), 19% are import-time attacks (Import-Time), and 12.4% are run-time attacks (Run-Time).</x:v>
      </x:c>
      <x:c r="J13" t="str">
        <x:v>No</x:v>
      </x:c>
      <x:c r="K13" t="str">
        <x:v>No specific applications were mentioned, but multiple industry-related cases were analyzed, such as:
Easyfuncsys package: steals "leveldb" files from user devices and sends them to remote servers, downloaded more than 1,045 times.
PyPI mirror server: Research has found that the residual problem of malicious packages in Chinese mirrors (such as Tsinghua, Tencent, and Alibaba Cloud) is serious, and the residual rate of Tsinghua mirror is as high as 81.62%.
Tool application: The performance of industry tools such as Snyk and Sonatype in malicious packet detection was evaluated, and their limitations (such as high miss detection rate) were pointed out.</x:v>
      </x:c>
      <x:c r="L13" t="str">
        <x:v>No</x:v>
      </x:c>
      <x:c r="M13" s="6" t="e">
        <x:f>HYPERLINK("https://github.com/lxyeternal/pypi_malregistry","https://github.com/lxyeternal/pypi_malregistry,")</x:f>
        <x:v>HYPERLINK is not implemented. linkLocation=https://github.com/lxyeternal/pypi_malregistry, friendlyName=https://github.com/lxyeternal/pypi_malregistry,</x:v>
      </x:c>
      <x:c r="N13" t="str">
        <x:v>98</x:v>
      </x:c>
      <x:c r="O13" t="str">
        <x:v>Software security and vulnerability analysis</x:v>
      </x:c>
      <x:c r="P13" t="str">
        <x:v>Malicious code detection</x:v>
      </x:c>
      <x:c r="Q13" t="str">
        <x:v>No</x:v>
      </x:c>
    </x:row>
    <x:row r="14" ht="25.5" customHeight="1">
      <x:c r="A14" s="2" t="str">
        <x:v>Understanding and Remediating Open-Source License Incompatibilities in the PyPI Ecosystem</x:v>
      </x:c>
      <x:c r="B14" t="str">
        <x:v>Maintenance</x:v>
      </x:c>
      <x:c r="C14" t="str">
        <x:v>This paper investigates license incompatibilities and their remediation in the PyPI ecosystem. The authors built a large-scale dataset of dependency and licensing information, revealing that 7.27% of PyPI releases have license incompatibilities, with 61.3% caused by transitive dependencies. Inspired by empirical findings, they proposed Silence, an SMT-solver-based approach to recommend minimal-cost remediation strategies (e.g., migration, removal, or license changes). Evaluation shows Silence matches 19 real-world cases and was accepted by five popular PyPI packages.</x:v>
      </x:c>
      <x:c r="D14" t="str">
        <x:v>This paper investigates license incompatibilities and their remediation in the PyPI ecosystem. The authors built a large-scale dataset of dependency and licensing information, revealing that 7.27% of PyPI releases have license incompatibilities, with 61.3% caused by transitive dependencies. Inspired by empirical findings, they proposed Silence, an SMT-solver-based approach to recommend minimal-cost remediation strategies (e.g., migration, removal, or license changes). Evaluation shows Silence matches 19 real-world cases and was accepted by five popular PyPI packages.</x:v>
      </x:c>
      <x:c r="E14" t="str">
        <x:v>Compatibility issues of open source software licenses in dependency graphs and their automated fixes.</x:v>
      </x:c>
      <x:c r="F14" t="str">
        <x:v>Yes</x:v>
      </x:c>
      <x:c r="G14" t="str">
        <x:v>ASE-23</x:v>
      </x:c>
      <x:c r="H14" t="str">
        <x:v>Self-built PyPI data set (3,622,711 releases, 438,967 packages).
Real cases: 19 historical repair cases and practical verification of 5 PyPI packages (such as fiftyone, halo, etc.).</x:v>
      </x:c>
      <x:c r="I14" t="str">
        <x:v>Indicators:
Percentage of license incompatibilities (7.27%).
Repair matching rate (Silence matches the non-migration repair strategy proposed by 19/19 developers).
User adoption rate (5/7 developers accept Silence recommendations).
Effect:
Silence detected 202 incompatible versions in the Top 5000 packages, and the median time to generate fixes was 14.9 seconds.</x:v>
      </x:c>
      <x:c r="J14" t="str">
        <x:v>Yes</x:v>
      </x:c>
      <x:c r="K14" t="str">
        <x:v>mentioned. The paper verified Silence in five popular PyPI packages (such as glean-parser, sphinx-autodpi), and the developers adopted their recommended fixes (such as migrating dependencies or modifying licenses). For example, glean-parser integrates license checking into CI/CD processes.</x:v>
      </x:c>
      <x:c r="L14" t="str">
        <x:v>No</x:v>
      </x:c>
      <x:c r="M14" s="6" t="e">
        <x:f>HYPERLINK("https://github.com/osslab-pku/SILENCE","https://github.com/osslab-pku/SILENCE,,")</x:f>
        <x:v>HYPERLINK is not implemented. linkLocation=https://github.com/osslab-pku/SILENCE, friendlyName=https://github.com/osslab-pku/SILENCE,,</x:v>
      </x:c>
      <x:c r="N14" t="str">
        <x:v>8</x:v>
      </x:c>
      <x:c r="O14" t="str">
        <x:v>Software maintenance and evolution</x:v>
      </x:c>
      <x:c r="P14" t="str">
        <x:v>Software dependency management</x:v>
      </x:c>
      <x:c r="Q14" t="str">
        <x:v>No</x:v>
      </x:c>
    </x:row>
    <x:row r="15" ht="25.5" customHeight="1">
      <x:c r="A15" s="3" t="str">
        <x:v>Mitigating Persistence of Open-Source Vulnerabilities in Maven Ecosystem</x:v>
      </x:c>
      <x:c r="B15" t="str">
        <x:v>Maintenance</x:v>
      </x:c>
      <x:c r="C15" t="str">
        <x:v>The paper addresses the persistence of vulnerabilities in the Maven ecosystem, where even after patches are released, many libraries and applications continue to use vulnerable versions. Through an empirical study, the authors reveal the prevalence of persistent vulnerabilities and identify blocked fixes by upstream dependencies as a primary cause. They propose Ranger, an automated tool that restores compatible and secure version ranges for dependencies, enabling automatic remediation of downstream projects. Evaluations show that Ranger successfully restored 75.64% of ranges and remediated 90.32% of vulnerable projects.</x:v>
      </x:c>
      <x:c r="D15" t="str">
        <x:v>The paper addresses the persistence of vulnerabilities in the Maven ecosystem, where even after patches are released, many libraries and applications continue to use vulnerable versions. Through an empirical study, the authors reveal the prevalence of persistent vulnerabilities and identify blocked fixes by upstream dependencies as a primary cause. They propose Ranger, an automated tool that restores compatible and secure version ranges for dependencies, enabling automatic remediation of downstream projects. Evaluations show that Ranger successfully restored 75.64% of ranges and remediated 90.32% of vulnerable projects.</x:v>
      </x:c>
      <x:c r="E15" t="str">
        <x:v>The persistence of vulnerabilities in the open source software ecosystem and its automated mitigation methods</x:v>
      </x:c>
      <x:c r="F15" t="str">
        <x:v>Yes</x:v>
      </x:c>
      <x:c r="G15" t="str">
        <x:v>ASE-23</x:v>
      </x:c>
      <x:c r="H15" t="str">
        <x:v>The paper uses the following benchmarks:
541,753 libraries and 11,859,883 versions in Maven Central Repository (MCR).
13,638 Maven-managed Java repositories collected from GitHub (9,220 valid repositories were filtered out).
1,861 vulnerability data from NVD, GitHub Advisory, Google Open-Source Database and Snyk Vulnerability Database.</x:v>
      </x:c>
      <x:c r="I15" t="str">
        <x:v>Half-life: Measures the time required for the proportion of downstream libraries affected by the vulnerability to drop to 50%. The study found that 58.73% of vulnerabilities still affected more than 50% of downstream libraries after disclosure.
Restoration Rate: Ranger restored 75.64% of its dependency range.
Remediation Rate: Ranger automatically remediated 90.32% of vulnerable downstream projects.
False Positive/Negative: Ranger’s recall rate is 93.57%, and no false positives are introduced.</x:v>
      </x:c>
      <x:c r="J15" t="str">
        <x:v>No</x:v>
      </x:c>
      <x:c r="K15" t="str">
        <x:v>Not mentioned, but the paper simulates a scenario where developers use Ranger to fix Log4Shell vulnerabilities, verifying its effectiveness in actual projects. The paper mentions the following relevant content and cases from the industry:
Log4Shell vulnerability: As a typical case, its long-term impact in the Maven ecosystem is analyzed.
Google Open-Source Insight: Cited Google's blog and research on the Log4Shell vulnerability.
OpenSSF: Mentioned the vulnerability management best practices and tool Scorecard proposed by OpenSSF.</x:v>
      </x:c>
      <x:c r="L15" t="str">
        <x:v>No</x:v>
      </x:c>
      <x:c r="M15" s="6"/>
      <x:c r="N15"/>
      <x:c r="O15" t="str">
        <x:v>Software maintenance and evolution</x:v>
      </x:c>
      <x:c r="P15" t="str">
        <x:v>Software dependency management</x:v>
      </x:c>
      <x:c r="Q15" t="str">
        <x:v>No</x:v>
      </x:c>
    </x:row>
    <x:row r="16" ht="25.5" customHeight="1">
      <x:c r="A16" s="4" t="str">
        <x:v>EALink: An Efficient and Accurate Pre-Trained Framework for Issue-Commit Link Recovery</x:v>
      </x:c>
      <x:c r="B16" t="str">
        <x:v>Maintenance</x:v>
      </x:c>
      <x:c r="C16" t="str">
        <x:v>The paper proposes EALink, an efficient and accurate pre-trained framework for recovering missing issue-commit links in software repositories. Existing methods suffer from high computational overhead, neglect of inter-commit correlations, nondistinctive modeling of code changes, and conflicting false links. EALink addresses these issues by distilling knowledge from large pre-trained models, employing contrastive learning to capture commit correlations, introducing an auxiliary task for fine-grained code change analysis, and generating high-quality false links via similarity-based sampling. Experiments show EALink outperforms state-of-the-art baselines by up to 408.65% on multiple metrics while reducing training/inference time significantly.</x:v>
      </x:c>
      <x:c r="D16" t="str">
        <x:v>The paper proposes EALink, an efficient and accurate pre-trained framework for recovering missing issue-commit links in software repositories. Existing methods suffer from high computational overhead, neglect of inter-commit correlations, nondistinctive modeling of code changes, and conflicting false links. EALink addresses these issues by distilling knowledge from large pre-trained models, employing contrastive learning to capture commit correlations, introducing an auxiliary task for fine-grained code change analysis, and generating high-quality false links via similarity-based sampling. Experiments show EALink outperforms state-of-the-art baselines by up to 408.65% on multiple metrics while reducing training/inference time significantly.</x:v>
      </x:c>
      <x:c r="E16" t="str">
        <x:v>Issue submission link recovery</x:v>
      </x:c>
      <x:c r="F16" t="str">
        <x:v>Yes</x:v>
      </x:c>
      <x:c r="G16" t="str">
        <x:v>ASE-23</x:v>
      </x:c>
      <x:c r="H16" t="str">
        <x:v>The paper constructs a new large-scale data set, including 6 Apache Java projects (such as Ambari, Calcite, Groovy, etc.), covering 1,300 to 35,000 real links, and providing 27 features (such as issue title, description, commit message, code changes, etc.).</x:v>
      </x:c>
      <x:c r="I16" t="str">
        <x:v>Indicators: Precision@k (P@k), NDCG@k, MRR, Hit@k.
Effect: EALink has increased by an average of 15.23%-408.65% in P@1, MRR and other indicators. For example:
P@1: 0.5390 (EALink) vs. 0.4202 (T-BERT)
Training time: 14 hours (EALink) vs. 138 hours (T-BERT)
Inference time: 126 seconds (EALink) vs. 44,353 seconds (T-BERT)</x:v>
      </x:c>
      <x:c r="J16" t="str">
        <x:v>Yes</x:v>
      </x:c>
      <x:c r="K16" t="str">
        <x:v>The data comes from the Apache project and Tencent. The experimental part verified the efficiency and accuracy of EALink in large projects.</x:v>
      </x:c>
      <x:c r="L16" t="str">
        <x:v>Yes</x:v>
      </x:c>
      <x:c r="M16" s="6" t="e">
        <x:f>HYPERLINK("https://github.com/KDEGroup/EALink","https://github.com/KDEGroup/EALink,")</x:f>
        <x:v>HYPERLINK is not implemented. linkLocation=https://github.com/KDEGroup/EALink, friendlyName=https://github.com/KDEGroup/EALink,</x:v>
      </x:c>
      <x:c r="N16" t="str">
        <x:v>6</x:v>
      </x:c>
      <x:c r="O16" t="str">
        <x:v>Requirements Engineering and Software Architecture</x:v>
      </x:c>
      <x:c r="P16" t="str">
        <x:v>Demand linking and tracking</x:v>
      </x:c>
      <x:c r="Q16" t="str">
        <x:v>Yes</x:v>
      </x:c>
    </x:row>
    <x:row r="17" ht="25.5" customHeight="1">
      <x:c r="A17" t="str">
        <x:v>Fork Entropy: Assessing the Diversity of Open Source Software Projects' Forks</x:v>
      </x:c>
      <x:c r="B17" t="str">
        <x:v>Management</x:v>
      </x:c>
      <x:c r="C17" t="str">
        <x:v>The paper introduces a novel metric called "fork entropy" to quantify the diversity of forks in open-source software (OSS) projects. By analyzing the differences in file modifications among forks, the authors design this metric based on Rao's quadratic entropy and validate its mathematical properties, including symmetry, continuity, and monotonicity. Through empirical studies on 50 GitHub projects, the paper demonstrates significant correlations between fork entropy and key project outcomes, such as external productivity, pull-request acceptance rate, and the number of reported bugs. The results suggest that fork entropy enriches the understanding of fork dynamics and contributes to OSS project management.</x:v>
      </x:c>
      <x:c r="D17" t="str">
        <x:v>The paper introduces a novel metric called "fork entropy" to quantify the diversity of forks in open-source software (OSS) projects. By analyzing the differences in file modifications among forks, the authors design this metric based on Rao's quadratic entropy and validate its mathematical properties, including symmetry, continuity, and monotonicity. Through empirical studies on 50 GitHub projects, the paper demonstrates significant correlations between fork entropy and key project outcomes, such as external productivity, pull-request acceptance rate, and the number of reported bugs. The results suggest that fork entropy enriches the understanding of fork dynamics and contributes to OSS project management.</x:v>
      </x:c>
      <x:c r="E17" t="str">
        <x:v>The diversity of open source software project forks and its impact on project productivity, contribution efficiency, and software quality</x:v>
      </x:c>
      <x:c r="F17" t="str">
        <x:v>No</x:v>
      </x:c>
      <x:c r="G17" t="str">
        <x:v>ASE-23</x:v>
      </x:c>
      <x:c r="H17" t="str">
        <x:v>The paper uses 50 open source projects on GitHub as a benchmark for empirical research, covering different application fields (such as application software, system software, libraries and frameworks, etc.).</x:v>
      </x:c>
      <x:c r="I17" t="str">
        <x:v>Quantitative indicators:
Fork Entropy: Calculates the diversity of forks based on Rao quadratic entropy.
External Productivity: The number of commits merged into the main repository via pull requests by external contributors.
Pull request acceptance rate: The proportion of pull requests from external contributors that were merged.
Number of reported defects: The number of defect issues reported per month.
Effect:
Bifurcation entropy is significantly and positively related to external productivity (especially for young projects).
Fork entropy is positively correlated with pull request acceptance rate (especially when modifying "hot files").
Fork entropy is negatively correlated with the number of reported defects, suggesting that high diversity may reduce defects.</x:v>
      </x:c>
      <x:c r="J17" t="str">
        <x:v>No</x:v>
      </x:c>
      <x:c r="K17" t="str">
        <x:v>Not mentioned, but discussed, is the potential application of fork entropy as an indicator of project health in open source communities such as CHAOSS and OSS Compass.</x:v>
      </x:c>
      <x:c r="L17" t="str">
        <x:v>No</x:v>
      </x:c>
      <x:c r="M17" s="6"/>
      <x:c r="N17"/>
      <x:c r="O17" t="str">
        <x:v>Software maintenance and evolution</x:v>
      </x:c>
      <x:c r="P17" t="str">
        <x:v>Open source project sustainability research</x:v>
      </x:c>
      <x:c r="Q17" t="str">
        <x:v>No</x:v>
      </x:c>
    </x:row>
    <x:row r="18" ht="25.5" customHeight="1">
      <x:c r="A18" t="str">
        <x:v>Prism: Revealing Hidden Functional Clusters of Massive Instances in Cloud Systems</x:v>
      </x:c>
      <x:c r="B18" t="str">
        <x:v>Maintenance</x:v>
      </x:c>
      <x:c r="C18" t="str">
        <x:v>The paper Prism: Revealing Hidden Functional Clusters from Massive Instances in Cloud Systems proposes a non-intrusive solution called Prism to identify functional clusters of instances in large-scale cloud systems. Prism employs a coarse-to-fine clustering strategy, first partitioning instances based on communication patterns and then refining clusters using resource usage metrics. Evaluated on real-world datasets from Huawei Cloud, Prism achieves a V-measure of ~0.95, outperforming state-of-the-art methods. Two industrial use cases demonstrate its practical utility in detecting vulnerable deployments and latent network issues.</x:v>
      </x:c>
      <x:c r="D18" t="str">
        <x:v>The paper Prism: Revealing Hidden Functional Clusters from Massive Instances in Cloud Systems proposes a non-intrusive solution called Prism to identify functional clusters of instances in large-scale cloud systems. Prism employs a coarse-to-fine clustering strategy, first partitioning instances based on communication patterns and then refining clusters using resource usage metrics. Evaluated on real-world datasets from Huawei Cloud, Prism achieves a V-measure of ~0.95, outperforming state-of-the-art methods. Two industrial use cases demonstrate its practical utility in detecting vulnerable deployments and latent network issues.</x:v>
      </x:c>
      <x:c r="E18" t="str">
        <x:v>By analyzing the communication patterns and resource usage patterns of instances, we can identify hidden functional clusters in the cloud system to improve the observability and reliability of the system.</x:v>
      </x:c>
      <x:c r="F18" t="str">
        <x:v>Yes</x:v>
      </x:c>
      <x:c r="G18" t="str">
        <x:v>ASE-23</x:v>
      </x:c>
      <x:c r="H18" t="str">
        <x:v>The paper uses two datasets (Dataset A and Dataset B) collected from Huawei Cloud production environment, covering internal instances in different geographical areas, containing a total of 3,062 labeled instances and 397 function types.</x:v>
      </x:c>
      <x:c r="I18" t="str">
        <x:v>Indicators: Homogeneity, Completeness, V-measure.
Effect: Prism's V-measure on the two data sets are 0.945 and 0.950 respectively, which is significantly better than the baseline methods (such as CloudCluster, ROCKA, etc.).</x:v>
      </x:c>
      <x:c r="J18" t="str">
        <x:v>Yes</x:v>
      </x:c>
      <x:c r="K18" t="str">
        <x:v>The paper mentions two practical application cases of Prism in Huawei Cloud:
Vulnerable deployment identification: Discover the risks of instances deployed on the same physical machine through functional clusters, and assist in migration to improve fault tolerance.
Potential problem discovery: Aggregate packet loss information through functional clusters to identify local network problems that cannot be detected by regional-level monitoring.</x:v>
      </x:c>
      <x:c r="L18" t="str">
        <x:v>Yes</x:v>
      </x:c>
      <x:c r="M18" s="6"/>
      <x:c r="N18"/>
      <x:c r="O18" t="str">
        <x:v>Systems and Performance Engineering</x:v>
      </x:c>
      <x:c r="P18" t="str">
        <x:v>Performance testing and optimization</x:v>
      </x:c>
      <x:c r="Q18" t="str">
        <x:v>No</x:v>
      </x:c>
    </x:row>
    <x:row r="19" ht="25.5" customHeight="1">
      <x:c r="A19" t="str">
        <x:v>ConfTainter: Static Taint Analysis For Configuration Options</x:v>
      </x:c>
      <x:c r="B19" t="str">
        <x:v>Testing</x:v>
      </x:c>
      <x:c r="C19" t="str">
        <x:v>The paper presents ConfTainter, a static taint analysis infrastructure designed to analyze how configuration options propagate through program behaviors. Through an empirical study, the authors identify four propagation rules (explicit/implicit data and control flows) of configurations, revealing that existing taint analysis tools often miss implicit flows critical for configuration analysis. ConfTainter leverages LLVM IR to achieve inter-procedural, field-sensitive analysis and supports both explicit and implicit propagation detection. Evaluations on five open-source systems show accuracy rates of 96.1% (data flow) and 97.7% (control flow), with recalls of 94.2% and 95.5%, respectively. ConfTainter is also applied to misconfiguration detection and configuration-related bug detection, demonstrating high applicability with minimal code adaptation.</x:v>
      </x:c>
      <x:c r="D19" t="str">
        <x:v>The paper presents ConfTainter, a static taint analysis infrastructure designed to analyze how configuration options propagate through program behaviors. Through an empirical study, the authors identify four propagation rules (explicit/implicit data and control flows) of configurations, revealing that existing taint analysis tools often miss implicit flows critical for configuration analysis. ConfTainter leverages LLVM IR to achieve inter-procedural, field-sensitive analysis and supports both explicit and implicit propagation detection. Evaluations on five open-source systems show accuracy rates of 96.1% (data flow) and 97.7% (control flow), with recalls of 94.2% and 95.5%, respectively. ConfTainter is also applied to misconfiguration detection and configuration-related bug detection, demonstrating high applicability with minimal code adaptation.</x:v>
      </x:c>
      <x:c r="E19" t="str">
        <x:v>Static taint analysis technology for software configuration options</x:v>
      </x:c>
      <x:c r="F19" t="str">
        <x:v>Yes</x:v>
      </x:c>
      <x:c r="G19" t="str">
        <x:v>ASE-23</x:v>
      </x:c>
      <x:c r="H19" t="str">
        <x:v>The benchmarks used in this paper include the following open source systems:
MySQL, PostgreSQL, HTTPD, Nginx, Squid, VSFTPD (empirical study)
SQLite, Coreutils (effectiveness evaluation)
MySQL, HTTPD, Squid, SQLite (comparative experiment with DG/SVF tools)</x:v>
      </x:c>
      <x:c r="I19" t="str">
        <x:v>Accuracy: 96.1% for data flow analysis and 97.7% for control flow analysis.
Recall rate (Recall): 94.2% for data flow analysis and 95.5% for control flow analysis.
Application effect:
The misconfiguration detection tool TInfer infers constraints with an accuracy of 90.9% (explicit data flow).
The configuration update defect detection tool TCub detected 94% of known defects (31/33) and 5 new defects.
The fuzz testing tool TFuzz increased configuration-related code coverage from 85.2% to 96.3%.</x:v>
      </x:c>
      <x:c r="J19" t="str">
        <x:v>Yes</x:v>
      </x:c>
      <x:c r="K19" t="str">
        <x:v>The paper mentions the following applications and cases in the industry:
In the production services of Google and Facebook, misconfiguration is one of the main causes of service failures (Google ranks second, and Facebook accounts for 16% of incidents).
Case studies include real configuration errors (such as Bug #28808, #43502, etc.) in MySQL, PostgreSQL and other systems, which were successfully detected by ConfTainter.
The five newly discovered flaws (such as MySQL dynamic configuration update issues) have been confirmed or fixed by developers.</x:v>
      </x:c>
      <x:c r="L19" t="str">
        <x:v>No</x:v>
      </x:c>
      <x:c r="M19" s="6"/>
      <x:c r="N19"/>
      <x:c r="O19" t="str">
        <x:v>Program Analysis and Software Testing</x:v>
      </x:c>
      <x:c r="P19" t="str">
        <x:v>program analysis techniques</x:v>
      </x:c>
      <x:c r="Q19" t="str">
        <x:v>No</x:v>
      </x:c>
    </x:row>
    <x:row r="20" ht="25.5" customHeight="1">
      <x:c r="A20" t="str">
        <x:v>ATOM: Automated Black-Box Testing of Multi-Label Image Classification Systems</x:v>
      </x:c>
      <x:c r="B20" t="str">
        <x:v>Testing</x:v>
      </x:c>
      <x:c r="C20" t="str">
        <x:v>This paper presents ATOM, an automated black-box testing framework for Deep Neural Network (DNN)-based Multi-label Image Classification Systems (MICS). ATOM introduces k-label combination as a coverage criterion, systematically examining label correlations. It leverages image search engines and natural language processing to collect realistic test images and combines metamorphic testing with label information for oracle identification. Experiments on VOC, COCO datasets, and an industrial application (OPPO) reveal that ATOM effectively exposes label-combination-related errors, with 6,049 errors triggered for 2-label combinations. The industrial case confirmed 92% of reported errors, highlighting the practicality of ATOM.</x:v>
      </x:c>
      <x:c r="D20" t="str">
        <x:v>This paper presents ATOM, an automated black-box testing framework for Deep Neural Network (DNN)-based Multi-label Image Classification Systems (MICS). ATOM introduces k-label combination as a coverage criterion, systematically examining label correlations. It leverages image search engines and natural language processing to collect realistic test images and combines metamorphic testing with label information for oracle identification. Experiments on VOC, COCO datasets, and an industrial application (OPPO) reveal that ATOM effectively exposes label-combination-related errors, with 6,049 errors triggered for 2-label combinations. The industrial case confirmed 92% of reported errors, highlighting the practicality of ATOM.</x:v>
      </x:c>
      <x:c r="E20" t="str">
        <x:v>Automated black-box testing of multi-label image classification systems</x:v>
      </x:c>
      <x:c r="F20" t="str">
        <x:v>Yes</x:v>
      </x:c>
      <x:c r="G20" t="str">
        <x:v>ASE-23</x:v>
      </x:c>
      <x:c r="H20" t="str">
        <x:v>Academic data sets: PASCAL VOC (20 labels), MS COCO (80 labels).
Industrial case: OPPO company’s real photo tag application (32 tags).
Model: A total of 10 DNN models including MSRN, MLGCN, DSDL, etc. (5 each for VOC and COCO).</x:v>
      </x:c>
      <x:c r="I20" t="str">
        <x:v>Indicators:
Relevant test image ratio (RI): average 83% (2-label combination).
Tag combination coverage (RLC): 95.3% (2 tag combination).
Error revealing ability: A total of 6,049 errors related to 2-tag combinations were found.
Classification score (score(l)): Measures the ability of MICS to classify label combinations. Experiments show that 48% of 2-label combinations have a score of 0.
Effect:
In industrial cases, 92% of the 587 incorrect images reported by ATOM were confirmed by developers.
Compared to random testing, ATOM triggers more diversity errors (20.4% more 2-label combination errors).</x:v>
      </x:c>
      <x:c r="J20" t="str">
        <x:v>Yes</x:v>
      </x:c>
      <x:c r="K20" t="str">
        <x:v>mentioned. The paper tested OPPO's photo tagging application (PHOTO), which has more than 500 million monthly active users. ATOM found 587 incorrect images, 92% of which were confirmed to be valid by developers, demonstrating its practicality in industrial scenarios.</x:v>
      </x:c>
      <x:c r="L20" t="str">
        <x:v>Yes</x:v>
      </x:c>
      <x:c r="M20" s="6" t="e">
        <x:f>HYPERLINK("https://github.com/GIST-NJU/ATOM","https://github.com/GIST-NJU/ATOM,,")</x:f>
        <x:v>HYPERLINK is not implemented. linkLocation=https://github.com/GIST-NJU/ATOM, friendlyName=https://github.com/GIST-NJU/ATOM,,</x:v>
      </x:c>
      <x:c r="N20" t="str">
        <x:v>1</x:v>
      </x:c>
      <x:c r="O20" t="str">
        <x:v>Program Analysis and Software Testing</x:v>
      </x:c>
      <x:c r="P20" t="str">
        <x:v>Quantum program testing, deep learning system testing</x:v>
      </x:c>
      <x:c r="Q20" t="str">
        <x:v>Yes</x:v>
      </x:c>
    </x:row>
    <x:row r="21" ht="25.5" customHeight="1">
      <x:c r="A21" t="str">
        <x:v>Generative Model-Based Testing on Decision-Making Policies</x:v>
      </x:c>
      <x:c r="B21" t="str">
        <x:v>Testing</x:v>
      </x:c>
      <x:c r="C21" t="str">
        <x:v>The paper presents a generative diffusion model-based testing framework for evaluating decision-making policies (e.g., those used in autonomous driving and robotics). By integrating novelty-based guidance focused on termination states, the method generates diverse test cases that explore broader state spaces and trigger more failures. Evaluated on benchmarks like CARLA and BipedalWalker, the approach outperforms state-of-the-art techniques in failure detection and enhances policy robustness through effective repairs.</x:v>
      </x:c>
      <x:c r="D21" t="str">
        <x:v>The paper presents a generative diffusion model-based testing framework for evaluating decision-making policies (e.g., those used in autonomous driving and robotics). By integrating novelty-based guidance focused on termination states, the method generates diverse test cases that explore broader state spaces and trigger more failures. Evaluated on benchmarks like CARLA and BipedalWalker, the approach outperforms state-of-the-art techniques in failure detection and enhances policy robustness through effective repairs.</x:v>
      </x:c>
      <x:c r="E21" t="str">
        <x:v>Automated testing of decision-making strategies</x:v>
      </x:c>
      <x:c r="F21" t="str">
        <x:v>Yes</x:v>
      </x:c>
      <x:c r="G21" t="str">
        <x:v>ASE-23</x:v>
      </x:c>
      <x:c r="H21" t="str">
        <x:v>The experiment is based on five tasks:
Gym BipedalWalker (Game Control)
Cooperative Navigation (Coop Navi) (Multi-agent collaboration)
ACAS-Xu (Aircraft Collision Avoidance System)
CARLA (autonomous driving simulator, including two strategies: RL and IL)</x:v>
      </x:c>
      <x:c r="I21" t="str">
        <x:v>Indicators:
Failure detection rate (Failure Rate): the proportion of test cases that trigger failures.
State Diversity: The proportion of abstract state clusters covered.
Failure Diversity: The proportion of abstract state clusters triggered by failures.
Effect:
In the CARLA task, the fault detection rate increased to 7.13% (RL) and 7.66% (IL), which were significantly higher than the 2.43% and 3.72% of the baseline MDPFuzz.
State diversity is better than the baseline in most tasks (such as CARLA RL increased from 5.43% to 11.38%).</x:v>
      </x:c>
      <x:c r="J21" t="str">
        <x:v>No</x:v>
      </x:c>
      <x:c r="K21" t="str">
        <x:v>Not mentioned, but the paper mentions its application in autonomous driving (CARLA simulator) and aviation collision avoidance system (ACAS-Xu), but does not involve specific industrial cooperation cases.</x:v>
      </x:c>
      <x:c r="L21" t="str">
        <x:v>No</x:v>
      </x:c>
      <x:c r="M21" s="6" t="e">
        <x:f>HYPERLINK("https://github.com/lizhuo-1994/mdp_testing","https://github.com/lizhuo-1994/mdp_testing,")</x:f>
        <x:v>HYPERLINK is not implemented. linkLocation=https://github.com/lizhuo-1994/mdp_testing, friendlyName=https://github.com/lizhuo-1994/mdp_testing,</x:v>
      </x:c>
      <x:c r="N21" t="str">
        <x:v>1</x:v>
      </x:c>
      <x:c r="O21" t="str">
        <x:v>Cross-cutting and emerging themes</x:v>
      </x:c>
      <x:c r="P21" t="str">
        <x:v>Autonomous driving system testing</x:v>
      </x:c>
      <x:c r="Q21" t="str">
        <x:v>No</x:v>
      </x:c>
    </x:row>
    <x:row r="22" ht="25.5" customHeight="1">
      <x:c r="A22" t="str">
        <x:v>An Energy-Aware Approach to Design Self-Adaptive AI-based Applications on the Edge</x:v>
      </x:c>
      <x:c r="B22" t="str">
        <x:v>Design</x:v>
      </x:c>
      <x:c r="C22" t="str">
        <x:v>This paper presents an energy-aware approach for designing self-adaptive AI-based applications on edge devices. The method balances application objectives (e.g., accuracy and processing rate) with energy consumption by leveraging meta-heuristic search and weighted gray relational analysis to identify optimal configurations. Validated on a pedestrian detection case study, the approach achieves up to 81% energy savings while maintaining high accuracy (losing only 2%-6%).</x:v>
      </x:c>
      <x:c r="D22" t="str">
        <x:v>This paper presents an energy-aware approach for designing self-adaptive AI-based applications on edge devices. The method balances application objectives (e.g., accuracy and processing rate) with energy consumption by leveraging meta-heuristic search and weighted gray relational analysis to identify optimal configurations. Validated on a pedestrian detection case study, the approach achieves up to 81% energy savings while maintaining high accuracy (losing only 2%-6%).</x:v>
      </x:c>
      <x:c r="E22" t="str">
        <x:v>Energy-aware adaptive AI application design in edge computing</x:v>
      </x:c>
      <x:c r="F22" t="str">
        <x:v>Yes</x:v>
      </x:c>
      <x:c r="G22" t="str">
        <x:v>ASE-23</x:v>
      </x:c>
      <x:c r="H22" t="str">
        <x:v>The paper uses the following benchmarks:
Dataset: ADL-Rundle-6 videos from the Multiple Object Tracking benchmark dataset (used for pedestrian detection accuracy evaluation).
Hardware platform: Raspberry Pi 4 + Coral USB Accelerator (Edge TPU).</x:v>
      </x:c>
      <x:c r="I22" t="str">
        <x:v>Indicators:
Detection accuracy (mAP, Mean Average Precision).
Energy consumption (Wh, watt hours).
Frames Processing Rate (FPR, Frames Processing Rate).
Effect:
Energy savings: up to 81%.
Accuracy loss: only 2%-6%.
Frame processing rate: 77%-233% better than non-adaptive baseline.</x:v>
      </x:c>
      <x:c r="J22" t="str">
        <x:v>No</x:v>
      </x:c>
      <x:c r="K22" t="str">
        <x:v>Not mentioned, but the paper mentions application cases in the industry:
Smart Traffic Monitoring (STM): For urban pedestrian detection and traffic accident prevention, involving energy optimization of edge devices such as cameras and sensors.
Actual scenario: An experiment based on Manhattan pedestrian flow data, simulating traffic patterns on weekdays and weekends.</x:v>
      </x:c>
      <x:c r="L22" t="str">
        <x:v>No</x:v>
      </x:c>
      <x:c r="M22" s="6"/>
      <x:c r="N22"/>
      <x:c r="O22" t="str">
        <x:v>Systems and Performance Engineering</x:v>
      </x:c>
      <x:c r="P22" t="str">
        <x:v>Performance testing and optimization</x:v>
      </x:c>
      <x:c r="Q22" t="str">
        <x:v>No</x:v>
      </x:c>
    </x:row>
    <x:row r="23" ht="25.5" customHeight="1">
      <x:c r="A23" t="str">
        <x:v>SmartCoCo: Checking Comment-code Inconsistency in Smart Contracts via Constraint Propagation and Binding</x:v>
      </x:c>
      <x:c r="B23" t="str">
        <x:v>Development</x:v>
      </x:c>
      <x:c r="C23" t="str">
        <x:v>This paper presents SmartCoCo, a framework for detecting comment-code inconsistencies (CCIs) in smart contracts. CCIs arise when comments (e.g., role permissions, parameter scopes, event emissions) do not align with the actual code, potentially introducing security vulnerabilities. SmartCoCo combines natural language processing (POS tagging) and lightweight program analysis (AST-based fact extraction) to identify inconsistencies through constraint propagation and binding. Evaluated on 101,780 Ethereum contracts, SmartCoCo detected 4,732 CCIs with 79.3% precision and an average analysis time of 2.64 seconds per contract.</x:v>
      </x:c>
      <x:c r="D23" t="str">
        <x:v>This paper presents SmartCoCo, a framework for detecting comment-code inconsistencies (CCIs) in smart contracts. CCIs arise when comments (e.g., role permissions, parameter scopes, event emissions) do not align with the actual code, potentially introducing security vulnerabilities. SmartCoCo combines natural language processing (POS tagging) and lightweight program analysis (AST-based fact extraction) to identify inconsistencies through constraint propagation and binding. Evaluated on 101,780 Ethereum contracts, SmartCoCo detected 4,732 CCIs with 79.3% precision and an average analysis time of 2.64 seconds per contract.</x:v>
      </x:c>
      <x:c r="E23" t="str">
        <x:v>Automatic detection of inconsistencies between code and comments in smart contracts</x:v>
      </x:c>
      <x:c r="F23" t="str">
        <x:v>Yes</x:v>
      </x:c>
      <x:c r="G23" t="str">
        <x:v>ASE-23</x:v>
      </x:c>
      <x:c r="H23" t="str">
        <x:v>The paper uses a dataset of 101,780 Ethereum smart contracts, derived from Etherscan and an empirical study [45], excluding contracts with older versions (less than 0.4.11) and compilation errors.</x:v>
      </x:c>
      <x:c r="I23" t="str">
        <x:v>Quantitative indicators:
Precision: 79.3% (verified on 439 manually labeled CCIs).
Efficiency: The average analysis time per contract is 2.64 seconds.
Number of detections: 4,732 inconsistencies identified from 1,745 contracts.
Effect: SmartCoCo achieved an accuracy of 74.7%, 79.5% and 87.9% respectively in the detection of role permissions, parameter ranges and event triggers.</x:v>
      </x:c>
      <x:c r="J23" t="str">
        <x:v>No</x:v>
      </x:c>
      <x:c r="K23" t="str">
        <x:v>No specific application was mentioned, but SmartCoCo's prototype and data set have been open sourced and can be further applied by industry and academia. Cases from the industry were mentioned:
RigoBlock vulnerability (2022): Because the annotation of the setNullAllowances function in the Drago contract requires that only the owner be allowed to call it, but the code does not implement this permission check, resulting in the theft of assets worth $432,000.
OpenZeppelin ERC-20 contract: The comment clearly requires that the transfer address cannot be zero. Failure to implement this check may result in the freezing of user assets.</x:v>
      </x:c>
      <x:c r="L23" t="str">
        <x:v>No</x:v>
      </x:c>
      <x:c r="M23" s="6"/>
      <x:c r="N23"/>
      <x:c r="O23" t="str">
        <x:v>Software security and vulnerability analysis</x:v>
      </x:c>
      <x:c r="P23" t="str">
        <x:v>Smart contract security</x:v>
      </x:c>
      <x:c r="Q23" t="str">
        <x:v>Yes</x:v>
      </x:c>
    </x:row>
    <x:row r="24" ht="25.5" customHeight="1">
      <x:c r="A24" t="str">
        <x:v>A Needle is an Outlier in a Haystack: Hunting Malicious PyPI Packages with Code Clustering</x:v>
      </x:c>
      <x:c r="B24" t="str">
        <x:v>Testing</x:v>
      </x:c>
      <x:c r="C24" t="str">
        <x:v>The paper presents MPHunter, a lightweight method for detecting malicious packages in PyPI. By leveraging code clustering, MPHunter identifies outliers in installation scripts (e.g., setup.py) and ranks them based on their divergence from benign scripts and proximity to known malicious samples. Without relying on explicit prior knowledge, MPHunter achieved 100% recall in detecting malicious scripts and uncovered 60 previously unknown malicious packages in experiments. The method is scalable and practical for real-world deployment.</x:v>
      </x:c>
      <x:c r="D24" t="str">
        <x:v>The paper presents MPHunter, a lightweight method for detecting malicious packages in PyPI. By leveraging code clustering, MPHunter identifies outliers in installation scripts (e.g., setup.py) and ranks them based on their divergence from benign scripts and proximity to known malicious samples. Without relying on explicit prior knowledge, MPHunter achieved 100% recall in detecting malicious scripts and uncovered 60 previously unknown malicious packages in experiments. The method is scalable and practical for real-world deployment.</x:v>
      </x:c>
      <x:c r="E24" t="str">
        <x:v>Detection of malicious PyPI packages</x:v>
      </x:c>
      <x:c r="F24" t="str">
        <x:v>Yes</x:v>
      </x:c>
      <x:c r="G24" t="str">
        <x:v>ASE-23</x:v>
      </x:c>
      <x:c r="H24" t="str">
        <x:v>Training set: 10,000 randomly downloaded PyPI packages and their 197,667 Python scripts.
Benign sample set: 9,437 installation scripts for 10,000 PyPI packages that have survived for more than 90 days.
Malicious sample set: 874 setup.py scripts from 462 known malicious packages and 433 malicious package versions from the public data set.</x:v>
      </x:c>
      <x:c r="I24" t="str">
        <x:v>Recall: 100% (all potentially malicious scripts successfully identified in all analyzed packages).
Detection results: 60 unknown malicious packages were detected from 31,329 newly uploaded packages, all of which were officially confirmed by PyPI.
Time efficiency: The online inspection phase takes only a few minutes (most batches) to 20 minutes (largest batches).</x:v>
      </x:c>
      <x:c r="J24" t="str">
        <x:v>Yes</x:v>
      </x:c>
      <x:c r="K24" t="str">
        <x:v>The paper mentions application cases in the industry:
Four long-lived malicious packages (such as mianophnao-0.69) were detected in the PyPI image of Tsinghua University and reported to the PyPI official.
Comparative experiments show that MPHunter is better than the existing tool MalOSS (the latter misses some malicious packages due to its reliance on explicit rules).</x:v>
      </x:c>
      <x:c r="L24" t="str">
        <x:v>No</x:v>
      </x:c>
      <x:c r="M24" s="6"/>
      <x:c r="N24"/>
      <x:c r="O24" t="str">
        <x:v>Software security and vulnerability analysis</x:v>
      </x:c>
      <x:c r="P24" t="str">
        <x:v>Malicious code detection</x:v>
      </x:c>
      <x:c r="Q24" t="str">
        <x:v>Yes</x:v>
      </x:c>
    </x:row>
    <x:row r="25" ht="25.5" customHeight="1">
      <x:c r="A25" t="str">
        <x:v>Merge-Replay: Efficient IFDS-Based Taint Analysis by Consolidating Equivalent Value Flows</x:v>
      </x:c>
      <x:c r="B25" t="str">
        <x:v>Testing</x:v>
      </x:c>
      <x:c r="C25" t="str">
        <x:v>This paper introduces MergeDroid, a novel approach to enhance the efficiency of IFDS-based taint analysis. By consolidating equivalent value flows and incorporating context-sensitive activation statements, MergeDroid reduces redundant computations and memory overhead. Evaluations on 40 Android apps demonstrate that MergeDroid achieves an average speedup of 9.0×, reduces memory usage by 5.2×, and decreases false positives by 19.2%, while maintaining high precision.</x:v>
      </x:c>
      <x:c r="D25" t="str">
        <x:v>This paper introduces MergeDroid, a novel approach to enhance the efficiency of IFDS-based taint analysis. By consolidating equivalent value flows and incorporating context-sensitive activation statements, MergeDroid reduces redundant computations and memory overhead. Evaluations on 40 Android apps demonstrate that MergeDroid achieves an average speedup of 9.0×, reduces memory usage by 5.2×, and decreases false positives by 19.2%, while maintaining high precision.</x:v>
      </x:c>
      <x:c r="E25" t="str">
        <x:v>Improve the efficiency and accuracy of IFDS-based taint analysis</x:v>
      </x:c>
      <x:c r="F25" t="str">
        <x:v>No</x:v>
      </x:c>
      <x:c r="G25" t="str">
        <x:v>ASE-23</x:v>
      </x:c>
      <x:c r="H25" t="str">
        <x:v>The paper uses the following benchmarks:
20 Android apps from previous research [9]
13 Android apps from previous research [10]
7 Android apps from F-Droid[12]
Additionally, DroidBench and TaintBench were used to verify the correctness and accuracy of the tools.</x:v>
      </x:c>
      <x:c r="I25" t="str">
        <x:v>Quantitative indicators:
Analysis Time
Memory Usage
Number of path edges processed (#PathEdges)
Number of leaks reported (#Leaks, a measure of accuracy)
Effect:
The average analysis speed is increased by 9.0 times (up to 137.9 times)
Average memory usage reduced by 5.2x (up to 83.6x)
The number of path edges is reduced by 9.7 times
The false alarm rate is reduced by 19.2% on average</x:v>
      </x:c>
      <x:c r="J25" t="str">
        <x:v>No</x:v>
      </x:c>
      <x:c r="K25" t="str">
        <x:v>Not reported</x:v>
      </x:c>
      <x:c r="L25" t="str">
        <x:v>No</x:v>
      </x:c>
      <x:c r="M25" s="6"/>
      <x:c r="N25"/>
      <x:c r="O25" t="str">
        <x:v>Program Analysis and Software Testing</x:v>
      </x:c>
      <x:c r="P25" t="str">
        <x:v>program analysis techniques</x:v>
      </x:c>
      <x:c r="Q25" t="str">
        <x:v>No</x:v>
      </x:c>
    </x:row>
    <x:row r="26" ht="25.5" customHeight="1">
      <x:c r="A26" t="str">
        <x:v>Learning to Locate and Describe Vulnerabilities</x:v>
      </x:c>
      <x:c r="B26" t="str">
        <x:v>Maintenance</x:v>
      </x:c>
      <x:c r="C26" t="str">
        <x:v>The paper introduces VulTeller, a deep learning-based approach designed to automatically locate vulnerable statements in code and generate natural language descriptions to aid developers in understanding vulnerabilities. Traditional vulnerability detection tools typically provide function-level results, whereas VulTeller leverages control flow graphs (CFG) and taint analysis to precisely capture control and data dependencies, enabling statement-level localization and description generation. Experimental results demonstrate that VulTeller significantly outperforms state-of-the-art methods in both tasks.</x:v>
      </x:c>
      <x:c r="D26" t="str">
        <x:v>The paper introduces VulTeller, a deep learning-based approach designed to automatically locate vulnerable statements in code and generate natural language descriptions to aid developers in understanding vulnerabilities. Traditional vulnerability detection tools typically provide function-level results, whereas VulTeller leverages control flow graphs (CFG) and taint analysis to precisely capture control and data dependencies, enabling statement-level localization and description generation. Experimental results demonstrate that VulTeller significantly outperforms state-of-the-art methods in both tasks.</x:v>
      </x:c>
      <x:c r="E26" t="str">
        <x:v>Automated vulnerability diagnosis</x:v>
      </x:c>
      <x:c r="F26" t="str">
        <x:v>Yes</x:v>
      </x:c>
      <x:c r="G26" t="str">
        <x:v>ASE-23</x:v>
      </x:c>
      <x:c r="H26" t="str">
        <x:v>The paper constructs experimental data based on the BigVul data set, which contains 10,811 vulnerable functions, their patches, and descriptions from 293 open source C/C++ projects.</x:v>
      </x:c>
      <x:c r="I26" t="str">
        <x:v>Vulnerability location tasks:
Indicators: Precision (P), Recall (R), F1-score (F1).
Effect: VulTeller's F1-score is 62.3%, which is significantly better than the baseline method (such as LineVD's 59.7%).
Describe the build task:
Indicators: BLEU-4, ROUGE-L.
Effect: VulTeller's BLEU-4 is 30.0% and ROUGE-L is 58.6%, which is better than the baseline method (such as GraphCodeBert's 27.6% and 57.6%).</x:v>
      </x:c>
      <x:c r="J26" t="str">
        <x:v>No</x:v>
      </x:c>
      <x:c r="K26" t="str">
        <x:v>Not mentioned, but mentioned that its method can help developers reduce vulnerability repair time and has potential practical application value.</x:v>
      </x:c>
      <x:c r="L26" t="str">
        <x:v>No</x:v>
      </x:c>
      <x:c r="M26" s="6"/>
      <x:c r="N26"/>
      <x:c r="O26" t="str">
        <x:v>Software maintenance and evolution</x:v>
      </x:c>
      <x:c r="P26" t="str">
        <x:v>Automated program repair</x:v>
      </x:c>
      <x:c r="Q26" t="str">
        <x:v>Yes</x:v>
      </x:c>
    </x:row>
    <x:row r="27" ht="25.5" customHeight="1">
      <x:c r="A27" t="str">
        <x:v>When Less is Enough: Positive and Unlabeled Learning Model for Vulnerability Detection</x:v>
      </x:c>
      <x:c r="B27" t="str">
        <x:v>Testing</x:v>
      </x:c>
      <x:c r="C27" t="str">
        <x:v>The paper introduces PILOT, a novel Positive and Unlabeled (PU) learning model for software vulnerability detection. Traditional deep learning methods rely on large labeled datasets, but negative labels (non-vulnerable code) are often unreliable. PILOT addresses this with two key modules:
Distance-aware Label Selection: Generates pseudo-labels via inter-class distance prototypes and progressive fine-tuning.
Mixed-supervision Representation Learning: Combines self-supervised and weakly-supervised losses to enhance feature discrimination and mitigate label noise.
Evaluations on FFMPeg+Qemu, Reveal, and Fan et al. datasets show PILOT outperforms state-of-the-art methods by up to 18.93% in F1-score and identifies mislabeled samples.</x:v>
      </x:c>
      <x:c r="D27" t="str">
        <x:v>The paper introduces PILOT, a novel Positive and Unlabeled (PU) learning model for software vulnerability detection. Traditional deep learning methods rely on large labeled datasets, but negative labels (non-vulnerable code) are often unreliable. PILOT addresses this with two key modules:
Distance-aware Label Selection: Generates pseudo-labels via inter-class distance prototypes and progressive fine-tuning.
Mixed-supervision Representation Learning: Combines self-supervised and weakly-supervised losses to enhance feature discrimination and mitigate label noise.
Evaluations on FFMPeg+Qemu, Reveal, and Fan et al. datasets show PILOT outperforms state-of-the-art methods by up to 18.93% in F1-score and identifies mislabeled samples.</x:v>
      </x:c>
      <x:c r="E27" t="str">
        <x:v>Software vulnerability detection method based on positive examples and unlabeled learning</x:v>
      </x:c>
      <x:c r="F27" t="str">
        <x:v>Yes</x:v>
      </x:c>
      <x:c r="G27" t="str">
        <x:v>ASE-23</x:v>
      </x:c>
      <x:c r="H27" t="str">
        <x:v>FFMPeg+Qemu 
Reveal
Fan et al.</x:v>
      </x:c>
      <x:c r="I27" t="str">
        <x:v>Indicators: Accuracy, Precision, Recall, F1-score.
Effect (PU Learning scenario):
FFMPeg+Qemu: F1 improved by 2.78% (54.99% vs. baseline 52.21%).
Reveal: F1 improved by 18.44% (43.82% vs. 25.38%).
Fan et al.: F1 improved by 18.93% (29.55% vs. 10.62%).
Supervised learning scenario: F1 is improved by up to 12.46% (Reveal data set).</x:v>
      </x:c>
      <x:c r="J27" t="str">
        <x:v>No</x:v>
      </x:c>
      <x:c r="K27" t="str">
        <x:v>Not mentioned, but analyzed vulnerability data in real open source projects (such as FFMPeg, Qemu), and manually verified 23 wrongly marked samples</x:v>
      </x:c>
      <x:c r="L27" t="str">
        <x:v>No</x:v>
      </x:c>
      <x:c r="M27" s="6"/>
      <x:c r="N27"/>
      <x:c r="O27" t="str">
        <x:v>Software maintenance and evolution</x:v>
      </x:c>
      <x:c r="P27" t="str">
        <x:v>Automated program repair</x:v>
      </x:c>
      <x:c r="Q27" t="str">
        <x:v>Yes</x:v>
      </x:c>
    </x:row>
    <x:row r="28" ht="25.5" customHeight="1">
      <x:c r="A28" t="str">
        <x:v>SCPatcher: Mining Crowd Security Discussions to Enrich Secure Coding Practices</x:v>
      </x:c>
      <x:c r="B28" t="str">
        <x:v>Development</x:v>
      </x:c>
      <x:c r="C28" t="str">
        <x:v>The paper introduces SCPatcher, an automated approach to enrich Secure Coding Practices (SCPs) by mining crowd security discussions from platforms like Stack Overflow. Existing SCPs are often one-sentence principles lacking detailed guidance, making them difficult to follow. SCPatcher employs a Large Language Model (LLM) tuned via Prompt Learning to extract coding examples and explanations from security posts, hierarchically slices lengthy code, and matches them with relevant CWEs and public SCPs to form detailed specifications. Experiments on 3,907 security posts show that SCPatcher outperforms baselines in extracting examples (2.73% higher MLine) and explanations (3.97% higher F1), and enriches public SCPs with 3,074 LOC and 1,967 sentences.</x:v>
      </x:c>
      <x:c r="D28" t="str">
        <x:v>The paper introduces SCPatcher, an automated approach to enrich Secure Coding Practices (SCPs) by mining crowd security discussions from platforms like Stack Overflow. Existing SCPs are often one-sentence principles lacking detailed guidance, making them difficult to follow. SCPatcher employs a Large Language Model (LLM) tuned via Prompt Learning to extract coding examples and explanations from security posts, hierarchically slices lengthy code, and matches them with relevant CWEs and public SCPs to form detailed specifications. Experiments on 3,907 security posts show that SCPatcher outperforms baselines in extracting examples (2.73% higher MLine) and explanations (3.97% higher F1), and enriches public SCPs with 3,074 LOC and 1,967 sentences.</x:v>
      </x:c>
      <x:c r="E28" t="str">
        <x:v>Automate and enhance secure coding practices by mining the developer community’s security discussions</x:v>
      </x:c>
      <x:c r="F28" t="str">
        <x:v>Yes</x:v>
      </x:c>
      <x:c r="G28" t="str">
        <x:v>ASE-23</x:v>
      </x:c>
      <x:c r="H28" t="str">
        <x:v>The paper uses 3,907 security posts collected from Stack Overflow as the main data set and extends it to 11,091 samples through data augmentation (EDA). The experiment also evaluated the usefulness of 447 new posts.</x:v>
      </x:c>
      <x:c r="I28" t="str">
        <x:v>Code sample extraction:
Rouge-L: 63.33% (4.03% higher than the best baseline).
MToken: 74.23% (4.91% higher than the best baseline).
MLine: 72.38% (2.73% higher than the best baseline).
Code explanation extraction:
F1: 79.56% (3.97% higher than the best baseline).
CWE matching: average accuracy 81.43%.
Public SCP matching: average accuracy 78.34%, with 3,074 new lines of code and 1,967 new explanations.</x:v>
      </x:c>
      <x:c r="J28" t="str">
        <x:v>No</x:v>
      </x:c>
      <x:c r="K28" t="str">
        <x:v>Not mentioned, but mentioned that the public SCP proposed by OWASP, Google, and the University of California, Berkeley, is the main reference standard for research, and the generated SCP specifications can be used to guide secure coding in actual development.</x:v>
      </x:c>
      <x:c r="L28" t="str">
        <x:v>No</x:v>
      </x:c>
      <x:c r="M28" s="6"/>
      <x:c r="N28"/>
      <x:c r="O28" t="str">
        <x:v>Software maintenance and evolution</x:v>
      </x:c>
      <x:c r="P28" t="str">
        <x:v>Open source community and collaboration model</x:v>
      </x:c>
      <x:c r="Q28" t="str">
        <x:v>Yes</x:v>
      </x:c>
    </x:row>
    <x:row r="29" ht="25.5" customHeight="1">
      <x:c r="A29" s="2" t="str">
        <x:v>An Empirical Study of Parameter-Efficient Fine-Tuning Methods for Pre-trained Code Models</x:v>
      </x:c>
      <x:c r="B29" t="str">
        <x:v>Development</x:v>
      </x:c>
      <x:c r="C29" t="str">
        <x:v>This paper investigates parameter-efficient fine-tuning (PEFT) methods for pre-trained code models, addressing the high computational and memory costs of traditional full fine-tuning. The study compares multiple PEFT methods (e.g., Adapter, LoRA, Prefix tuning, and MHM) on code understanding (e.g., defect detection, clone detection) and code generation tasks (e.g., code summarization, code translation). Results show that PEFT methods achieve comparable or superior performance by tuning only 0.5% of additional parameters, particularly demonstrating enhanced transferability in cross-language and cross-project scenarios. The paper also evaluates PEFT effectiveness in low-resource settings.</x:v>
      </x:c>
      <x:c r="D29" t="str">
        <x:v>This paper investigates parameter-efficient fine-tuning (PEFT) methods for pre-trained code models, addressing the high computational and memory costs of traditional full fine-tuning. The study compares multiple PEFT methods (e.g., Adapter, LoRA, Prefix tuning, and MHM) on code understanding (e.g., defect detection, clone detection) and code generation tasks (e.g., code summarization, code translation). Results show that PEFT methods achieve comparable or superior performance by tuning only 0.5% of additional parameters, particularly demonstrating enhanced transferability in cross-language and cross-project scenarios. The paper also evaluates PEFT effectiveness in low-resource settings.</x:v>
      </x:c>
      <x:c r="E29" t="str">
        <x:v>Efficient parameter fine-tuning method for pre-trained code models</x:v>
      </x:c>
      <x:c r="F29" t="str">
        <x:v>Yes</x:v>
      </x:c>
      <x:c r="G29" t="str">
        <x:v>ASE-23</x:v>
      </x:c>
      <x:c r="H29" s="5" t="str">
        <x:v>Code understanding tasks:
Defect Detection: Devign Dataset
Code clone detection: BigCloneBench
Code generation tasks:
Code summary: CodeSearchNet, project-specific datasets (Apache/Spring)
Code Translation: Java to C# Dataset in CodeXGLUE Benchmark</x:v>
      </x:c>
      <x:c r="I29" t="str">
        <x:v>Code understanding tasks:
Defect detection: Accuracy, the gap between PEFT method (such as MHM) and full parameter fine-tuning is only -0.82%.
Clone detection: F1 value, PEFT method (such as Adapter) is 0.65% higher than full parameter fine-tuning.
Code generation tasks:
Code summary: BLEU-4, the gap between PEFT method (such as LoRA) and full parameter fine-tuning is -0.43%.
Code translation: BLEU-4, accuracy (Exact Match), CodeBLEU, PEFT method performs poorly (such as BLEU-4 gap -4.68%), but after adding adjustable parameters, it can approach full parameter fine-tuning.</x:v>
      </x:c>
      <x:c r="J29" t="str">
        <x:v>No</x:v>
      </x:c>
      <x:c r="K29" t="str">
        <x:v>Not reported</x:v>
      </x:c>
      <x:c r="L29" t="str">
        <x:v>No</x:v>
      </x:c>
      <x:c r="M29" s="6"/>
      <x:c r="N29"/>
      <x:c r="O29" t="str">
        <x:v>SE for AI </x:v>
      </x:c>
      <x:c r="P29" t="str">
        <x:v>Code pre-trained model</x:v>
      </x:c>
      <x:c r="Q29" t="str">
        <x:v>Yes</x:v>
      </x:c>
    </x:row>
    <x:row r="30" ht="25.5" customHeight="1">
      <x:c r="A30" t="str">
        <x:v>CodeGen4Libs: A Two-Stage Approach for Library-Oriented Code Generation</x:v>
      </x:c>
      <x:c r="B30" t="str">
        <x:v>Development</x:v>
      </x:c>
      <x:c r="C30" t="str">
        <x:v>The paper proposes CodeGen4Libs, a two-stage approach for library-oriented code generation. It addresses the limitations of existing code generation techniques in scenarios requiring the use of specific third-party libraries. The first stage generates import statements, while the second stage produces concrete code, both enhanced by retrieval-augmented techniques. Experiments on a large dataset show significant improvements over baseline models, demonstrating the method's effectiveness in generating high-quality, library-specific code.</x:v>
      </x:c>
      <x:c r="D30" t="str">
        <x:v>The paper proposes CodeGen4Libs, a two-stage approach for library-oriented code generation. It addresses the limitations of existing code generation techniques in scenarios requiring the use of specific third-party libraries. The first stage generates import statements, while the second stage produces concrete code, both enhanced by retrieval-augmented techniques. Experiments on a large dataset show significant improvements over baseline models, demonstrating the method's effectiveness in generating high-quality, library-specific code.</x:v>
      </x:c>
      <x:c r="E30" t="str">
        <x:v>Code generation for third-party libraries</x:v>
      </x:c>
      <x:c r="F30" t="str">
        <x:v>Yes</x:v>
      </x:c>
      <x:c r="G30" t="str">
        <x:v>ASE-23</x:v>
      </x:c>
      <x:c r="H30" t="str">
        <x:v>The paper uses a newly constructed data set containing 403,780 code fragment tuples (in the form of &lt;NL, Libs, Imports, Code&gt;), covering 500 popular third-party libraries. The data comes from GitHub open source projects and has been cleaned and standardized.</x:v>
      </x:c>
      <x:c r="I30" t="str">
        <x:v>Indicators:
Exact Match (EM)
BLEU
CodeBLEU
Hit@All, Hit@1
Precision, Recall, F1
Effect:
In the code generation task, compared with the baseline model, CodeGen4Libs improved EM by 10.8%-97.4%, BLEU by 16.1%-54.5%, CodeBLEU by 7.9%-49.8%, Hit@All by 8.0%-53.5%, and F1 by 3.7%-23.0%.
In the import generation task, the generation method (Imports(Gen)) is significantly better than the retrieval method (Imports(Ret)), with the highest F1 score.</x:v>
      </x:c>
      <x:c r="J30" t="str">
        <x:v>No</x:v>
      </x:c>
      <x:c r="K30" t="str">
        <x:v>Not mentioned, but pointed out the practical problems faced by developers when using third-party libraries (such as frequently asked questions on Stack Overflow), which indirectly reflects its potential industrial value.</x:v>
      </x:c>
      <x:c r="L30" t="str">
        <x:v>No</x:v>
      </x:c>
      <x:c r="M30" s="6" t="e">
        <x:f>HYPERLINK("https://github.com/FudanSELab/codegen4libs","https://github.com/FudanSELab/codegen4libs,,")</x:f>
        <x:v>HYPERLINK is not implemented. linkLocation=https://github.com/FudanSELab/codegen4libs, friendlyName=https://github.com/FudanSELab/codegen4libs,,</x:v>
      </x:c>
      <x:c r="N30" t="str">
        <x:v>14</x:v>
      </x:c>
      <x:c r="O30" t="str">
        <x:v>Code generation and understanding</x:v>
      </x:c>
      <x:c r="P30" t="str">
        <x:v>Code generation and completion</x:v>
      </x:c>
      <x:c r="Q30" t="str">
        <x:v>Yes</x:v>
      </x:c>
    </x:row>
    <x:row r="31" ht="25.5" customHeight="1">
      <x:c r="A31" t="str">
        <x:v>Domain Adaptive Code Completion via Language Models and Decoupled Domain Databases</x:v>
      </x:c>
      <x:c r="B31" t="str">
        <x:v>Development</x:v>
      </x:c>
      <x:c r="C31" t="str">
        <x:v>This paper proposes kNM-LM, a retrieval-augmented language model for domain-adaptive code completion. Traditional large language models (LLMs) struggle with domain-specific knowledge, while fine-tuning is infeasible due to inaccessible parameters and frequent updates. kNM-LM constructs a decoupled domain database (storing only tokens the LM fails to predict) and uses Bayesian inference to dynamically combine retrieval results with the LM’s output, enabling adaptation without fine-tuning. Experiments show that kNM-LM significantly improves CodeGPT and UnixCoder on intra-project and intra-scenario completion tasks, especially for API calls. The method is parameter-agnostic, making it compatible with black-box models.</x:v>
      </x:c>
      <x:c r="D31" t="str">
        <x:v>This paper proposes kNM-LM, a retrieval-augmented language model for domain-adaptive code completion. Traditional large language models (LLMs) struggle with domain-specific knowledge, while fine-tuning is infeasible due to inaccessible parameters and frequent updates. kNM-LM constructs a decoupled domain database (storing only tokens the LM fails to predict) and uses Bayesian inference to dynamically combine retrieval results with the LM’s output, enabling adaptation without fine-tuning. Experiments show that kNM-LM significantly improves CodeGPT and UnixCoder on intra-project and intra-scenario completion tasks, especially for API calls. The method is parameter-agnostic, making it compatible with black-box models.</x:v>
      </x:c>
      <x:c r="E31" t="str">
        <x:v>Domain-adaptive code completion technology</x:v>
      </x:c>
      <x:c r="F31" t="str">
        <x:v>Yes</x:v>
      </x:c>
      <x:c r="G31" t="str">
        <x:v>ASE-23</x:v>
      </x:c>
      <x:c r="H31" t="str">
        <x:v>Intra-project data set: Java projects based on Git submission history (such as Froyo Email, dropwizard, etc.).
Intra-scenario data set: API-Bench data set (covering Android, machine learning and other scenarios).
Private test set: Contains 49,344 lines of code for Android API calls.</x:v>
      </x:c>
      <x:c r="I31" t="str">
        <x:v>Indicators:
Token completion accuracy (Accuracy)
Line completion indicators: Exact Match (EM), Edit Similarity (ES)
Storage and speed (space usage, response time)
Effect:
Token completion: kNM-LM improved by 26.67% (CodeGPT) and 35.99% (UnixCoder) on some projects.
Android API line completion: EM increased by 7.75%-8.94%.
Storage savings: 284.83MB-389.36MB saved on large projects.</x:v>
      </x:c>
      <x:c r="J31" t="str">
        <x:v>No</x:v>
      </x:c>
      <x:c r="K31" t="str">
        <x:v>Not mentioned, but pointed out that the method is suitable for IDE plug-ins (such as GitHub Copilot) and compatible with black box models (such as GPT-3/4), implying potential industrial application value.</x:v>
      </x:c>
      <x:c r="L31" t="str">
        <x:v>Yes</x:v>
      </x:c>
      <x:c r="M31" s="6"/>
      <x:c r="N31"/>
      <x:c r="O31" t="str">
        <x:v>Code generation and understanding</x:v>
      </x:c>
      <x:c r="P31" t="str">
        <x:v>Code generation and completion</x:v>
      </x:c>
      <x:c r="Q31" t="str">
        <x:v>Yes</x:v>
      </x:c>
    </x:row>
    <x:row r="32" ht="25.5" customHeight="1">
      <x:c r="A32" t="str">
        <x:v>Causality-Aided Trade-off Analysis for Machine Learning Fairness</x:v>
      </x:c>
      <x:c r="B32" t="str">
        <x:v>Testing</x:v>
      </x:c>
      <x:c r="C32" t="str">
        <x:v>This paper introduces a causality-based framework to systematically analyze trade-offs in machine learning (ML) fairness-improving methods. The authors highlight that while numerous techniques exist to enhance fairness, their interactions with other critical metrics (e.g., accuracy, robustness) are poorly understood. To address this, the proposed framework leverages causal discovery to construct a causal graph representing relationships between fairness parameters and other metrics, and employs causal inference (e.g., Average Treatment Effect) to quantify trade-offs. Key innovations include domain-specific optimizations for handling mixed data types and interventional variables. Experiments on three real-world datasets (Adult, COMPAS, German) and 12 fairness methods demonstrate that:
The choice of fairness metrics significantly impacts trade-off patterns;
Metrics like AOD and TI frequently act as central causes of trade-offs;
Trade-offs between fairness and robustness are inevitable.
The study provides actionable insights for developers to balance multiple objectives in fair ML pipelines.</x:v>
      </x:c>
      <x:c r="D32" t="str">
        <x:v>This paper introduces a causality-based framework to systematically analyze trade-offs in machine learning (ML) fairness-improving methods. The authors highlight that while numerous techniques exist to enhance fairness, their interactions with other critical metrics (e.g., accuracy, robustness) are poorly understood. To address this, the proposed framework leverages causal discovery to construct a causal graph representing relationships between fairness parameters and other metrics, and employs causal inference (e.g., Average Treatment Effect) to quantify trade-offs. Key innovations include domain-specific optimizations for handling mixed data types and interventional variables. Experiments on three real-world datasets (Adult, COMPAS, German) and 12 fairness methods demonstrate that:
The choice of fairness metrics significantly impacts trade-off patterns;
Metrics like AOD and TI frequently act as central causes of trade-offs;
Trade-offs between fairness and robustness are inevitable.
The study provides actionable insights for developers to balance multiple objectives in fair ML pipelines.</x:v>
      </x:c>
      <x:c r="E32" t="str">
        <x:v>Research on machine learning fairness trade-offs based on causal analysis</x:v>
      </x:c>
      <x:c r="F32" t="str">
        <x:v>Yes</x:v>
      </x:c>
      <x:c r="G32" t="str">
        <x:v>ASE-23</x:v>
      </x:c>
      <x:c r="H32" t="str">
        <x:v>Three public datasets used in the experiment:
Adult: Income prediction (sensitive attributes: gender, race);
COMPAS: Prediction of crime recidivism risk (sensitive attributes: gender, race);
German: Credit risk assessment (sensitive attributes: gender, age).</x:v>
      </x:c>
      <x:c r="I32" t="str">
        <x:v>Quantitative indicators:
Fairness:
Group fairness: DI (Disparate Impact), SPD (Statistical Parity Difference), AOD (Average Odds Difference);
Individual fairness: Consistency, TI (Theil Index), CDS (Causal Discrimination Score).
Performance: Accuracy, F1-score;
Robustness: adversarial attacks (FGSM/PGD success rate), member inference attacks (Rule-Based/Black-Box accuracy).
Effect:
Quality of cause-and-effect diagram: verified by manual evaluation, error rate &lt;10% (Table IV);
Method selection optimization: In the case of Section VII, the proposed causal framework is better than the baseline method AFI (Table VII), for example, in the German-Age scenario, the SPD is improved by 65.8% (vs. 32.1% in the baseline).</x:v>
      </x:c>
      <x:c r="J32" t="str">
        <x:v>No</x:v>
      </x:c>
      <x:c r="K32" t="str">
        <x:v>Not mentioned, potential applications mentioned. The paper shows potential application scenarios of the causal framework in the industry in Section VII:
Fairness method selection: Combining multiple methods (such as DIR+PR) through causal analysis to optimize the comprehensive performance of the model in terms of accuracy, SPD, and Consistency (Table VII);
Decision support: Provide developers with trade-off suggestions (for example, RQ1 points out that training set indicators have the greatest impact on trade-offs).
However, no specific enterprise cases or actual deployments were mentioned.</x:v>
      </x:c>
      <x:c r="L32" t="str">
        <x:v>No</x:v>
      </x:c>
      <x:c r="M32" s="6" t="e">
        <x:f>HYPERLINK("https://github.com/ZhenlanJi/CTF","https://github.com/ZhenlanJi/CTF,,")</x:f>
        <x:v>HYPERLINK is not implemented. linkLocation=https://github.com/ZhenlanJi/CTF, friendlyName=https://github.com/ZhenlanJi/CTF,,</x:v>
      </x:c>
      <x:c r="N32" t="str">
        <x:v>1</x:v>
      </x:c>
      <x:c r="O32" t="str">
        <x:v>Cross-cutting and emerging themes</x:v>
      </x:c>
      <x:c r="P32" t="str">
        <x:v>AI ethics and fairness</x:v>
      </x:c>
      <x:c r="Q32" t="str">
        <x:v>No</x:v>
      </x:c>
    </x:row>
    <x:row r="33" ht="25.5" customHeight="1">
      <x:c r="A33" t="str">
        <x:v>Cell2Doc: ML Pipeline for Generating Documentation in Computational Notebooks</x:v>
      </x:c>
      <x:c r="B33" t="str">
        <x:v>Development</x:v>
      </x:c>
      <x:c r="C33" t="str">
        <x:v> This paper introduces Cell2Doc, a novel machine-learning pipeline for generating documentation in Python data-science notebooks. Existing techniques often fail to capture algorithmic details, requiring manual edits by developers. Cell2Doc addresses this by segmenting code into logical contexts, generating documentation for each segment, and combining them into a coherent output. The paper also presents a benchmark dataset and demonstrates Cell2Doc's superiority in correctness, informativeness, and readability through experiments.</x:v>
      </x:c>
      <x:c r="D33" t="str">
        <x:v> This paper introduces Cell2Doc, a novel machine-learning pipeline for generating documentation in Python data-science notebooks. Existing techniques often fail to capture algorithmic details, requiring manual edits by developers. Cell2Doc addresses this by segmenting code into logical contexts, generating documentation for each segment, and combining them into a coherent output. The paper also presents a benchmark dataset and demonstrates Cell2Doc's superiority in correctness, informativeness, and readability through experiments.</x:v>
      </x:c>
      <x:c r="E33" t="str">
        <x:v>Automated code documentation generation</x:v>
      </x:c>
      <x:c r="F33" t="str">
        <x:v>Yes</x:v>
      </x:c>
      <x:c r="G33" t="str">
        <x:v>ASE-23</x:v>
      </x:c>
      <x:c r="H33" t="str">
        <x:v>The paper uses a new benchmark dataset containing 18,378 data points (pairs of Python code and documents) from high-quality data science notebooks on the Kaggle platform. The dataset undergoes preprocessing, including text summarization and cleaning, to ensure document accuracy and simplicity.</x:v>
      </x:c>
      <x:c r="I33" t="str">
        <x:v>Quantitative indicators: BLEU, ROUGE (Rouge-1, Rouge-2, Rouge-LCS), BERT Score.
Effect:
The best input representation of Cell2Doc (SCSCM) improves the BLEU score by about 2.5 times over the original code-document pair (e.g., the BLEU score of CodeT5 improves from 13.21 to 32.82).
In human evaluation, Cell2Doc improved 1.33x over independent pre-trained models in terms of correctness, informativeness, and readability.</x:v>
      </x:c>
      <x:c r="J33" t="str">
        <x:v>No</x:v>
      </x:c>
      <x:c r="K33" t="str">
        <x:v>Not mentioned, the paper mentions Kaggle as a data source and points out the widespread use of data science notebooks in industry (such as data scientists and machine learning practitioners). However, the paper does not mention specific industry case studies or practical application scenarios.</x:v>
      </x:c>
      <x:c r="L33" t="str">
        <x:v>Yes</x:v>
      </x:c>
      <x:c r="M33" s="6"/>
      <x:c r="N33"/>
      <x:c r="O33" t="str">
        <x:v>Code generation and understanding</x:v>
      </x:c>
      <x:c r="P33" t="str">
        <x:v>Code summary and comment generation</x:v>
      </x:c>
      <x:c r="Q33" t="str">
        <x:v>Yes</x:v>
      </x:c>
    </x:row>
    <x:row r="34" ht="25.5" customHeight="1">
      <x:c r="A34" s="2" t="str">
        <x:v>Adaptive REST API Testing with Reinforcement Learning</x:v>
      </x:c>
      <x:c r="B34" t="str">
        <x:v>Testing</x:v>
      </x:c>
      <x:c r="C34" t="str">
        <x:v>This paper presents ARAT-RL, an adaptive REST API testing technique that leverages reinforcement learning to prioritize operations and parameters during exploration. By dynamically analyzing request-response data and employing a sampling strategy, ARAT-RL efficiently explores the API search space, achieving higher code coverage and fault detection compared to state-of-the-art tools like RESTler, EvoMaster, and Morest. Empirical evaluations on 10 RESTful services demonstrate its superior performance in effectiveness, efficiency, and bug-finding capability.</x:v>
      </x:c>
      <x:c r="D34" t="str">
        <x:v>This paper presents ARAT-RL, an adaptive REST API testing technique that leverages reinforcement learning to prioritize operations and parameters during exploration. By dynamically analyzing request-response data and employing a sampling strategy, ARAT-RL efficiently explores the API search space, achieving higher code coverage and fault detection compared to state-of-the-art tools like RESTler, EvoMaster, and Morest. Empirical evaluations on 10 RESTful services demonstrate its superior performance in effectiveness, efficiency, and bug-finding capability.</x:v>
      </x:c>
      <x:c r="E34" t="str">
        <x:v>Adaptive REST API testing technology based on reinforcement learning</x:v>
      </x:c>
      <x:c r="F34" t="str">
        <x:v>Yes</x:v>
      </x:c>
      <x:c r="G34" t="str">
        <x:v>ASE-23</x:v>
      </x:c>
      <x:c r="H34" t="str">
        <x:v>The paper uses 10 RESTful services as a benchmark test set, including:
Features Service
LanguageTool
NCS
REST Countries
SCS
Genome Nexus
Person Controller
User ManagementMicroservice
Market Service
Project Tracking System</x:v>
      </x:c>
      <x:c r="I34" t="str">
        <x:v>Code coverage:
Branch Coverage: ARAT-RL is 119% higher than RESTler, 37% higher than EvoMaster, and 24% higher than Morest.
Line Coverage: ARAT-RL is 60% higher than RESTler, 21% higher than EvoMaster, and 12% higher than Morest.
Method Coverage: ARAT-RL is 52% higher than RESTler, 14% higher than EvoMaster, and 10% higher than Morest.
Efficiency indicators:
Number of valid and fault-inducing requests generated: ARAT-RL is 52% more than Morest, 41% more than EvoMaster, and 1,222% more than RESTler.
Number of operations covered: ARAT-RL is 15% more than Morest, 24% more than EvoMaster, and 283% more than RESTler.
Fault detection capability:
The number of faults discovered by ARAT-RL is 9.3 times that of RESTler, 2.5 times that of EvoMaster, and 2.4 times that of Morest.</x:v>
      </x:c>
      <x:c r="J34" t="str">
        <x:v>No</x:v>
      </x:c>
      <x:c r="K34" t="str">
        <x:v>Not mentioned, but mentioned the wide application of OpenAPI specifications in industry (such as APIs.guru and Rapid platform), and the potential value of the experimental results of the tools for actual API testing.</x:v>
      </x:c>
      <x:c r="L34" t="str">
        <x:v>Yes</x:v>
      </x:c>
      <x:c r="M34" s="6"/>
      <x:c r="N34"/>
      <x:c r="O34" t="str">
        <x:v>Program Analysis and Software Testing</x:v>
      </x:c>
      <x:c r="P34" t="str">
        <x:v>Automated test generation</x:v>
      </x:c>
      <x:c r="Q34" t="str">
        <x:v>No</x:v>
      </x:c>
    </x:row>
    <x:row r="35" ht="25.5" customHeight="1">
      <x:c r="A35" t="str">
        <x:v>Increasing the Responsiveness of Web Applications by Introducing Lazy Loading</x:v>
      </x:c>
      <x:c r="B35" t="str">
        <x:v>Development</x:v>
      </x:c>
      <x:c r="C35" t="str">
        <x:v>The paper introduces Lazifier, a tool that automates lazy loading of third-party packages in JavaScript applications via static analysis and code transformations. By replacing static imports with dynamic imports for packages used only in event handlers, Lazifier reduces initial application size by 36.2% and load time by 29.7% on average, as demonstrated in 10 open-source projects, without behavioral side effects.</x:v>
      </x:c>
      <x:c r="D35" t="str">
        <x:v>The paper introduces Lazifier, a tool that automates lazy loading of third-party packages in JavaScript applications via static analysis and code transformations. By replacing static imports with dynamic imports for packages used only in event handlers, Lazifier reduces initial application size by 36.2% and load time by 29.7% on average, as demonstrated in 10 open-source projects, without behavioral side effects.</x:v>
      </x:c>
      <x:c r="E35" t="str">
        <x:v>Performance optimization of front-end JavaScript applications</x:v>
      </x:c>
      <x:c r="F35" t="str">
        <x:v>Yes</x:v>
      </x:c>
      <x:c r="G35" t="str">
        <x:v>ASE-23</x:v>
      </x:c>
      <x:c r="H35" t="str">
        <x:v>The paper screened 10 runnable open source front-end JavaScript applications (such as Movies-web-ui, upoint-query-builder, etc.) from GitHub to ensure that they are installable, interactive and have dependencies that can be resolved.</x:v>
      </x:c>
      <x:c r="I35" t="str">
        <x:v>Initial application size (Bytes Transferred): average reduction of 36.2% (maximum 51.6%).
Initial load time (Load Time): average reduction of 29.7% (maximum 47.5%).
Dynamic loading overhead: average 85.8ms, the total loading size is consistent with the original application.
Amount of code changes: median 6 changes (including dynamic import and insertion).</x:v>
      </x:c>
      <x:c r="J35" t="str">
        <x:v>No</x:v>
      </x:c>
      <x:c r="K35" t="str">
        <x:v>Not mentioned, but emphasized that its tool Lazifier is suitable for actual projects, and the open source code has been released for industry use. The tool is suitable for any client-side JavaScript application that relies on third-party libraries. Potential scenarios include e-commerce, social platforms, and other web applications that require fast loading.</x:v>
      </x:c>
      <x:c r="L35" t="str">
        <x:v>No</x:v>
      </x:c>
      <x:c r="M35" s="6"/>
      <x:c r="N35"/>
      <x:c r="O35" t="str">
        <x:v>Program Analysis and Software Testing</x:v>
      </x:c>
      <x:c r="P35" t="str">
        <x:v>program analysis techniques</x:v>
      </x:c>
      <x:c r="Q35" t="str">
        <x:v>No</x:v>
      </x:c>
    </x:row>
    <x:row r="36" ht="25.5" customHeight="1">
      <x:c r="A36" t="str">
        <x:v>Let's Chat to Find the APIs: Connecting Human, LLM and Knowledge Graph through AI Chain</x:v>
      </x:c>
      <x:c r="B36" t="str">
        <x:v>Development</x:v>
      </x:c>
      <x:c r="C36" t="str">
        <x:v>This paper proposes a novel knowledge-guided query clarification approach for API recommendation, integrating Knowledge Graph (KG) and Large Language Model (LLM) through an AI chain. The KG provides structured API knowledge to filter noise and optimize clarification paths, while the LLM serves as a neural knowledge base to generate fluent clarification questions and options, addressing Out-of-Vocabulary (OOV) failures. Experiments demonstrate significant improvements in accuracy and efficiency over baseline methods, especially for queries not covered by the KG.</x:v>
      </x:c>
      <x:c r="D36" t="str">
        <x:v>This paper proposes a novel knowledge-guided query clarification approach for API recommendation, integrating Knowledge Graph (KG) and Large Language Model (LLM) through an AI chain. The KG provides structured API knowledge to filter noise and optimize clarification paths, while the LLM serves as a neural knowledge base to generate fluent clarification questions and options, addressing Out-of-Vocabulary (OOV) failures. Experiments demonstrate significant improvements in accuracy and efficiency over baseline methods, especially for queries not covered by the KG.</x:v>
      </x:c>
      <x:c r="E36" t="str">
        <x:v>Query clarification method in API recommendation</x:v>
      </x:c>
      <x:c r="F36" t="str">
        <x:v>Yes</x:v>
      </x:c>
      <x:c r="G36" t="str">
        <x:v>ASE-23</x:v>
      </x:c>
      <x:c r="H36" t="str">
        <x:v>KG Query Statement (KGQS): Contains 60 randomly selected query statements from the API KG and their corresponding real APIs.
non-KG Query Statement (non-KGQS): Contains 60 query statements not covered in API KG, strictly filtered data from Stack Overflow.</x:v>
      </x:c>
      <x:c r="I36" t="str">
        <x:v>Quantitative indicators:
Mean Reciprocal Rank (MRR)
Mean Average Precision (MAP)
Precision
Recall
Effect:
On the KGQS dataset, MRR is 16.9% higher than the baseline method KAHAID and 63.9% higher than ZaCQ.
On the non-KGQS data set, MRR is at least 37.2% higher than KAHAID.
Ablation experiments show that KG-guided and knowledge-guided path strategies bring MAP improvements of 19.0% and 22.2% respectively.</x:v>
      </x:c>
      <x:c r="J36" t="str">
        <x:v>No</x:v>
      </x:c>
      <x:c r="K36" t="str">
        <x:v>Not reported</x:v>
      </x:c>
      <x:c r="L36" t="str">
        <x:v>No</x:v>
      </x:c>
      <x:c r="M36" s="6"/>
      <x:c r="N36"/>
      <x:c r="O36" t="str">
        <x:v>Code generation and understanding</x:v>
      </x:c>
      <x:c r="P36" t="str">
        <x:v>Code search and recommendation system</x:v>
      </x:c>
      <x:c r="Q36" t="str">
        <x:v>Yes</x:v>
      </x:c>
    </x:row>
    <x:row r="37" ht="25.5" customHeight="1">
      <x:c r="A37" t="str">
        <x:v>AutoLog: A Log Sequence Synthesis Framework for Anomaly Detection</x:v>
      </x:c>
      <x:c r="B37" t="str">
        <x:v>Maintenance</x:v>
      </x:c>
      <x:c r="C37" t="str">
        <x:v>The paper AutoLog: A Log Sequence Synthesis Framework for Anomaly Detection introduces an automated log generation methodology called AutoLog, which addresses limitations of existing log datasets (comprehensiveness, scalability, and flexibility). AutoLog synthesizes runtime log sequences via static program analysis without executing the system, covering three phases: logging statement probing, log-related execution path finding, and log path walking. Experiments on 50 Java projects show AutoLog generates 9x-58x more log events than passive-collection datasets, achieves 87.77% average logging coverage, and improves anomaly detection models by 1.93% in F1-score. The framework also offers hyper-parameters for customizable log generation.</x:v>
      </x:c>
      <x:c r="D37" t="str">
        <x:v>The paper AutoLog: A Log Sequence Synthesis Framework for Anomaly Detection introduces an automated log generation methodology called AutoLog, which addresses limitations of existing log datasets (comprehensiveness, scalability, and flexibility). AutoLog synthesizes runtime log sequences via static program analysis without executing the system, covering three phases: logging statement probing, log-related execution path finding, and log path walking. Experiments on 50 Java projects show AutoLog generates 9x-58x more log events than passive-collection datasets, achieves 87.77% average logging coverage, and improves anomaly detection models by 1.93% in F1-score. The framework also offers hyper-parameters for customizable log generation.</x:v>
      </x:c>
      <x:c r="E37" t="str">
        <x:v>Automated log sequence generation</x:v>
      </x:c>
      <x:c r="F37" t="str">
        <x:v>Yes</x:v>
      </x:c>
      <x:c r="G37" t="str">
        <x:v>ASE-23</x:v>
      </x:c>
      <x:c r="H37" t="str">
        <x:v>Comparing data sets:
D-Hadoop
D-HDFS
D-Zookeeper
Evaluation projects: 50 popular Java projects (such as Apache Storm, Flink, Kafka).</x:v>
      </x:c>
      <x:c r="I37" t="str">
        <x:v>Coverage: Log statement coverage (average 87.77%).
Execution Time: Generation efficiency (15 times faster on a single machine than traditional methods).
Anomaly Detection Performance: F1 score increased by 1.93% (for example, the CNN model reached 0.978 F1).
Scalability: Analyzing 50 projects, each project completed execution path discovery within 1.5 hours on average.</x:v>
      </x:c>
      <x:c r="J37" t="str">
        <x:v>Yes</x:v>
      </x:c>
      <x:c r="K37" t="str">
        <x:v>Industrial application: The paper mentions that existing log data sets (such as IBM and Microsoft's industrial logs) are difficult to make public due to privacy issues, and AutoLog can generate alternative data for research use.
Case Study: Taking the HDFS system as an example, it shows that the log sequence generated by AutoLog is consistent with the abnormal log sequence reported by actual users, and covers Namenode logs not included in traditional data sets.</x:v>
      </x:c>
      <x:c r="L37" t="str">
        <x:v>No</x:v>
      </x:c>
      <x:c r="M37" s="6" t="e">
        <x:f>HYPERLINK("https://github.com/logpai/AutoLog","https://github.com/logpai/AutoLog,")</x:f>
        <x:v>HYPERLINK is not implemented. linkLocation=https://github.com/logpai/AutoLog, friendlyName=https://github.com/logpai/AutoLog,</x:v>
      </x:c>
      <x:c r="N37" t="str">
        <x:v>39</x:v>
      </x:c>
      <x:c r="O37" t="str">
        <x:v>Program Analysis and Software Testing</x:v>
      </x:c>
      <x:c r="P37" t="str">
        <x:v>program analysis techniques</x:v>
      </x:c>
      <x:c r="Q37" t="str">
        <x:v>Yes</x:v>
      </x:c>
    </x:row>
    <x:row r="38" ht="25.5" customHeight="1">
      <x:c r="A38" t="str">
        <x:v>Aster: Automatic Speech Recognition System Accessibility Testing for Stutterers</x:v>
      </x:c>
      <x:c r="B38" t="str">
        <x:v>Testing</x:v>
      </x:c>
      <x:c r="C38" t="str">
        <x:v>The paper "ASTER: Automatic Speech Recognition System Accessibility Testing for Stutterers" introduces ASTER, a technique for automatically testing the accessibility of ASR systems for stutterers. ASTER generates valid test cases by injecting five types of stuttering (e.g., block, prolongation, sound repetition) into benign audio files. These test cases simulate realistic stuttering speech and expose failures in ASR systems. Evaluations on open-source and commercial ASR systems show significant increases in WER, MER, and WIL, and a user study confirms the realism of the generated audio.</x:v>
      </x:c>
      <x:c r="D38" t="str">
        <x:v>The paper "ASTER: Automatic Speech Recognition System Accessibility Testing for Stutterers" introduces ASTER, a technique for automatically testing the accessibility of ASR systems for stutterers. ASTER generates valid test cases by injecting five types of stuttering (e.g., block, prolongation, sound repetition) into benign audio files. These test cases simulate realistic stuttering speech and expose failures in ASR systems. Evaluations on open-source and commercial ASR systems show significant increases in WER, MER, and WIL, and a user study confirms the realism of the generated audio.</x:v>
      </x:c>
      <x:c r="E38" t="str">
        <x:v>Accessibility testing of automated speech recognition systems</x:v>
      </x:c>
      <x:c r="F38" t="str">
        <x:v>Yes</x:v>
      </x:c>
      <x:c r="G38" t="str">
        <x:v>ASE-23</x:v>
      </x:c>
      <x:c r="H38" t="str">
        <x:v>Dataset: Common Voice (normal speech), FluencyBank (real stuttering speech).
Open source ASR models: data2vec-audio-large-960h, wav2vec2-large-english, wav2vec2-xls-r-1b-english, wav2vec2-large-xlsr-53-english.
Commercial ASR systems: Azure Speech-to-Text, Google Cloud Speech-to-Text, IBM Watson Speech-to-Text.</x:v>
      </x:c>
      <x:c r="I38" t="str">
        <x:v>Word Error Rate (WER): The average increase is 23.12%-26.64% for open source models and 12.33%-16.23% for commercial systems.
Match Error Rate (MER): The average increase is 21.45%-24.90% for open source models and 9.78%-17.83% for commercial systems.
Word Information Lost (WIL): The average increase is 33.34%-36.61% for open source models and 15.32%-21.67% for commercial systems.</x:v>
      </x:c>
      <x:c r="J38" t="str">
        <x:v>Yes</x:v>
      </x:c>
      <x:c r="K38" t="str">
        <x:v>The paper tested three commercial ASR systems (Azure, Google Cloud, and IBM Watson) and found that Azure performed best (WER 12.33%) and IBM performed the worst (WER 16.23%).</x:v>
      </x:c>
      <x:c r="L38" t="str">
        <x:v>Yes</x:v>
      </x:c>
      <x:c r="M38" s="6"/>
      <x:c r="N38"/>
      <x:c r="O38" t="str">
        <x:v>Program Analysis and Software Testing</x:v>
      </x:c>
      <x:c r="P38" t="str">
        <x:v>Automated test generation</x:v>
      </x:c>
      <x:c r="Q38" t="str">
        <x:v>Yes</x:v>
      </x:c>
    </x:row>
    <x:row r="39" ht="25.5" customHeight="1">
      <x:c r="A39" t="str">
        <x:v>Software Entity Recognition with Noise-Robust Learning</x:v>
      </x:c>
      <x:c r="B39" t="str">
        <x:v>Development</x:v>
      </x:c>
      <x:c r="C39" t="str">
        <x:v>The paper introduces a noise-robust learning approach for Software Entity Recognition (SER), focusing on identifying software-related entities (e.g., library names, algorithms) from free-form text. The authors construct a high-quality dataset (WikiSER) with 79K unique software entities and 1.7M labeled sentences using Wikipedia. They propose a "self-regularization" framework to handle noisy labels, demonstrating superior performance over state-of-the-art methods, achieving a 7.1% improvement in F1 score on Wikipedia and Stack Overflow benchmarks.</x:v>
      </x:c>
      <x:c r="D39" t="str">
        <x:v>The paper introduces a noise-robust learning approach for Software Entity Recognition (SER), focusing on identifying software-related entities (e.g., library names, algorithms) from free-form text. The authors construct a high-quality dataset (WikiSER) with 79K unique software entities and 1.7M labeled sentences using Wikipedia. They propose a "self-regularization" framework to handle noisy labels, demonstrating superior performance over state-of-the-art methods, achieving a 7.1% improvement in F1 score on Wikipedia and Stack Overflow benchmarks.</x:v>
      </x:c>
      <x:c r="E39" t="str">
        <x:v>software entity recognition</x:v>
      </x:c>
      <x:c r="F39" t="str">
        <x:v>Yes</x:v>
      </x:c>
      <x:c r="G39" t="str">
        <x:v>ASE-23</x:v>
      </x:c>
      <x:c r="H39" t="str">
        <x:v>WikiSER: Wikipedia dataset constructed by the author (1.7M sentences, 79K entities).
Stack Overflow benchmarks: including SoftNER and S-NER data sets.</x:v>
      </x:c>
      <x:c r="I39" t="str">
        <x:v>Indicators: Precision (P), Recall (R), F1 score (F1).
Effect:
On WikiSER, the self-regularized BERT model reaches F1=73.7%, which is better than SoftNER (66.6%) and BERT-base (70.5%).
On Stack Overflow data, F1 improved to 76.1% (SoftNER-9) and 85.2% (S-NER).</x:v>
      </x:c>
      <x:c r="J39" t="str">
        <x:v>No</x:v>
      </x:c>
      <x:c r="K39" t="str">
        <x:v>Not mentioned, but pointed out that SER technology can be applied to downstream tasks such as automated document generation, API recommendation, and defect repair.</x:v>
      </x:c>
      <x:c r="L39" t="str">
        <x:v>No</x:v>
      </x:c>
      <x:c r="M39" s="6" t="e">
        <x:f>HYPERLINK("https://github.com/taidnguyen/software_entity_recognition","https://github.com/taidnguyen/software_entity_recognition,,")</x:f>
        <x:v>HYPERLINK is not implemented. linkLocation=https://github.com/taidnguyen/software_entity_recognition, friendlyName=https://github.com/taidnguyen/software_entity_recognition,,</x:v>
      </x:c>
      <x:c r="N39" t="str">
        <x:v>3</x:v>
      </x:c>
      <x:c r="O39" t="str">
        <x:v>SE for AI </x:v>
      </x:c>
      <x:c r="P39" t="str">
        <x:v>Software text mining and information extraction based on machine learning</x:v>
      </x:c>
      <x:c r="Q39" t="str">
        <x:v>Yes</x:v>
      </x:c>
    </x:row>
    <x:row r="40" ht="25.5" customHeight="1">
      <x:c r="A40" t="str">
        <x:v>Contextuality of Code Representation Learning</x:v>
      </x:c>
      <x:c r="B40" t="str">
        <x:v>Development</x:v>
      </x:c>
      <x:c r="C40" t="str">
        <x:v>This paper investigates the "mixed polysemy" nature of source code, where some tokens (e.g., identifiers, literals) are context-dependent while others (e.g., keywords, operators) are context-independent. The authors evaluate 12 popular sequence/tree/graph-based embedding models and demonstrate that neither static nor contextualized embeddings fully align with this mixed polysemy. To address this, they propose HyCode, a hybrid model combining static embeddings (for context-independent tokens) and contextualized embeddings (for context-dependent tokens). Experiments show that HyCode significantly improves bug detection performance (19.3%-51% higher F-score) and reduces training time. The paper also introduces novel contextuality metrics tailored for code representations, offering a framework for future research.</x:v>
      </x:c>
      <x:c r="D40" t="str">
        <x:v>This paper investigates the "mixed polysemy" nature of source code, where some tokens (e.g., identifiers, literals) are context-dependent while others (e.g., keywords, operators) are context-independent. The authors evaluate 12 popular sequence/tree/graph-based embedding models and demonstrate that neither static nor contextualized embeddings fully align with this mixed polysemy. To address this, they propose HyCode, a hybrid model combining static embeddings (for context-independent tokens) and contextualized embeddings (for context-dependent tokens). Experiments show that HyCode significantly improves bug detection performance (19.3%-51% higher F-score) and reduces training time. The paper also introduces novel contextuality metrics tailored for code representations, offering a framework for future research.</x:v>
      </x:c>
      <x:c r="E40" t="str">
        <x:v>Code represents the contextual nature of learning</x:v>
      </x:c>
      <x:c r="F40" t="str">
        <x:v>Yes</x:v>
      </x:c>
      <x:c r="G40" t="str">
        <x:v>ASE-23</x:v>
      </x:c>
      <x:c r="H40" t="str">
        <x:v>Code representation learning evaluation: using the code2vec dataset (10,222 Java projects, containing 14.4M+ methods and 1.8M+ files).
Defect detection evaluation: using the dataset of Li et al. [22] (8 projects, 92 versions, 5.0M+ methods and 402K+ files).
Sampling method: 99% confidence level, 95% confidence interval, average of 10 random samples.</x:v>
      </x:c>
      <x:c r="I40" t="str">
        <x:v>Contextual metrics:
Self-Similarity: measures the vector similarity of the same token in different contexts (the lower, the more context-sensitive).
Intra-Similarity: measures the vector similarity of different tokens in the same context.
Maximum Explainable Variance (MEV): The extent to which static embedding can replace contextual embedding (the lower, the more contextual).
Anisotropy: Uniform distribution of vectors in space (higher values ​​are more contextual).
Defect detection effect:
HyCode improves F-score by 51% compared to the baseline model in statement-level defect detection, and improves F-score by 19.3% at the method level.
Training time is reduced by more than 30%.</x:v>
      </x:c>
      <x:c r="J40" t="str">
        <x:v>No</x:v>
      </x:c>
      <x:c r="K40" t="str">
        <x:v>Not mentioned, but pointed out that its findings have instructive significance for software engineering practice (such as the development of defect detection tools), and called for the development of more hybrid embedding models that adapt to code hybrid ambiguity.</x:v>
      </x:c>
      <x:c r="L40" t="str">
        <x:v>No</x:v>
      </x:c>
      <x:c r="M40" s="6"/>
      <x:c r="N40"/>
      <x:c r="O40" t="str">
        <x:v>SE for AI </x:v>
      </x:c>
      <x:c r="P40" t="str">
        <x:v>Code pre-trained model</x:v>
      </x:c>
      <x:c r="Q40" t="str">
        <x:v>Yes</x:v>
      </x:c>
    </x:row>
    <x:row r="41" ht="25.5" customHeight="1">
      <x:c r="A41" t="str">
        <x:v>On-the-fly Improving Performance of Deep Code Models via Input Denoising</x:v>
      </x:c>
      <x:c r="B41" t="str">
        <x:v>Development</x:v>
      </x:c>
      <x:c r="C41" t="str">
        <x:v>This paper introduces CodeDenoise, a technique designed to on-the-fly improve the performance of deep code models through input denoising. Unlike traditional retraining or fine-tuning methods, CodeDenoise localizes and cleanses noisy identifiers in mispredicted inputs without modifying the model itself. Experiments on 18 deep code models and six code-based datasets demonstrate that CodeDenoise successfully corrects 21.91% of mispredictions on average, with each input processed in just 0.48 seconds, outperforming the widely-used fine-tuning strategy.</x:v>
      </x:c>
      <x:c r="D41" t="str">
        <x:v>This paper introduces CodeDenoise, a technique designed to on-the-fly improve the performance of deep code models through input denoising. Unlike traditional retraining or fine-tuning methods, CodeDenoise localizes and cleanses noisy identifiers in mispredicted inputs without modifying the model itself. Experiments on 18 deep code models and six code-based datasets demonstrate that CodeDenoise successfully corrects 21.91% of mispredictions on average, with each input processed in just 0.48 seconds, outperforming the widely-used fine-tuning strategy.</x:v>
      </x:c>
      <x:c r="E41" t="str">
        <x:v>Input denoising techniques for deep code models</x:v>
      </x:c>
      <x:c r="F41" t="str">
        <x:v>Yes</x:v>
      </x:c>
      <x:c r="G41" t="str">
        <x:v>ASE-23</x:v>
      </x:c>
      <x:c r="H41" t="str">
        <x:v>The paper uses the following benchmarks:
Datasets: Authorship Attribution (Google Code Jam), Defect Prediction (CodeChef), Functionality Classification (C104, C++1000, Python800, Java250).
Pre-trained models: CodeBERT, GraphCodeBERT, CodeT5.</x:v>
      </x:c>
      <x:c r="I41" t="str">
        <x:v>Correction Success Rate (CSR): On average, 21.91% of incorrect predictions are successfully corrected.
Mis-correction Rate (MCR): On average, only 0.07% of correct predictions are incorrectly modified.
Efficiency: Each input processing takes an average of 0.48 seconds.
Model accuracy improvement: an average improvement of 2.04%.</x:v>
      </x:c>
      <x:c r="J41" t="str">
        <x:v>No</x:v>
      </x:c>
      <x:c r="K41" t="str">
        <x:v>Not mentioned, the paper mentions that deep code models have been applied to industrial solutions, such as GitHub Copilot (used to improve software development efficiency), but does not specifically describe the case studies of CodeDenoise in the industry.</x:v>
      </x:c>
      <x:c r="L41" t="str">
        <x:v>No</x:v>
      </x:c>
      <x:c r="M41" s="6" t="e">
        <x:f>HYPERLINK("https://github.com/tianzhaotju/CodeDenoise","https://github.com/tianzhaotju/CodeDenoise,,")</x:f>
        <x:v>HYPERLINK is not implemented. linkLocation=https://github.com/tianzhaotju/CodeDenoise, friendlyName=https://github.com/tianzhaotju/CodeDenoise,,</x:v>
      </x:c>
      <x:c r="N41" t="str">
        <x:v>9</x:v>
      </x:c>
      <x:c r="O41" t="str">
        <x:v>SE for AI </x:v>
      </x:c>
      <x:c r="P41" t="str">
        <x:v>Code pre-trained model</x:v>
      </x:c>
      <x:c r="Q41" t="str">
        <x:v>Yes</x:v>
      </x:c>
    </x:row>
    <x:row r="42" ht="25.5" customHeight="1">
      <x:c r="A42" t="str">
        <x:v>Using Deep Learning to Automatically Improve Code Readability</x:v>
      </x:c>
      <x:c r="B42" t="str">
        <x:v>Maintenance</x:v>
      </x:c>
      <x:c r="C42" t="str">
        <x:v>This paper presents a deep learning-based approach to automatically improve code readability. The authors first built a dataset of 122k readability-improving commits by mining GitHub's revision history (2015-2022) and validated its accuracy (~86%). They then fine-tuned the T5 model to emulate developers' readability improvements. Results show that the model achieves perfect prediction accuracy in 21%-28% of cases and safely improves readability (without altering behavior) in 34% of instances, with 79.4% of these changes effectively enhancing readability.</x:v>
      </x:c>
      <x:c r="D42" t="str">
        <x:v>This paper presents a deep learning-based approach to automatically improve code readability. The authors first built a dataset of 122k readability-improving commits by mining GitHub's revision history (2015-2022) and validated its accuracy (~86%). They then fine-tuned the T5 model to emulate developers' readability improvements. Results show that the model achieves perfect prediction accuracy in 21%-28% of cases and safely improves readability (without altering behavior) in 34% of instances, with 79.4% of these changes effectively enhancing readability.</x:v>
      </x:c>
      <x:c r="E42" t="str">
        <x:v>Automation improves code readability</x:v>
      </x:c>
      <x:c r="F42" t="str">
        <x:v>Yes</x:v>
      </x:c>
      <x:c r="G42" t="str">
        <x:v>ASE-23</x:v>
      </x:c>
      <x:c r="H42" t="str">
        <x:v>The paper constructed a new data set, including 122,000 readability improvement submissions mined from GitHub (2015-2022), covering 10 programming languages (mainly Java). In addition, the authors compared the model performance with T5's performance on other code-related tasks (such as automatically fixing defects, generating test assertions).</x:v>
      </x:c>
      <x:c r="I42" t="str">
        <x:v>Accuracy@K: The model’s accuracy is 21% when making a single prediction (K=1), and increases to 28% when providing 50 predictions (K=50).
BLEU-A score: 0.77 (measures the similarity of generated code to developer modifications).
Manual evaluation results:
34% of predictions attempt to improve readability without changing code behavior.
Among them, 79.4% of the modifications did improve readability (7.1% reduced readability, and 13.5% had no significant change).</x:v>
      </x:c>
      <x:c r="J42" t="str">
        <x:v>No</x:v>
      </x:c>
      <x:c r="K42" t="str">
        <x:v>Not mentioned, but mentioned that code formatting tools in IDEs (such as automatically adjusting indentation) are simple application scenarios of related technologies. The author's data sets and models provide the basis for future tool implementation.</x:v>
      </x:c>
      <x:c r="L42" t="str">
        <x:v>No</x:v>
      </x:c>
      <x:c r="M42" s="6"/>
      <x:c r="N42"/>
      <x:c r="O42" t="str">
        <x:v>Code generation and understanding</x:v>
      </x:c>
      <x:c r="P42" t="str">
        <x:v>Code refactoring and smell detection</x:v>
      </x:c>
      <x:c r="Q42" t="str">
        <x:v>Yes</x:v>
      </x:c>
    </x:row>
    <x:row r="43" ht="25.5" customHeight="1">
      <x:c r="A43" t="str">
        <x:v>Towards Automatically Addressing Self-Admitted Technical Debt: How Far Are We?</x:v>
      </x:c>
      <x:c r="B43" t="str">
        <x:v>Maintenance</x:v>
      </x:c>
      <x:c r="C43" t="str">
        <x:v>This paper explores the use of deep learning-based generative models (e.g., CodeT5 and ChatGPT) to automatically address Self-Admitted Technical Debt (SATD). The authors curated a dataset of 5,039 SATD removal instances and experimented with various pre-training and fine-tuning strategies. Results show that the best model achieves a repair rate of ~2% to 8%, highlighting the task's complexity. The study also reveals that including SATD comments as input boosts performance, while general-purpose LLMs like ChatGPT perform poorly in zero-shot settings.</x:v>
      </x:c>
      <x:c r="D43" t="str">
        <x:v>This paper explores the use of deep learning-based generative models (e.g., CodeT5 and ChatGPT) to automatically address Self-Admitted Technical Debt (SATD). The authors curated a dataset of 5,039 SATD removal instances and experimented with various pre-training and fine-tuning strategies. Results show that the best model achieves a repair rate of ~2% to 8%, highlighting the task's complexity. The study also reveals that including SATD comments as input boosts performance, while general-purpose LLMs like ChatGPT perform poorly in zero-shot settings.</x:v>
      </x:c>
      <x:c r="E43" t="str">
        <x:v>Automatically fix self-acknowledged technical debt</x:v>
      </x:c>
      <x:c r="F43" t="str">
        <x:v>Yes</x:v>
      </x:c>
      <x:c r="G43" t="str">
        <x:v>ASE-23</x:v>
      </x:c>
      <x:c r="H43" t="str">
        <x:v>Pre-training datasets: CodeSearchNet (containing 8,347,634 code functions) and Tufano et al.’s general code change dataset (284,190 instances).
Fine-tuning dataset: SATD repair dataset constructed by the authors (5,039 instances from 595 open source Java projects).</x:v>
      </x:c>
      <x:c r="I43" t="str">
        <x:v>Exact Match (EM@K): The proportion of model-generated repair code that exactly matches human repair. The best model (M2_CC) reaches 8.10% when K=10.
CrystalBLEU: Measures the similarity of generated code to target code. The average score of the best model is 74.25%.
ChatGPT: Under zero-sample setting, the best template (M4_T2) only fixes 1.19% of instances.</x:v>
      </x:c>
      <x:c r="J43" t="str">
        <x:v>No</x:v>
      </x:c>
      <x:c r="K43" t="str">
        <x:v>Not mentioned, only experiments based on open source project data.</x:v>
      </x:c>
      <x:c r="L43" t="str">
        <x:v>No</x:v>
      </x:c>
      <x:c r="M43" s="6"/>
      <x:c r="N43"/>
      <x:c r="O43" t="str">
        <x:v>Software maintenance and evolution</x:v>
      </x:c>
      <x:c r="P43" t="str">
        <x:v>Automated program repair</x:v>
      </x:c>
      <x:c r="Q43" t="str">
        <x:v>Yes</x:v>
      </x:c>
    </x:row>
    <x:row r="44" ht="25.5" customHeight="1">
      <x:c r="A44" t="str">
        <x:v>The Plastic Surgery Hypothesis in the Era of Large Language Models</x:v>
      </x:c>
      <x:c r="B44" t="str">
        <x:v>Maintenance</x:v>
      </x:c>
      <x:c r="C44" t="str">
        <x:v>This paper introduces FitRepair, a novel approach that leverages Large Language Models (LLMs) and the Plastic Surgery Hypothesis to automate program repair. Traditional APR tools rely on predefined templates or heuristics, limiting their repair capabilities. FitRepair combines two domain-specific fine-tuning strategies (Knowledge-Intensified and Repair-Oriented fine-tuning) and a prompting strategy (Relevant-Identifier prompting) to utilize code ingredients within the project for patch generation. Experiments show that FitRepair fixes 89 and 44 bugs on Defects4j 1.2 and 2.0 datasets, outperforming state-of-the-art techniques.</x:v>
      </x:c>
      <x:c r="D44" t="str">
        <x:v>This paper introduces FitRepair, a novel approach that leverages Large Language Models (LLMs) and the Plastic Surgery Hypothesis to automate program repair. Traditional APR tools rely on predefined templates or heuristics, limiting their repair capabilities. FitRepair combines two domain-specific fine-tuning strategies (Knowledge-Intensified and Repair-Oriented fine-tuning) and a prompting strategy (Relevant-Identifier prompting) to utilize code ingredients within the project for patch generation. Experiments show that FitRepair fixes 89 and 44 bugs on Defects4j 1.2 and 2.0 datasets, outperforming state-of-the-art techniques.</x:v>
      </x:c>
      <x:c r="E44" t="str">
        <x:v>Automated program repair</x:v>
      </x:c>
      <x:c r="F44" t="str">
        <x:v>Yes</x:v>
      </x:c>
      <x:c r="G44" t="str">
        <x:v>ASE-23</x:v>
      </x:c>
      <x:c r="H44" t="str">
        <x:v>The paper uses the Defects4j 1.2 and 2.0 data sets, which contain 391 and 438 bugs in open source projects respectively.</x:v>
      </x:c>
      <x:c r="I44" t="str">
        <x:v>Quantitative indicators:
Number of bugs corrected (Correct Patches).
Reasonable Patches (Plausible Patches, patches that pass the test suite).
Patch Ranking, which is the average ranking of correct patches.
Effect:
89 bugs fixed on Defects4j 1.2 (15 more than the best baseline).
44 bugs fixed on Defects4j 2.0 (8 more than the best baseline).
The average patch ranking increased by 41%.</x:v>
      </x:c>
      <x:c r="J44" t="str">
        <x:v>No</x:v>
      </x:c>
      <x:c r="K44" t="str">
        <x:v>Not reported</x:v>
      </x:c>
      <x:c r="L44" t="str">
        <x:v>No</x:v>
      </x:c>
      <x:c r="M44" s="6"/>
      <x:c r="N44"/>
      <x:c r="O44" t="str">
        <x:v>Software maintenance and evolution</x:v>
      </x:c>
      <x:c r="P44" t="str">
        <x:v>Automated program repair</x:v>
      </x:c>
      <x:c r="Q44" t="str">
        <x:v>Yes</x:v>
      </x:c>
    </x:row>
    <x:row r="45" ht="25.5" customHeight="1">
      <x:c r="A45" t="str">
        <x:v>GAMMA: Revisiting Template-based Automated Program Repair via Mask Prediction</x:v>
      </x:c>
      <x:c r="B45" t="str">
        <x:v>Maintenance</x:v>
      </x:c>
      <x:c r="C45" t="str">
        <x:v>The paper introduces GAMMA, a novel automated program repair (APR) tool that integrates fix templates with pre-trained language models. Unlike traditional template-based APR methods that rely on retrieving donor code from local files, GAMMA directly predicts correct code tokens through a mask prediction task. This approach addresses the limitation of inappropriate donor code selection. Experiments demonstrate that GAMMA fixes 82 bugs on the Defects4J-v1.2 benchmark, outperforming state-of-the-art techniques. It also shows strong generalizability on additional datasets (e.g., Defects4J-v2.0 and QuixBugs) and scalability with various pre-trained models (e.g., UniXcoder, CodeBERT, and ChatGPT).</x:v>
      </x:c>
      <x:c r="D45" t="str">
        <x:v>The paper introduces GAMMA, a novel automated program repair (APR) tool that integrates fix templates with pre-trained language models. Unlike traditional template-based APR methods that rely on retrieving donor code from local files, GAMMA directly predicts correct code tokens through a mask prediction task. This approach addresses the limitation of inappropriate donor code selection. Experiments demonstrate that GAMMA fixes 82 bugs on the Defects4J-v1.2 benchmark, outperforming state-of-the-art techniques. It also shows strong generalizability on additional datasets (e.g., Defects4J-v2.0 and QuixBugs) and scalability with various pre-trained models (e.g., UniXcoder, CodeBERT, and ChatGPT).</x:v>
      </x:c>
      <x:c r="E45" t="str">
        <x:v>Template-based automated program repair</x:v>
      </x:c>
      <x:c r="F45" t="str">
        <x:v>Yes</x:v>
      </x:c>
      <x:c r="G45" t="str">
        <x:v>ASE-23</x:v>
      </x:c>
      <x:c r="H45" t="str">
        <x:v>The paper uses the following benchmarks:
Defects4J-v1.2 (395 real errors)
Defects4J-v2.0 (420 additional errors)
QuixBugs (Java part of 40 multi-language parallel bug fixing dataset)</x:v>
      </x:c>
      <x:c r="I45" t="str">
        <x:v>Indicators:
Number of bugs corrected (Correct Patches).
Precision of Plausible Patches.
Effect:
82 errors were fixed on Defects4J-v1.2, which is 20.59% and 26.15% higher than the traditional method TBar (68) and the learning method Recorder (65) respectively.
The accuracy of reasonable patches is 81.19% (82/101), which is significantly higher than other methods.
45 and 22 bugs were fixed on Defects4J-v2.0 and QuixBugs respectively, demonstrating good generalization capabilities.</x:v>
      </x:c>
      <x:c r="J45" t="str">
        <x:v>No</x:v>
      </x:c>
      <x:c r="K45" t="str">
        <x:v>Not mentioned, but mentioned that automated program repair technology has attracted attention from the industry (such as Meta, Google, Microsoft, etc.) and may be used to reduce manual debugging costs in actual software development.</x:v>
      </x:c>
      <x:c r="L45" t="str">
        <x:v>No</x:v>
      </x:c>
      <x:c r="M45" s="6" t="e">
        <x:f>HYPERLINK("https://github.com/iSEngLab/GAMMA","https://github.com/iSEngLab/GAMMA,,")</x:f>
        <x:v>HYPERLINK is not implemented. linkLocation=https://github.com/iSEngLab/GAMMA, friendlyName=https://github.com/iSEngLab/GAMMA,,</x:v>
      </x:c>
      <x:c r="N45" t="str">
        <x:v>22</x:v>
      </x:c>
      <x:c r="O45" t="str">
        <x:v>Software maintenance and evolution</x:v>
      </x:c>
      <x:c r="P45" t="str">
        <x:v>Automated program repair</x:v>
      </x:c>
      <x:c r="Q45" t="str">
        <x:v>Yes</x:v>
      </x:c>
    </x:row>
    <x:row r="46" ht="25.5" customHeight="1">
      <x:c r="A46" t="str">
        <x:v>An Integrated Program Analysis Framework for Graduate Courses in Programming Languages and Software Engineering</x:v>
      </x:c>
      <x:c r="B46" t="str">
        <x:v>Development</x:v>
      </x:c>
      <x:c r="C46" t="str">
        <x:v>The paper introduces Chiron, an integrated program analysis framework designed for graduate-level courses in programming languages and software engineering. Chiron features a small codebase, a unified intermediate representation, a modular architecture, and a fun programming language (Turtle) to teach diverse analysis techniques such as dataflow analysis, abstract interpretation, symbolic execution, and fuzzing. By gamifying analysis tasks as "turtle adventures" and providing visualizations, Chiron enhances student engagement and comprehension. Surveys from course offerings show that students found Chiron highly effective for learning complex program analysis concepts.</x:v>
      </x:c>
      <x:c r="D46" t="str">
        <x:v>The paper introduces Chiron, an integrated program analysis framework designed for graduate-level courses in programming languages and software engineering. Chiron features a small codebase, a unified intermediate representation, a modular architecture, and a fun programming language (Turtle) to teach diverse analysis techniques such as dataflow analysis, abstract interpretation, symbolic execution, and fuzzing. By gamifying analysis tasks as "turtle adventures" and providing visualizations, Chiron enhances student engagement and comprehension. Surveys from course offerings show that students found Chiron highly effective for learning complex program analysis concepts.</x:v>
      </x:c>
      <x:c r="E46" t="str">
        <x:v>Design of program analysis framework in education field</x:v>
      </x:c>
      <x:c r="F46" t="str">
        <x:v>Yes</x:v>
      </x:c>
      <x:c r="G46" t="str">
        <x:v>ASE-23</x:v>
      </x:c>
      <x:c r="H46" t="str">
        <x:v>The paper does not use traditional benchmarks, but uses student coursework (such as "Scared Turtle", "Lazy Turtle" and other tasks) and student feedback surveys as the basis for evaluation.</x:v>
      </x:c>
      <x:c r="I46" t="str">
        <x:v>Code volume: The total code volume of Chiron is 1.72K lines (core framework 0.77K lines, analysis module 0.95K lines), and student homework code volume is 0.02–0.3K lines.
Learning effect: 91% of students believe that the intermediate representation is easy to understand, 80% of students became familiar with the framework within 3 days, 91% recognized the help of gamified language in learning, and 100% of students recommended Chiron for similar courses.
Development efficiency: The development time of each analysis module is 2–3 person-weeks.</x:v>
      </x:c>
      <x:c r="J46" t="str">
        <x:v>No</x:v>
      </x:c>
      <x:c r="K46" t="str">
        <x:v>Not reported</x:v>
      </x:c>
      <x:c r="L46" t="str">
        <x:v>No</x:v>
      </x:c>
      <x:c r="M46" s="6"/>
      <x:c r="N46"/>
      <x:c r="O46" t="str">
        <x:v>Program Analysis and Software Testing</x:v>
      </x:c>
      <x:c r="P46" t="str">
        <x:v>program analysis techniques</x:v>
      </x:c>
      <x:c r="Q46" t="str">
        <x:v>No</x:v>
      </x:c>
    </x:row>
    <x:row r="47" ht="25.5" customHeight="1">
      <x:c r="A47" t="str">
        <x:v>Two Birds with One Stone: Multi-Derivation for Fast Context-Free Language Reachability Analysis</x:v>
      </x:c>
      <x:c r="B47" t="str">
        <x:v>Development</x:v>
      </x:c>
      <x:c r="C47" t="str">
        <x:v>This paper introduces Pearl, a multi-derivation approach to accelerate context-free language (CFL) reachability analysis. Existing CFL-reachability algorithms typically adopt a single-derivation strategy, leading to redundancy and inefficiency. Pearl addresses this by batch propagation of reachability relations, significantly reducing redundancy. Experimental results show that Pearl achieves average speedups of 82.73x for value-flow analysis and 155.26x for alias analysis over the standard algorithm, and outperforms the state-of-the-art solver Pocr by 10.1x and 2.37x, respectively.</x:v>
      </x:c>
      <x:c r="D47" t="str">
        <x:v>This paper introduces Pearl, a multi-derivation approach to accelerate context-free language (CFL) reachability analysis. Existing CFL-reachability algorithms typically adopt a single-derivation strategy, leading to redundancy and inefficiency. Pearl addresses this by batch propagation of reachability relations, significantly reducing redundancy. Experimental results show that Pearl achieves average speedups of 82.73x for value-flow analysis and 155.26x for alias analysis over the standard algorithm, and outperforms the state-of-the-art solver Pocr by 10.1x and 2.37x, respectively.</x:v>
      </x:c>
      <x:c r="E47" t="str">
        <x:v>An efficient algorithm for context-free language reachability analysis</x:v>
      </x:c>
      <x:c r="F47" t="str">
        <x:v>No</x:v>
      </x:c>
      <x:c r="G47" t="str">
        <x:v>ASE-23</x:v>
      </x:c>
      <x:c r="H47" t="str">
        <x:v>The paper uses the sparse value flow graph (SVFG) and program expression graph (PEG) of 10 SPEC 2017 C/C++ programs as benchmarks, including cactus, imagick, leela, nab, omnetpp, parest, perlbench, povray, x264 and xz.</x:v>
      </x:c>
      <x:c r="I47" t="str">
        <x:v>Quantitative indicators: time (seconds), memory consumption (GB), computing redundancy (
D
/
A
D/A, indicating the number of derivation required for each actual edge addition).
Effect:
Value flow analysis: Pearl is 82.73 times faster than the standard algorithm and 10.1 times faster than Pocr; memory consumption is significantly lower than Pocr (for example, cactus dropped from 40.26 GB to 4.74 GB).
Alias ​​analysis: Pearl is 155.26 times faster than the standard algorithm and 2.37 times faster than Pocr; memory consumption is also better than Pocr.</x:v>
      </x:c>
      <x:c r="J47" t="str">
        <x:v>No</x:v>
      </x:c>
      <x:c r="K47" t="str">
        <x:v>Not reported</x:v>
      </x:c>
      <x:c r="L47" t="str">
        <x:v>No</x:v>
      </x:c>
      <x:c r="M47" s="6"/>
      <x:c r="N47"/>
      <x:c r="O47" t="str">
        <x:v>Program Analysis and Software Testing</x:v>
      </x:c>
      <x:c r="P47" t="str">
        <x:v>program analysis techniques</x:v>
      </x:c>
      <x:c r="Q47" t="str">
        <x:v>No</x:v>
      </x:c>
    </x:row>
    <x:row r="48" ht="25.5" customHeight="1">
      <x:c r="A48" t="str">
        <x:v>Precise Data-Driven Approximation for Program Analysis via Fuzzing</x:v>
      </x:c>
      <x:c r="B48" t="str">
        <x:v>Testing</x:v>
      </x:c>
      <x:c r="C48" t="str">
        <x:v>The paper introduces a novel data structure called Program State Probability (PSP), which probabilistically approximates program states using execution samples from fuzzing. PSP estimates the likelihood of reaching specific program states, thereby addressing imprecision in program analysis techniques like abstract interpretation and symbolic execution. The authors apply PSP to three domains: static analysis (reducing false positives), symbolic execution (prioritizing high-probability paths), and program repair (ranking correct patches). Evaluations show that PSP improves the precision of Clam, increases bug detection in symbolic execution, and reduces the average rank of correct patches by 26%.</x:v>
      </x:c>
      <x:c r="D48" t="str">
        <x:v>The paper introduces a novel data structure called Program State Probability (PSP), which probabilistically approximates program states using execution samples from fuzzing. PSP estimates the likelihood of reaching specific program states, thereby addressing imprecision in program analysis techniques like abstract interpretation and symbolic execution. The authors apply PSP to three domains: static analysis (reducing false positives), symbolic execution (prioritizing high-probability paths), and program repair (ranking correct patches). Evaluations show that PSP improves the precision of Clam, increases bug detection in symbolic execution, and reduces the average rank of correct patches by 26%.</x:v>
      </x:c>
      <x:c r="E48" t="str">
        <x:v>The research theme of the paper is to improve the accuracy of program analysis through data-driven probabilistic method (PSP), which specifically includes:
Reduce false positives from static analysis.
Path exploration strategies for optimizing symbolic execution.
Improved prioritization of patches in program fixes.</x:v>
      </x:c>
      <x:c r="F48" t="str">
        <x:v>Yes</x:v>
      </x:c>
      <x:c r="G48" t="str">
        <x:v>ASE-23</x:v>
      </x:c>
      <x:c r="H48" t="str">
        <x:v>Static analysis: Magma benchmark (including 7 projects including libtiff, libpng, OpenSSL, etc.).
Symbolic execution: SmartBugs-Wild dataset (52 smart contract samples) and ASE tool’s small C program dataset.
Bugfix: MB35 dataset in ManyBugs benchmark.</x:v>
      </x:c>
      <x:c r="I48" t="str">
        <x:v>Static analysis:
The MCC (Matthews correlation coefficient) increased from 0.09 to 0.27, and the F1 score increased from 0.22 to 0.34.
When θ=0.7, PSP found 31 real vulnerabilities and 48 false positives, which was better than AFL and Clam.
Symbolic execution:
In smart contracts, PSP found 4.1% more vulnerabilities than the Pending Constraints strategy.
In C programs, PSP reduces the number of solver calls by 77 times and improves the average run time by 15 times.
Program fixes:
The average ranking of correct patches dropped from 3999 to 2959 (a 26% improvement).</x:v>
      </x:c>
      <x:c r="J48" t="str">
        <x:v>No</x:v>
      </x:c>
      <x:c r="K48" t="str">
        <x:v>Not mentioned, the paper mentions applications in OpenSSL (static analysis case) and smart contracts (symbolic execution case), but does not explicitly mention actual deployment or business case studies in the industry.</x:v>
      </x:c>
      <x:c r="L48" t="str">
        <x:v>No</x:v>
      </x:c>
      <x:c r="M48" s="6"/>
      <x:c r="N48"/>
      <x:c r="O48" t="str">
        <x:v>Program Analysis and Software Testing</x:v>
      </x:c>
      <x:c r="P48" t="str">
        <x:v>program analysis techniques</x:v>
      </x:c>
      <x:c r="Q48" t="str">
        <x:v>No</x:v>
      </x:c>
    </x:row>
    <x:row r="49" ht="25.5" customHeight="1">
      <x:c r="A49" t="str">
        <x:v>Contrastive Learning for API Aspect Analysis</x:v>
      </x:c>
      <x:c r="B49" t="str">
        <x:v>Development</x:v>
      </x:c>
      <x:c r="C49" t="str">
        <x:v>This paper introduces CLAA, a novel approach for API aspect detection in API reviews using transformer models trained with supervised contrastive learning. CLAA employs a two-stage training process (contrastive learning followed by cross-entropy training) to enhance classification performance. Experiments show that CLAA achieves 92% accuracy on a Stack Overflow dataset, outperforming baseline models (81.5%). A developer study further confirms that CLAA improves accuracy and confidence in API selection tasks.</x:v>
      </x:c>
      <x:c r="D49" t="str">
        <x:v>This paper introduces CLAA, a novel approach for API aspect detection in API reviews using transformer models trained with supervised contrastive learning. CLAA employs a two-stage training process (contrastive learning followed by cross-entropy training) to enhance classification performance. Experiments show that CLAA achieves 92% accuracy on a Stack Overflow dataset, outperforming baseline models (81.5%). A developer study further confirms that CLAA improves accuracy and confidence in API selection tasks.</x:v>
      </x:c>
      <x:c r="E49" t="str">
        <x:v>Analysis of API comments based on comparative learning</x:v>
      </x:c>
      <x:c r="F49" t="str">
        <x:v>Yes</x:v>
      </x:c>
      <x:c r="G49" t="str">
        <x:v>ASE-23</x:v>
      </x:c>
      <x:c r="H49" t="str">
        <x:v>The paper uses the Opiner dataset, which contains 4,522 API review sentences extracted from Stack Overflow and manually annotated.</x:v>
      </x:c>
      <x:c r="I49" t="str">
        <x:v>Quantitative indicators: weighted precision (P), weighted recall (R), weighted F1 score (F1), Matthews correlation coefficient (MCC), weighted area under the ROC curve (ROC AUC).
Effect: CLAA increased the F1 score by an average of 3.23% (BERT) to 4.19% (ALBERT), MCC increased by 16.16% (BERT) to 20.38% (ALBERT), and ROC AUC increased by 9.65% (BERT) to 11.17% (ALBERT). In the empirical study, CLAA achieved an accuracy of 92%, significantly better than the baseline of 81.5%.</x:v>
      </x:c>
      <x:c r="J49" t="str">
        <x:v>No</x:v>
      </x:c>
      <x:c r="K49" t="str">
        <x:v>Not mentioned, mentioned developer research (10 participants), proving that CLAA can improve accuracy (from 40% to 100%) and developer confidence (score from 3.5 to 4.7) in actual API selection tasks.</x:v>
      </x:c>
      <x:c r="L49" t="str">
        <x:v>No</x:v>
      </x:c>
      <x:c r="M49" s="6"/>
      <x:c r="N49"/>
      <x:c r="O49" t="str">
        <x:v>SE for AI </x:v>
      </x:c>
      <x:c r="P49" t="str">
        <x:v>Code pre-trained model</x:v>
      </x:c>
      <x:c r="Q49" t="str">
        <x:v>Yes</x:v>
      </x:c>
    </x:row>
    <x:row r="50" ht="25.5" customHeight="1">
      <x:c r="A50" t="str">
        <x:v>PTdetector: An Automated JavaScript Front-end Library Detector</x:v>
      </x:c>
      <x:c r="B50" t="str">
        <x:v>Development</x:v>
      </x:c>
      <x:c r="C50" t="str">
        <x:v>This paper presents PTDETECTOR, an automated tool for detecting JavaScript front-end libraries. Existing tools suffer from high false positives, inability to detect Webpack-bundled libraries, and reliance on manual feature collection. PTDETECTOR introduces a novel data structure, the pTree (property tree), which is generated automatically and used for library detection via a weighted tree-matching algorithm. Experiments on 200 top-traffic websites demonstrate that PTDETECTOR outperforms existing tools like LDC and Wappalyzer and can identify Webpack-bundled libraries effectively.</x:v>
      </x:c>
      <x:c r="D50" t="str">
        <x:v>This paper presents PTDETECTOR, an automated tool for detecting JavaScript front-end libraries. Existing tools suffer from high false positives, inability to detect Webpack-bundled libraries, and reliance on manual feature collection. PTDETECTOR introduces a novel data structure, the pTree (property tree), which is generated automatically and used for library detection via a weighted tree-matching algorithm. Experiments on 200 top-traffic websites demonstrate that PTDETECTOR outperforms existing tools like LDC and Wappalyzer and can identify Webpack-bundled libraries effectively.</x:v>
      </x:c>
      <x:c r="E50" t="str">
        <x:v>Automatic detection of JavaScript front-end libraries</x:v>
      </x:c>
      <x:c r="F50" t="str">
        <x:v>Yes</x:v>
      </x:c>
      <x:c r="G50" t="str">
        <x:v>ASE-23</x:v>
      </x:c>
      <x:c r="H50" t="str">
        <x:v>Dataset: Home pages of 200 high-traffic websites (from SEMRUSH rankings).
Comparison tools: LDC (Library-Detector-for-Chrome) and Wappalyzer.
Target libraries: 83 JavaScript front-end libraries (obtained from Cdnjs and official CDN links).</x:v>
      </x:c>
      <x:c r="I50" t="str">
        <x:v>Indicators:
Accuracy: PTDETECTOR reaches 99.10% when the threshold is set to 70.
Precision: PTDETECTOR is 99.43% when the threshold is set to 70, which is better than 96.59% of LDC.
Recall: PTDETECTOR is 87.58% when the threshold is set to 70, which is better than LDC's 83.33%.
Effect: PTDETECTOR is better than existing tools in terms of precision and recall, and can detect libraries packaged by Webpack.</x:v>
      </x:c>
      <x:c r="J50" t="str">
        <x:v>Yes</x:v>
      </x:c>
      <x:c r="K50" t="str">
        <x:v>Industrial applications:
Used for competitor analysis, sales intelligence and website analysis (such as research platforms such as W3Techs).
Detect potential security risks in your website (such as the use of vulnerable libraries).
Case Study:
The capabilities of PTDETECTOR were verified on websites such as Netflix and weather.com, and false positive issues with existing tools were discovered (such as misidentifying Underscore.js as Lodash).
Experimental results show that PTDETECTOR can effectively detect libraries packaged by Webpack and solve the limitations of existing tools.</x:v>
      </x:c>
      <x:c r="L50" t="str">
        <x:v>No</x:v>
      </x:c>
      <x:c r="M50" s="6" t="e">
        <x:f>HYPERLINK("https://github.com/aaronxyliu/PTdetector","https://github.com/aaronxyliu/PTdetector,")</x:f>
        <x:v>HYPERLINK is not implemented. linkLocation=https://github.com/aaronxyliu/PTdetector, friendlyName=https://github.com/aaronxyliu/PTdetector,</x:v>
      </x:c>
      <x:c r="N50" t="str">
        <x:v>5</x:v>
      </x:c>
      <x:c r="O50" t="str">
        <x:v>Program Analysis and Software Testing</x:v>
      </x:c>
      <x:c r="P50" t="str">
        <x:v>program analysis techniques</x:v>
      </x:c>
      <x:c r="Q50" t="str">
        <x:v>No</x:v>
      </x:c>
    </x:row>
    <x:row r="51" ht="25.5" customHeight="1">
      <x:c r="A51" t="str">
        <x:v>Revealing Performance Issues in Server-side WebAssembly Runtimes via Differential Testing</x:v>
      </x:c>
      <x:c r="B51" t="str">
        <x:v>Testing</x:v>
      </x:c>
      <x:c r="C51" t="str">
        <x:v>This paper focuses on performance issues in server-side WebAssembly (Wasm) runtimes and proposes a differential testing approach called WarpDiff to detect abnormal latency. By analyzing the execution time ratios of test cases across different runtimes, it identifies deviations from expected ratios and locates the runtimes causing performance issues. The study evaluates five popular Wasm runtimes, uncovering seven performance issues, all confirmed by developers. The work provides valuable insights for improving Wasm runtime implementations.</x:v>
      </x:c>
      <x:c r="D51" t="str">
        <x:v>This paper focuses on performance issues in server-side WebAssembly (Wasm) runtimes and proposes a differential testing approach called WarpDiff to detect abnormal latency. By analyzing the execution time ratios of test cases across different runtimes, it identifies deviations from expected ratios and locates the runtimes causing performance issues. The study evaluates five popular Wasm runtimes, uncovering seven performance issues, all confirmed by developers. The work provides valuable insights for improving Wasm runtime implementations.</x:v>
      </x:c>
      <x:c r="E51" t="str">
        <x:v>Server-side WebAssembly runtime performance problem detection and differential testing methods</x:v>
      </x:c>
      <x:c r="F51" t="str">
        <x:v>No</x:v>
      </x:c>
      <x:c r="G51" t="str">
        <x:v>ASE-23</x:v>
      </x:c>
      <x:c r="H51" t="str">
        <x:v>123 C/C++ programs selected from the LLVM test suite (including PolyBench).
The test cases cover a variety of computationally intensive tasks (such as matrix multiplication, random number generation, etc.).</x:v>
      </x:c>
      <x:c r="I51" t="str">
        <x:v>Indicators: execution time (total time and staged time), deviation degree.
Effect:
The 10 most abnormal test cases were identified, and 7 of the problems were confirmed by the developers.
The execution time of some runtimes (such as WAMR interpreter mode) is more than 2 times slower than other runtimes.
The computational overhead of differential testing is less than 0.01% of the total testing time, which is efficient and feasible.</x:v>
      </x:c>
      <x:c r="J51" t="str">
        <x:v>Yes</x:v>
      </x:c>
      <x:c r="K51" t="str">
        <x:v>Industrial applications mentioned:
Docker+Wasm (combined with the WasmEdge runtime) as a lightweight container alternative.
High-performance serverless computing in cloud environments (such as Faasm).
Case Study:
By simulating the impact of WasmEdge runtime latency on microservice throughput, it was demonstrated that a 30ms latency would cause a 20%-50% drop in throughput.
Tested real-world Wasm microservices (such as those based on MySQL backend).</x:v>
      </x:c>
      <x:c r="L51" t="str">
        <x:v>No</x:v>
      </x:c>
      <x:c r="M51" s="6"/>
      <x:c r="N51"/>
      <x:c r="O51" t="str">
        <x:v>Program Analysis and Software Testing</x:v>
      </x:c>
      <x:c r="P51" t="str">
        <x:v>Automated test generation</x:v>
      </x:c>
      <x:c r="Q51" t="str">
        <x:v>No</x:v>
      </x:c>
    </x:row>
    <x:row r="52" ht="25.5" customHeight="1">
      <x:c r="A52" t="str">
        <x:v>Delving into Commit-Issue Correlation to Enhance Commit Message Generation Models</x:v>
      </x:c>
      <x:c r="B52" t="str">
        <x:v>Maintenance</x:v>
      </x:c>
      <x:c r="C52" t="str">
        <x:v>This paper introduces a novel paradigm, ExGroFi, to enhance commit message generation (CMG) models by leveraging the correlation between commits and issues. The authors construct the first commit-issue parallel dataset and propose a three-stage approach (Extraction, Grounding, Fine-tuning) to incorporate rational information from issues into model training. Experiments demonstrate that ExGroFi significantly improves the performance of state-of-the-art CMG models, generating more rational commit messages.</x:v>
      </x:c>
      <x:c r="D52" t="str">
        <x:v>This paper introduces a novel paradigm, ExGroFi, to enhance commit message generation (CMG) models by leveraging the correlation between commits and issues. The authors construct the first commit-issue parallel dataset and propose a three-stage approach (Extraction, Grounding, Fine-tuning) to incorporate rational information from issues into model training. Experiments demonstrate that ExGroFi significantly improves the performance of state-of-the-art CMG models, generating more rational commit messages.</x:v>
      </x:c>
      <x:c r="E52" t="str">
        <x:v>Submit information generation</x:v>
      </x:c>
      <x:c r="F52" t="str">
        <x:v>Yes</x:v>
      </x:c>
      <x:c r="G52" t="str">
        <x:v>ASE-23</x:v>
      </x:c>
      <x:c r="H52" t="str">
        <x:v>The paper constructs a new data set, which contains two parts:
Fundamentals: Unlabeled Commit-Issue Parallel Data.
Fine part: Submission-question data (960 items) with manually marked question type and status information.
The data comes from the Top 1,000 Java projects on GitHub.</x:v>
      </x:c>
      <x:c r="I52" t="str">
        <x:v>Quantitative indicators used include:
Automatic evaluation indicators: BLEU, ROUGE-L, METEOR, CIDEr.
After the encoder-decoder model was enhanced with ExGroFi, CIDEr increased by 21% (from 0.768 to 0.93).
Manual evaluation indicators: rationality (Rationality), comprehensiveness (Comprehensiveness), conciseness (Conciseness), expressiveness (Expressiveness).
The rationality is significantly improved (70% of cases are better than the original model).</x:v>
      </x:c>
      <x:c r="J52" t="str">
        <x:v>No</x:v>
      </x:c>
      <x:c r="K52" t="str">
        <x:v>Not mentioned, but mentioned techniques can be applied to open source communities (such as GitHub) or enterprise-level code management platforms (such as Jira) to automatically generate high-quality commit messages.</x:v>
      </x:c>
      <x:c r="L52" t="str">
        <x:v>No</x:v>
      </x:c>
      <x:c r="M52" s="6"/>
      <x:c r="N52"/>
      <x:c r="O52" t="str">
        <x:v>Code generation and understanding</x:v>
      </x:c>
      <x:c r="P52" t="str">
        <x:v>Code summary and comment generation</x:v>
      </x:c>
      <x:c r="Q52" t="str">
        <x:v>Yes</x:v>
      </x:c>
    </x:row>
    <x:row r="53" ht="25.5" customHeight="1">
      <x:c r="A53" t="str">
        <x:v>From Commit Message Generation to History-Aware Commit Message Completion</x:v>
      </x:c>
      <x:c r="B53" t="str">
        <x:v>Maintenance</x:v>
      </x:c>
      <x:c r="C53" t="str">
        <x:v>This paper reframes the task of Commit Message Generation (CMG) as Commit Message Completion and leverages commit history as additional context to improve message quality. The authors introduce CommitChronicle, a large-scale multilingual dataset with 10.7M commits across 20 programming languages. Experiments compare state-of-the-art CMG models and GPT-3.5-turbo, showing that completion outperforms generation in some scenarios, while historical context enhances model performance. The study also highlights limitations of existing datasets due to restrictive filtering.</x:v>
      </x:c>
      <x:c r="D53" t="str">
        <x:v>This paper reframes the task of Commit Message Generation (CMG) as Commit Message Completion and leverages commit history as additional context to improve message quality. The authors introduce CommitChronicle, a large-scale multilingual dataset with 10.7M commits across 20 programming languages. Experiments compare state-of-the-art CMG models and GPT-3.5-turbo, showing that completion outperforms generation in some scenarios, while historical context enhances model performance. The study also highlights limitations of existing datasets due to restrictive filtering.</x:v>
      </x:c>
      <x:c r="E53" t="str">
        <x:v>Automatic generation and completion of submission information</x:v>
      </x:c>
      <x:c r="F53" t="str">
        <x:v>Yes</x:v>
      </x:c>
      <x:c r="G53" t="str">
        <x:v>ASE-23</x:v>
      </x:c>
      <x:c r="H53" t="str">
        <x:v>The paper uses the self-built large-scale data set CommitChronicle, which contains 10.7M submission records and covers 20 programming languages. In addition, the paper also compares filtered data sets commonly used in existing CMG research.</x:v>
      </x:c>
      <x:c r="I53" t="str">
        <x:v>B-Norm: An improved version of the BLEU score, used to measure the n-gram overlap rate of generated messages and reference messages. Experiments show that B-Norm in the completion task increased from 16.9 (generation task) to 27.2 (when 50% prefixes are completed).
Edit Similarity (EdSim): Similarity based on edit distance. Historical context makes EdSim significantly better.
ExactMatch (EM): exact match rate. In the generation task, historical context greatly improves EM, but in the completion task the improvement is not obvious.
GPT-3.5-turbo performs better when generating long messages, but is overall weaker than the dedicated CMG model.</x:v>
      </x:c>
      <x:c r="J53" t="str">
        <x:v>No</x:v>
      </x:c>
      <x:c r="K53" t="str">
        <x:v>Not mentioned. The paper mentions JetBrains as a partner (the author is from JetBrains Research), but does not describe the industrial application cases or actual deployment in detail. It only mentions developers’ preference for completion functions (citing the views of practitioners)</x:v>
      </x:c>
      <x:c r="L53" t="str">
        <x:v>Yes</x:v>
      </x:c>
      <x:c r="M53" s="6" t="e">
        <x:f>HYPERLINK("https://github.com/JetBrains-Research/commit_message_generation","https://github.com/JetBrains-Research/commit_message_generation,,")</x:f>
        <x:v>HYPERLINK is not implemented. linkLocation=https://github.com/JetBrains-Research/commit_message_generation, friendlyName=https://github.com/JetBrains-Research/commit_message_generation,,</x:v>
      </x:c>
      <x:c r="N53" t="str">
        <x:v>59</x:v>
      </x:c>
      <x:c r="O53" t="str">
        <x:v>SE for AI </x:v>
      </x:c>
      <x:c r="P53" t="str">
        <x:v>Code pre-trained model</x:v>
      </x:c>
      <x:c r="Q53" t="str">
        <x:v>Yes</x:v>
      </x:c>
    </x:row>
    <x:row r="54" ht="25.5" customHeight="1">
      <x:c r="A54" t="str">
        <x:v>Automatic Generation and Reuse of Precise Library Summaries for Object-Sensitive Pointer Analysis</x:v>
      </x:c>
      <x:c r="B54" t="str">
        <x:v>Development</x:v>
      </x:c>
      <x:c r="C54" t="str">
        <x:v>This paper presents a novel approach for automatically generating precise library summaries to accelerate object-sensitive pointer analysis (e.g., k-object-sensitive analysis for Java). By pre-analyzing library code and producing context-sensitive summaries (k-ℒ*), the method replaces original libraries to improve analysis efficiency without sacrificing precision in application code. Implemented in Soot and evaluated on DaCapo benchmarks, the approach achieves an average 2x speedup over whole-program analysis while maintaining or enhancing precision metrics (e.g., polymorphic calls, may-fail casts).</x:v>
      </x:c>
      <x:c r="D54" t="str">
        <x:v>This paper presents a novel approach for automatically generating precise library summaries to accelerate object-sensitive pointer analysis (e.g., k-object-sensitive analysis for Java). By pre-analyzing library code and producing context-sensitive summaries (k-ℒ*), the method replaces original libraries to improve analysis efficiency without sacrificing precision in application code. Implemented in Soot and evaluated on DaCapo benchmarks, the approach achieves an average 2x speedup over whole-program analysis while maintaining or enhancing precision metrics (e.g., polymorphic calls, may-fail casts).</x:v>
      </x:c>
      <x:c r="E54" t="str">
        <x:v>Application of library summary technology in pointer analysis</x:v>
      </x:c>
      <x:c r="F54" t="str">
        <x:v>Yes</x:v>
      </x:c>
      <x:c r="G54" t="str">
        <x:v>ASE-23</x:v>
      </x:c>
      <x:c r="H54" t="str">
        <x:v>The DaCapo benchmark set (version 2018-04-06), which contains 13 Java programs (such as avrora, batik, eclipse, etc.), excludes jython because of its unscalable context-sensitive analysis.</x:v>
      </x:c>
      <x:c r="I54" t="str">
        <x:v>Quantitative indicators:
Efficiency: Analysis time (seconds), comparing k-obj and s-k-obj.
Effect: s-1-obj is accelerated by an average of 2.1 times (up to 3.2 times), and s-2-obj is accelerated by an average of 2.3 times (up to 3.5 times).
Accuracy (Application Code):
#Reachable Methods (number of reachable methods): Some programs are reduced (for example, xalan is reduced by 2.3%).
#May-Fail Casts: batik reduced by 8.2% (1-obj) and 5.9% (2-obj).
#Poly Calls (polymorphic call points): h2 reduced by 86% (1-obj) and 90.2% (2-obj).</x:v>
      </x:c>
      <x:c r="J54" t="str">
        <x:v>No</x:v>
      </x:c>
      <x:c r="K54" t="str">
        <x:v>Not mentioned, but the open source implementation (based on Soot) can be used as a reference by the industry</x:v>
      </x:c>
      <x:c r="L54" t="str">
        <x:v>No</x:v>
      </x:c>
      <x:c r="M54" s="6"/>
      <x:c r="N54"/>
      <x:c r="O54" t="str">
        <x:v>Program Analysis and Software Testing</x:v>
      </x:c>
      <x:c r="P54" t="str">
        <x:v>program analysis techniques</x:v>
      </x:c>
      <x:c r="Q54" t="str">
        <x:v>No</x:v>
      </x:c>
    </x:row>
    <x:row r="55" ht="25.5" customHeight="1">
      <x:c r="A55" t="str">
        <x:v>What Makes Good In-context Demonstrations for Code Intelligence Tasks with LLMs?</x:v>
      </x:c>
      <x:c r="B55" t="str">
        <x:v>Development</x:v>
      </x:c>
      <x:c r="C55" t="str">
        <x:v>This paper systematically investigates how to construct effective in-context demonstrations for code intelligence tasks using large language models (LLMs). Through extensive experiments on code summarization, bug fixing, and program synthesis, the study examines the impact of three key factors: demonstration selection (diversity and similarity), ordering (placing similar examples last), and the number of examples (balancing quantity and input length constraints). The findings reveal that carefully designed demonstrations significantly improve performance over random selection methods, with optimized approaches achieving substantial gains in metrics like BLEU-4 and Exact Match (EM). The paper provides actionable insights for researchers and practitioners leveraging ICL in code-related tasks.</x:v>
      </x:c>
      <x:c r="D55" t="str">
        <x:v>This paper systematically investigates how to construct effective in-context demonstrations for code intelligence tasks using large language models (LLMs). Through extensive experiments on code summarization, bug fixing, and program synthesis, the study examines the impact of three key factors: demonstration selection (diversity and similarity), ordering (placing similar examples last), and the number of examples (balancing quantity and input length constraints). The findings reveal that carefully designed demonstrations significantly improve performance over random selection methods, with optimized approaches achieving substantial gains in metrics like BLEU-4 and Exact Match (EM). The paper provides actionable insights for researchers and practitioners leveraging ICL in code-related tasks.</x:v>
      </x:c>
      <x:c r="E55" t="str">
        <x:v>An efficient demonstration construction method for contextual learning in code intelligence tasks</x:v>
      </x:c>
      <x:c r="F55" t="str">
        <x:v>Yes</x:v>
      </x:c>
      <x:c r="G55" t="str">
        <x:v>ASE-23</x:v>
      </x:c>
      <x:c r="H55" t="str">
        <x:v>Code Summarization: CodeSearchNet (CSN-Java), TLCodeSum (TLC)
Bug Fixing: B2F (B2F_small and B2F_medium)
Program Synthesis: CoNaLa</x:v>
      </x:c>
      <x:c r="I55" t="str">
        <x:v>Code summary: BLEU-4, ROUGE-L, METEOR
The optimized demonstration method improves at least 9.90% (BLEU-4) on CSN compared with the baseline method.
Bug fixes: Exact Match (EM), BLEU-4
EM increased by 175.96% (B2F_small).
Program synthesis: CodeBLEU (CB), Syntax Match (SM), Dataflow Match (DM), EM
EM increased by 50.81%.</x:v>
      </x:c>
      <x:c r="J55" t="str">
        <x:v>No</x:v>
      </x:c>
      <x:c r="K55" t="str">
        <x:v>Not mentioned, the paper mentions the performance evaluation of large-scale code models in the industry such as OpenAI Codex (supports GitHub Copilot) and AlphaCode (programming competition code generation)</x:v>
      </x:c>
      <x:c r="L55" t="str">
        <x:v>No</x:v>
      </x:c>
      <x:c r="M55" s="6"/>
      <x:c r="N55"/>
      <x:c r="O55" t="str">
        <x:v>Code generation and understanding</x:v>
      </x:c>
      <x:c r="P55" t="str">
        <x:v>Code generation and completion</x:v>
      </x:c>
      <x:c r="Q55" t="str">
        <x:v>Yes</x:v>
      </x:c>
    </x:row>
    <x:row r="56" ht="25.5" customHeight="1">
      <x:c r="A56" t="str">
        <x:v>HexT5: Unified Pre-training for Stripped Binary Code Information Inference</x:v>
      </x:c>
      <x:c r="B56" t="str">
        <x:v>Maintenance</x:v>
      </x:c>
      <x:c r="C56" t="str">
        <x:v>The paper introduces HexT5, a unified pre-trained model designed to infer high-level semantic information (e.g., comments, variable names, and function names) from stripped binary code. Built upon CodeT5, HexT5 incorporates novel pre-training objectives such as masked span prediction, source identifier prediction, bimodal single generation, and contrastive learning. A large-scale dataset, NSP, was constructed with over 5 million pseudo-code functions and 1.98 million natural language comments. Experiments demonstrate that HexT5 achieves state-of-the-art performance on tasks including code summarization, variable name recovery, function name recovery, and binary code similarity detection.</x:v>
      </x:c>
      <x:c r="D56" t="str">
        <x:v>The paper introduces HexT5, a unified pre-trained model designed to infer high-level semantic information (e.g., comments, variable names, and function names) from stripped binary code. Built upon CodeT5, HexT5 incorporates novel pre-training objectives such as masked span prediction, source identifier prediction, bimodal single generation, and contrastive learning. A large-scale dataset, NSP, was constructed with over 5 million pseudo-code functions and 1.98 million natural language comments. Experiments demonstrate that HexT5 achieves state-of-the-art performance on tasks including code summarization, variable name recovery, function name recovery, and binary code similarity detection.</x:v>
      </x:c>
      <x:c r="E56" t="str">
        <x:v>Recovering high-level semantic information lost in binary code through pre-trained model HexT5</x:v>
      </x:c>
      <x:c r="F56" t="str">
        <x:v>Yes</x:v>
      </x:c>
      <x:c r="G56" t="str">
        <x:v>ASE-23</x:v>
      </x:c>
      <x:c r="H56" t="str">
        <x:v>The paper uses the following benchmarks:
NSP dataset: Contains 5,393,646 pseudocode functions and 1,981,423 natural language annotations, covering a variety of architectures, compilers, and optimization options.
DIRE dataset: for evaluation of variable name recovery tasks.
Nero dataset: for evaluation of function name recovery tasks.</x:v>
      </x:c>
      <x:c r="I56" t="str">
        <x:v>Code summary task: using BLEU-4, Rouge-L and METEOR indicators. HexT5 reaches 16.60 on BLEU-4, which is better than other baseline models.
Variable name recovery task: using accuracy (Acc.) and character error rate (CER). The accuracy of HexT5 on the NSP dataset is 22.17%, and the CER is 18.36%.
Function name recovery task: using precision, recall and F1 score. The F1 score of HexT5 on the NSP dataset is 18.34.
Binary Code Similarity Detection (BCSD): Using Recall@1 and MRR@10 indicators. HexT5 achieves 75.85% Recall@1 in cross-architecture tasks, significantly better than other methods.</x:v>
      </x:c>
      <x:c r="J56" t="str">
        <x:v>No</x:v>
      </x:c>
      <x:c r="K56" t="str">
        <x:v>Not mentioned, but pointed out that HexT5 can be used in practical scenarios such as reverse engineering, vulnerability discovery, and legacy code maintenance.</x:v>
      </x:c>
      <x:c r="L56" t="str">
        <x:v>No</x:v>
      </x:c>
      <x:c r="M56" s="6"/>
      <x:c r="N56"/>
      <x:c r="O56" t="str">
        <x:v>Software security and vulnerability analysis</x:v>
      </x:c>
      <x:c r="P56" t="str">
        <x:v>Binary code analysis and decompilation</x:v>
      </x:c>
      <x:c r="Q56" t="str">
        <x:v>Yes</x:v>
      </x:c>
    </x:row>
    <x:row r="57" ht="25.5" customHeight="1">
      <x:c r="A57" t="str">
        <x:v>Generating Variable Explanations via Zero-shot Prompt Learning</x:v>
      </x:c>
      <x:c r="B57" t="str">
        <x:v>Development</x:v>
      </x:c>
      <x:c r="C57" t="str">
        <x:v>This paper introduces ZeroVar, a novel approach that leverages code pre-trained models and zero-shot prompt learning to generate natural language explanations for variables. ZeroVar consists of two stages: continual pre-training to recover parameter descriptions in method docstrings, and zero-shot prompt learning to generate variable explanations. Evaluations show that ZeroVar outperforms baselines on automated metrics (e.g., BLEU and ROUGE) and human metrics (e.g., correctness, completeness, and conciseness). Additionally, the generated explanations improve performance in downstream tasks like abbreviation expansion and spelling correction.</x:v>
      </x:c>
      <x:c r="D57" t="str">
        <x:v>This paper introduces ZeroVar, a novel approach that leverages code pre-trained models and zero-shot prompt learning to generate natural language explanations for variables. ZeroVar consists of two stages: continual pre-training to recover parameter descriptions in method docstrings, and zero-shot prompt learning to generate variable explanations. Evaluations show that ZeroVar outperforms baselines on automated metrics (e.g., BLEU and ROUGE) and human metrics (e.g., correctness, completeness, and conciseness). Additionally, the generated explanations improve performance in downstream tasks like abbreviation expansion and spelling correction.</x:v>
      </x:c>
      <x:c r="E57" t="str">
        <x:v>Variable explanation generation</x:v>
      </x:c>
      <x:c r="F57" t="str">
        <x:v>Yes</x:v>
      </x:c>
      <x:c r="G57" t="str">
        <x:v>ASE-23</x:v>
      </x:c>
      <x:c r="H57" t="str">
        <x:v>Reference data set: Contains 773 variables and their reference explanations, built based on the test set of CodeSearchNet.
Downstream task data set:
Abbreviation expansion task: Contains 868 abbreviation instances from 9 open source projects.
Spelling correction task: contains 1,023 spelling error instances, generated based on the test set of CodeSearchNet.</x:v>
      </x:c>
      <x:c r="I57" t="str">
        <x:v>Automatic indicators:
BLEU: ZeroVar improves by 3.3%~21.0% compared to the baseline.
ROUGE: ZeroVar improves by 44.3%~100.0% compared to the baseline.
Manual evaluation indicators (4-point scale):
Correctness: 64.7% scored 4 points (agree).
Completeness: 63.0% rated 4 points.
Simplicity: 35.7% rated it a 4.
Downstream task effects:
Abbreviation expansion: Improved readiness rate (+13.1%), precision rate (+3.6%), and recall rate (+10.0%).
Spelling correction: Improved hit@1 (+162.9%) and hit@3 (+49.6%).</x:v>
      </x:c>
      <x:c r="J57" t="str">
        <x:v>No</x:v>
      </x:c>
      <x:c r="K57" t="str">
        <x:v>Not mentioned, but discussed, is the potential application value of generated variable explanations in scenarios such as code search, code understanding, and code review.</x:v>
      </x:c>
      <x:c r="L57" t="str">
        <x:v>No</x:v>
      </x:c>
      <x:c r="M57" s="6"/>
      <x:c r="N57"/>
      <x:c r="O57" t="str">
        <x:v>SE for AI </x:v>
      </x:c>
      <x:c r="P57" t="str">
        <x:v>Code pre-trained model</x:v>
      </x:c>
      <x:c r="Q57" t="str">
        <x:v>Yes</x:v>
      </x:c>
    </x:row>
    <x:row r="58" ht="25.5" customHeight="1">
      <x:c r="A58" t="str">
        <x:v>Demystifying Template-based Invariant Generation for Bit-Vector Programs</x:v>
      </x:c>
      <x:c r="B58" t="str">
        <x:v>Development</x:v>
      </x:c>
      <x:c r="C58" t="str">
        <x:v>This paper investigates the application of template-based invariant generation to bit-vector programs, which accurately model machine integer semantics (e.g., wrap-around behavior). Unlike prior work focused on integer/real arithmetic, the study systematically evaluates various invariant templates (e.g., interval, polyhedron) and constraint-solving approaches (e.g., quantifier instantiation, bit-blasting). Through extensive experiments, the authors compare these methods with state-of-the-art tools (e.g., Spacer, Eldarica), demonstrating the effectiveness of template-based techniques for bit-vector programs. The paper also introduces precision-enhancing strategies (e.g., property strengthening) and provides guidelines for future research in bit-precise verification.</x:v>
      </x:c>
      <x:c r="D58" t="str">
        <x:v>This paper investigates the application of template-based invariant generation to bit-vector programs, which accurately model machine integer semantics (e.g., wrap-around behavior). Unlike prior work focused on integer/real arithmetic, the study systematically evaluates various invariant templates (e.g., interval, polyhedron) and constraint-solving approaches (e.g., quantifier instantiation, bit-blasting). Through extensive experiments, the authors compare these methods with state-of-the-art tools (e.g., Spacer, Eldarica), demonstrating the effectiveness of template-based techniques for bit-vector programs. The paper also introduces precision-enhancing strategies (e.g., property strengthening) and provides guidelines for future research in bit-precise verification.</x:v>
      </x:c>
      <x:c r="E58" t="str">
        <x:v>Template-style invariant generation for bit vector programs</x:v>
      </x:c>
      <x:c r="F58" t="str">
        <x:v>Yes</x:v>
      </x:c>
      <x:c r="G58" t="str">
        <x:v>ASE-23</x:v>
      </x:c>
      <x:c r="H58" t="str">
        <x:v>Source: 240 verification tasks, including:
214 instances come from public data sets such as SyGuS-COMP and SV-COMP;
26 examples are from multi-phase invariant generation research [68].
Format: Convert to SyGuS(BV) and CHC(BV) format to support bit vector semantics.</x:v>
      </x:c>
      <x:c r="I58" t="str">
        <x:v>Indicators:
Verification success rate (Verified Rate): the proportion of programs that are successfully verified as safe;
Average time cost (Avg. Time);
Timeout rate (Timeout).
Effect:
The best configuration (Eagle-Zone-PS-IS-Yices2) was verified with 109 instances, better than Spacer (92) and CVCSSy (158), but lower than Eldarica (190);
The interval template performs best (average 60 instances), and the attribute enhancement strategy significantly improves accuracy (+28~45 instances);
Quantized instantiation (like QI-Z3) and iterative synthesis (like IS-Yices2) outperform bit-blasting methods.</x:v>
      </x:c>
      <x:c r="J58" t="str">
        <x:v>No</x:v>
      </x:c>
      <x:c r="K58" t="str">
        <x:v>Not mentioned, but noted that bit vector verification is critical to the reliability of low-level system code such as operating system kernels or embedded software.</x:v>
      </x:c>
      <x:c r="L58" t="str">
        <x:v>No</x:v>
      </x:c>
      <x:c r="M58" s="6"/>
      <x:c r="N58"/>
      <x:c r="O58" t="str">
        <x:v>Formal methods and verification</x:v>
      </x:c>
      <x:c r="P58" t="str">
        <x:v>Loop invariant inference</x:v>
      </x:c>
      <x:c r="Q58" t="str">
        <x:v>No</x:v>
      </x:c>
    </x:row>
    <x:row r="59" ht="25.5" customHeight="1">
      <x:c r="A59" t="str">
        <x:v>EndWatch: A Practical Method for Detecting Non-Termination in Real-World Software</x:v>
      </x:c>
      <x:c r="B59" t="str">
        <x:v>Testing</x:v>
      </x:c>
      <x:c r="C59" t="str">
        <x:v>The paper EndWatch: A Practical Method for Detecting Non-Termination in Real-World Software proposes a hybrid static-dynamic approach to detect infinite loops in large-scale software. Traditional verification tools face scalability limitations, while testing lacks oracles for non-termination. EndWatch generates non-termination oracles by checking state revisits (symbolic or concrete) and integrates them into testing tools like AFL. Evaluations show EndWatch detects 87% of non-terminating benchmarks (outperforming state-of-the-art tools at 67%) and identifies 90% of known CVEs, along with 4 new bugs in real-world projects.</x:v>
      </x:c>
      <x:c r="D59" t="str">
        <x:v>The paper EndWatch: A Practical Method for Detecting Non-Termination in Real-World Software proposes a hybrid static-dynamic approach to detect infinite loops in large-scale software. Traditional verification tools face scalability limitations, while testing lacks oracles for non-termination. EndWatch generates non-termination oracles by checking state revisits (symbolic or concrete) and integrates them into testing tools like AFL. Evaluations show EndWatch detects 87% of non-terminating benchmarks (outperforming state-of-the-art tools at 67%) and identifies 90% of known CVEs, along with 4 new bugs in real-world projects.</x:v>
      </x:c>
      <x:c r="E59" t="str">
        <x:v>non-terminating detection</x:v>
      </x:c>
      <x:c r="F59" t="str">
        <x:v>Yes</x:v>
      </x:c>
      <x:c r="G59" t="str">
        <x:v>ASE-23</x:v>
      </x:c>
      <x:c r="H59" t="str">
        <x:v>Standard benchmarks: SV-COMP2023 (40,604 C programs), TermComp2022 (1,332 C programs), OSS_Bench (44 simplified real vulnerability programs).
Real projects: 12 open source projects with 20 CVEs (such as libjpeg, Wireshark) and 5 high-star applications (such as OpenCV, ImageMagick).</x:v>
      </x:c>
      <x:c r="I59" t="str">
        <x:v>Detection rate:
Standard baseline: 87% (208/238), baseline best is 67% (UAutomizer).
Real CVE: 90% (18/20).
Efficiency: The average static analysis time is 1.38 seconds (SRC) and 0.73 seconds (dynamic monitoring), and the total test time is better than AProVE (1.4 times faster).
New vulnerabilities: 4 unknown vulnerabilities were discovered (such as OpenCV #22709).</x:v>
      </x:c>
      <x:c r="J59" t="str">
        <x:v>No</x:v>
      </x:c>
      <x:c r="K59" t="str">
        <x:v>Not mentioned, but the paper mentioned that known CVEs and unknown vulnerabilities were detected in open source projects (such as OpenCV, Wireshark), and 2 of the vulnerabilities were confirmed and fixed by developers. No specific corporate cooperation cases were mentioned.</x:v>
      </x:c>
      <x:c r="L59" t="str">
        <x:v>No</x:v>
      </x:c>
      <x:c r="M59" s="6"/>
      <x:c r="N59"/>
      <x:c r="O59" t="str">
        <x:v>Program Analysis and Software Testing</x:v>
      </x:c>
      <x:c r="P59" t="str">
        <x:v>program analysis techniques</x:v>
      </x:c>
      <x:c r="Q59" t="str">
        <x:v>No</x:v>
      </x:c>
    </x:row>
    <x:row r="60" ht="25.5" customHeight="1">
      <x:c r="A60" t="str">
        <x:v>Symbolic Fixpoint Algorithms for Logical LTL Games</x:v>
      </x:c>
      <x:c r="B60" t="str">
        <x:v>Development</x:v>
      </x:c>
      <x:c r="C60" t="str">
        <x:v>The paper presents symbolic fixpoint algorithms for solving logical Linear Temporal Logic (LTL) games, which are widely used in tasks like controller synthesis, program repair, and synchronization synthesis. By adapting classical finite-state game techniques to a symbolic logical setting, the authors propose efficient methods for computing winning regions and strategies. Their tool, GenSys-LTL, demonstrates significant performance improvements, achieving a 46.38x speed-up over state-of-the-art approaches on various benchmarks.</x:v>
      </x:c>
      <x:c r="D60" t="str">
        <x:v>The paper presents symbolic fixpoint algorithms for solving logical Linear Temporal Logic (LTL) games, which are widely used in tasks like controller synthesis, program repair, and synchronization synthesis. By adapting classical finite-state game techniques to a symbolic logical setting, the authors propose efficient methods for computing winning regions and strategies. Their tool, GenSys-LTL, demonstrates significant performance improvements, achieving a 46.38x speed-up over state-of-the-art approaches on various benchmarks.</x:v>
      </x:c>
      <x:c r="E60" t="str">
        <x:v>Symbolic fixed point solution method for logical LTL games</x:v>
      </x:c>
      <x:c r="F60" t="str">
        <x:v>Yes</x:v>
      </x:c>
      <x:c r="G60" t="str">
        <x:v>ASE-23</x:v>
      </x:c>
      <x:c r="H60" t="str">
        <x:v>The paper uses the following benchmarks:
Cinderella-Stepmother game (different parameter configurations)
Program repair cases (Repair-Lock, Repair-Critical)
Multi-thread synchronous synthesis (Synth-Synchronization)
Elevator control (Simple-3 to Simple-10)
Water tank control (Watertank-safety, Watertank-liveness)
Sorting algorithm (Sort-3 to Sort-5)
Robot motion planning (Box, Diagonal, Evasion, etc.)</x:v>
      </x:c>
      <x:c r="I60" t="str">
        <x:v>Quantitative indicators: running time (seconds), number of solving instances, acceleration ratio (speed-up).
Effect:
GenSys-LTL terminated on most benchmarks, with an average run time of 7.1 seconds.
Compared with existing tools ConSynth and Raboniel, GenSys-LTL has an average speedup of 46.38 times and a maximum speedup of 244 times.
Excellent performance in complex LTL specifications (such as the Cinderella game), solving the case of other tool timeouts.</x:v>
      </x:c>
      <x:c r="J60" t="str">
        <x:v>No</x:v>
      </x:c>
      <x:c r="K60" t="str">
        <x:v>Not mentioned, but mentioned that logic LTL games are used in industrial applications such as controller synthesis (such as industrial control systems), program repair (avoiding exceptions), and multi-thread synchronization (ensuring safe assertions), but did not provide specific industry case studies</x:v>
      </x:c>
      <x:c r="L60" t="str">
        <x:v>No</x:v>
      </x:c>
      <x:c r="M60" s="6"/>
      <x:c r="N60"/>
      <x:c r="O60" t="str">
        <x:v>Formal methods and verification</x:v>
      </x:c>
      <x:c r="P60" t="str">
        <x:v>Sequential logic and LTL games</x:v>
      </x:c>
      <x:c r="Q60" t="str">
        <x:v>No</x:v>
      </x:c>
    </x:row>
    <x:row r="61" ht="25.5" customHeight="1">
      <x:c r="A61" t="str">
        <x:v>Personalized First Issue Recommender for Newcomers in Open Source Projects</x:v>
      </x:c>
      <x:c r="B61" t="str">
        <x:v>Maintenance</x:v>
      </x:c>
      <x:c r="C61" t="str">
        <x:v>The paper introduces a Personalized First Issue Recommender (PFIRec) for newcomers in open-source projects. Existing Good First Issue (GFI) recommenders treat newcomers uniformly, ignoring individual differences, which leads to mismatches and high failure rates. By analyzing 123 first issues resolved by 37 newcomers across multiple projects, the authors found that newcomers exhibit consistent preferences in task type, programming language, and project domain. PFIRec leverages LambdaMART to rank issues based on newcomers' historical contributions, general OSS experience, activeness, and sentiment. Evaluated on 68,858 issues from 100 GitHub projects, PFIRec doubles the success rate of top recommendations and reduces unsuccessful attempts by one-third compared to state-of-the-art methods.</x:v>
      </x:c>
      <x:c r="D61" t="str">
        <x:v>The paper introduces a Personalized First Issue Recommender (PFIRec) for newcomers in open-source projects. Existing Good First Issue (GFI) recommenders treat newcomers uniformly, ignoring individual differences, which leads to mismatches and high failure rates. By analyzing 123 first issues resolved by 37 newcomers across multiple projects, the authors found that newcomers exhibit consistent preferences in task type, programming language, and project domain. PFIRec leverages LambdaMART to rank issues based on newcomers' historical contributions, general OSS experience, activeness, and sentiment. Evaluated on 68,858 issues from 100 GitHub projects, PFIRec doubles the success rate of top recommendations and reduces unsuccessful attempts by one-third compared to state-of-the-art methods.</x:v>
      </x:c>
      <x:c r="E61" t="str">
        <x:v>Personalized first task recommendations for new members in open source software projects</x:v>
      </x:c>
      <x:c r="F61" t="str">
        <x:v>Yes</x:v>
      </x:c>
      <x:c r="G61" t="str">
        <x:v>ASE-23</x:v>
      </x:c>
      <x:c r="H61" t="str">
        <x:v>The paper uses the GFI-Bot data set, which contains 68,858 tasks and 11,615 first-time tasks (FIs), covering 100 GitHub projects. Additionally, the following baseline methods are compared:
GFI-Bot
rcGFI
Random
GFIRandom</x:v>
      </x:c>
      <x:c r="I61" t="str">
        <x:v>Top-k Recall (R@k): Measures the proportion of successfully matched tasks among the top k recommendations. The performance of PFIRec on R@1, R@3, R@5, and R@10 is 114.3%, 55.0%, 35.5%, and 17.3% higher than that of GFI-Bot respectively.
FirstHit (FH): Record the median rank of the first matching task in the recommendation list. PFIRec reduces FH from 9 to 6, reducing the number of unsuccessful attempts by new members by 1/3.</x:v>
      </x:c>
      <x:c r="J61" t="str">
        <x:v>No</x:v>
      </x:c>
      <x:c r="K61" t="str">
        <x:v>Not mentioned, the paper mentioned two cases from the industry:
Issue #151196 of the VS Code project: A new member's lack of experience with TextMate syntax caused the PR to be closed, but another new member successfully resolved it.
Issue #50207 of the pandas project: A new member gave up the task due to lack of time, and another new member quickly solved it.
These cases illustrate the limitations of traditional GFI recommendations and verify the necessity of personalized recommendations.</x:v>
      </x:c>
      <x:c r="L61" t="str">
        <x:v>No</x:v>
      </x:c>
      <x:c r="M61" s="6"/>
      <x:c r="N61"/>
      <x:c r="O61" t="str">
        <x:v>Software maintenance and evolution</x:v>
      </x:c>
      <x:c r="P61" t="str">
        <x:v>Developer behavior analysis</x:v>
      </x:c>
      <x:c r="Q61" t="str">
        <x:v>Yes</x:v>
      </x:c>
    </x:row>
    <x:row r="62" ht="25.5" customHeight="1">
      <x:c r="A62" t="str">
        <x:v>Understanding and Enhancing Issue Prioritization in GitHub</x:v>
      </x:c>
      <x:c r="B62" t="str">
        <x:v>Maintenance</x:v>
      </x:c>
      <x:c r="C62" t="str">
        <x:v>This paper investigates the issue prioritization mechanism on GitHub, focusing on the effectiveness of labels in prioritizing issues. The study reveals that although labels are a recommended tool for issue management, only about 50% of issues are labeled, and labeled issues tend to receive lower priority than unlabeled ones. Additionally, the paper analyzes various features influencing issue priority and evaluates the performance of different Learning-to-Rank (LTR) algorithms for issue prioritization. The findings provide practical recommendations for improving issue management in open-source projects.</x:v>
      </x:c>
      <x:c r="D62" t="str">
        <x:v>This paper investigates the issue prioritization mechanism on GitHub, focusing on the effectiveness of labels in prioritizing issues. The study reveals that although labels are a recommended tool for issue management, only about 50% of issues are labeled, and labeled issues tend to receive lower priority than unlabeled ones. Additionally, the paper analyzes various features influencing issue priority and evaluates the performance of different Learning-to-Rank (LTR) algorithms for issue prioritization. The findings provide practical recommendations for improving issue management in open-source projects.</x:v>
      </x:c>
      <x:c r="E62" t="str">
        <x:v>Prioritizing GitHub issues</x:v>
      </x:c>
      <x:c r="F62" t="str">
        <x:v>Yes</x:v>
      </x:c>
      <x:c r="G62" t="str">
        <x:v>ASE-23</x:v>
      </x:c>
      <x:c r="H62" t="str">
        <x:v>The paper uses a self-built data set, which contains more than 1.5 million issue data from 274 GitHub projects. The dataset covers projects of different sizes (large, medium, and small), and 38 features are extracted for analysis.</x:v>
      </x:c>
      <x:c r="I62" t="str">
        <x:v>Quantitative indicator: NDCG@k (Normalized Discounted Cumulative Gain), used to evaluate the performance of the sorting algorithm.
Effect:
AdaRank and Random Forest-based LTR algorithms performed best.
In non-cross-project and cross-project experiments, the NDCG@k values ​​of these two algorithms are significantly better than other algorithms (such as RankNet, LambdaRank, etc.).
Through feature optimization (removing irrelevant features), the efficiency and performance of the algorithm are further improved.</x:v>
      </x:c>
      <x:c r="J62" t="str">
        <x:v>No</x:v>
      </x:c>
      <x:c r="K62" t="str">
        <x:v>Not mentioned, but the research results can be directly applied to issue management of GitHub open source projects, helping developers handle high-priority issues more efficiently.</x:v>
      </x:c>
      <x:c r="L62" t="str">
        <x:v>No</x:v>
      </x:c>
      <x:c r="M62" s="6"/>
      <x:c r="N62"/>
      <x:c r="O62" t="str">
        <x:v>Software maintenance and evolution</x:v>
      </x:c>
      <x:c r="P62" t="str">
        <x:v>Developer behavior analysis</x:v>
      </x:c>
      <x:c r="Q62" t="str">
        <x:v>Yes</x:v>
      </x:c>
    </x:row>
    <x:row r="63" ht="25.5" customHeight="1">
      <x:c r="A63" t="str">
        <x:v>Who is the Real Hero? Measuring Developer Contribution via Multi-dimensional Data Integration</x:v>
      </x:c>
      <x:c r="B63" t="str">
        <x:v>Management</x:v>
      </x:c>
      <x:c r="C63" t="str">
        <x:v>The paper proposes CVaLue, a multi-dimensional information fusion approach to measure developer contributions in open-source projects. Traditional methods rely on manual peer review or simplistic metrics like lines of changed code, lacking objectivity and robustness. CVaLue integrates four dimensions of code changes (modification amount, understandability, inter-function and intra-function impact) using AST differences, complexity metrics, call graphs, and program dependence graphs (PDG) to generate comprehensive contribution scores. Experiments show CVaLue outperforms baselines by 19.59% on 10 real-world projects and identifies 2,282 developers with inflated contributions across 174 projects.</x:v>
      </x:c>
      <x:c r="D63" t="str">
        <x:v>The paper proposes CVaLue, a multi-dimensional information fusion approach to measure developer contributions in open-source projects. Traditional methods rely on manual peer review or simplistic metrics like lines of changed code, lacking objectivity and robustness. CVaLue integrates four dimensions of code changes (modification amount, understandability, inter-function and intra-function impact) using AST differences, complexity metrics, call graphs, and program dependence graphs (PDG) to generate comprehensive contribution scores. Experiments show CVaLue outperforms baselines by 19.59% on 10 real-world projects and identifies 2,282 developers with inflated contributions across 174 projects.</x:v>
      </x:c>
      <x:c r="E63" t="str">
        <x:v>How to quantify contributions of open source software developers</x:v>
      </x:c>
      <x:c r="F63" t="str">
        <x:v>Yes</x:v>
      </x:c>
      <x:c r="G63" t="str">
        <x:v>ASE-23</x:v>
      </x:c>
      <x:c r="H63" t="str">
        <x:v>Dataset: 1,398 commits from 10 open source projects (manually annotated with real values), and 174 project-scale experiments.
Baseline method: Based on Git diff’s line of code statistics (LoC) and Merico’s ELOC method.</x:v>
      </x:c>
      <x:c r="I63" t="str">
        <x:v>Metric: Spearman correlation coefficient (measures ranking consistency).
Effect: CVaLue's Spearman correlation is 19.59% higher on average than the LoC method and 12.16% higher than the ELOC method.
Efficiency: On average, each submission analysis takes 83.39 seconds. The incremental dependency analysis tool reduces the time to 8% of Depends.</x:v>
      </x:c>
      <x:c r="J63" t="str">
        <x:v>No</x:v>
      </x:c>
      <x:c r="K63" t="str">
        <x:v>Not mentioned, but the paper mentions the following industrial applications:
Identifying inflated contributors: Across 174 open source projects, 2,282 developers (including 103 bots) were found to have commit numbers that did not match their contribution values, such as only modifying version numbers or dependencies.
Case: In the LibrePDF project, a developer accounted for 22.17% of submissions, but only accounted for 2.04% of the contribution value, because most of them were low-value modifications such as version updates.</x:v>
      </x:c>
      <x:c r="L63" t="str">
        <x:v>No</x:v>
      </x:c>
      <x:c r="M63" s="6"/>
      <x:c r="N63"/>
      <x:c r="O63" t="str">
        <x:v>Software maintenance and evolution</x:v>
      </x:c>
      <x:c r="P63" t="str">
        <x:v>Developer behavior analysis</x:v>
      </x:c>
      <x:c r="Q63" t="str">
        <x:v>No</x:v>
      </x:c>
    </x:row>
    <x:row r="64" ht="25.5" customHeight="1">
      <x:c r="A64" t="str">
        <x:v>To Share, or Not to Share: Exploring Test-Case Reusability in Fork Ecosystems</x:v>
      </x:c>
      <x:c r="B64" t="str">
        <x:v>Testing</x:v>
      </x:c>
      <x:c r="C64" t="str">
        <x:v>The paper investigates the reusability of test cases in fork ecosystems, where multiple projects are derived from a common codebase through forking. It highlights that many forked projects fail to leverage test cases developed in other forks, leading to redundant efforts and potential quality issues. By analyzing 305 fork ecosystems (1,089 projects), the study quantifies the extent of missing test cases and manually assesses their applicability. Results show that 48% of test cases are absent in at least one fork, with 74% of these being potentially reusable due to minimal code differences. The work underscores the need for automated test-case propagation techniques and identifies challenges in reusing tests across diverging forks.</x:v>
      </x:c>
      <x:c r="D64" t="str">
        <x:v>The paper investigates the reusability of test cases in fork ecosystems, where multiple projects are derived from a common codebase through forking. It highlights that many forked projects fail to leverage test cases developed in other forks, leading to redundant efforts and potential quality issues. By analyzing 305 fork ecosystems (1,089 projects), the study quantifies the extent of missing test cases and manually assesses their applicability. Results show that 48% of test cases are absent in at least one fork, with 74% of these being potentially reusable due to minimal code differences. The work underscores the need for automated test-case propagation techniques and identifies challenges in reusing tests across diverging forks.</x:v>
      </x:c>
      <x:c r="E64" t="str">
        <x:v>Reusability of test cases in forked ecosystem</x:v>
      </x:c>
      <x:c r="F64" t="str">
        <x:v>Yes</x:v>
      </x:c>
      <x:c r="G64" t="str">
        <x:v>ASE-23</x:v>
      </x:c>
      <x:c r="H64" t="str">
        <x:v>The paper uses 305 forked ecosystems (a total of 1,089 projects) extracted from GitHub as a research data set. These projects all meet the following conditions:
The main project has at least 20 forks and 10 test cases;
The forked project has at least 5 specific commits, an evolution history of more than 30 days, and has not been abandoned after the merge.</x:v>
      </x:c>
      <x:c r="I64" t="str">
        <x:v>Test case missing rate: 48% of test cases are missing in at least one fork.
Reusability potential: 74% of the target code units (UUTs) of missing test cases are Type 1 or Type 2 clones (with minimal code differences), suitable for automatic porting.
Manual evaluation results: An evaluation of 230 test case samples showed that 62% could be judged for applicability through static data flow analysis; of the 23 manually transplanted test cases, 56% were successfully reused.</x:v>
      </x:c>
      <x:c r="J64" t="str">
        <x:v>No</x:v>
      </x:c>
      <x:c r="K64" t="str">
        <x:v>Not mentioned, but pointed out that fork ecosystems are prevalent in open source communities (such as GitHub), and the research results can be directly applied to collaborative development and test optimization of open source projects.</x:v>
      </x:c>
      <x:c r="L64" t="str">
        <x:v>No</x:v>
      </x:c>
      <x:c r="M64" s="6"/>
      <x:c r="N64"/>
      <x:c r="O64" t="str">
        <x:v>Program Analysis and Software Testing</x:v>
      </x:c>
      <x:c r="P64" t="str">
        <x:v>Automated test generation</x:v>
      </x:c>
      <x:c r="Q64" t="str">
        <x:v>No</x:v>
      </x:c>
    </x:row>
    <x:row r="65" ht="25.5" customHeight="1">
      <x:c r="A65" t="str">
        <x:v>LiSum: Open Source Software License Summarization with Multi-Task Learning</x:v>
      </x:c>
      <x:c r="B65" t="str">
        <x:v>Maintenance</x:v>
      </x:c>
      <x:c r="C65" t="str">
        <x:v>The paper introduces LiSum, a multi-task learning approach for automated summarization and classification of open-source software (OSS) licenses. By releasing the first high-quality dataset for license summarization and jointly training on license text summarization (LTS) and license term classification (LTC) tasks, LiSum achieves state-of-the-art performance. Comprehensive experiments demonstrate its effectiveness in generating concise summaries and accurately inferring license terms, aiding developers in compliance and legal risk avoidance.</x:v>
      </x:c>
      <x:c r="D65" t="str">
        <x:v>The paper introduces LiSum, a multi-task learning approach for automated summarization and classification of open-source software (OSS) licenses. By releasing the first high-quality dataset for license summarization and jointly training on license text summarization (LTS) and license term classification (LTC) tasks, LiSum achieves state-of-the-art performance. Comprehensive experiments demonstrate its effectiveness in generating concise summaries and accurately inferring license terms, aiding developers in compliance and legal risk avoidance.</x:v>
      </x:c>
      <x:c r="E65" t="str">
        <x:v>Automated summary and clause classification of open source software licenses</x:v>
      </x:c>
      <x:c r="F65" t="str">
        <x:v>Yes</x:v>
      </x:c>
      <x:c r="G65" t="str">
        <x:v>ASE-23</x:v>
      </x:c>
      <x:c r="H65" t="str">
        <x:v>Data set: The paper constructed a high-quality data set containing 210 pairs of license full texts and abstracts (from the Chooseealicense and TLDDRLegal platforms).
Comparison baselines: including Pegasus, BRIO, SimCLS, BART-Base, BART-Large, ProphetNet and FOSS-LTE.</x:v>
      </x:c>
      <x:c r="I65" t="str">
        <x:v>Text Summary (LTS):
ROUGE-1/2/L and BERTScore.
LiSum-Base achieves F1 scores of 58.89%, 45.38%, 58.98% and 78.00% on ROUGE-1/2/L and BERTScore respectively, which is at least 5 percentage points better than the baseline.
Terms Classification (LTC):
Micro-F1 and Macro-F1.
LiSum-Base's Micro-F1 is 95.13%, and Macro-F1 is 60.47%, which is significantly better than the baseline model.</x:v>
      </x:c>
      <x:c r="J65" t="str">
        <x:v>No</x:v>
      </x:c>
      <x:c r="K65" t="str">
        <x:v>Not mentioned, but the paper mentioned the TLDRLegal platform as an industry case, but its summary quality is uneven, and LiSum solves this problem by automatically generating more accurate and complete summaries. In addition, the paper also mentions Meta's LLaMA custom license as a practical case to illustrate the need for automated tools to quickly adapt to new licenses.</x:v>
      </x:c>
      <x:c r="L65" t="str">
        <x:v>No</x:v>
      </x:c>
      <x:c r="M65" s="6"/>
      <x:c r="N65"/>
      <x:c r="O65" t="str">
        <x:v>SE for AI </x:v>
      </x:c>
      <x:c r="P65" t="str">
        <x:v>Software text mining and information extraction based on machine learning</x:v>
      </x:c>
      <x:c r="Q65" t="str">
        <x:v>Yes</x:v>
      </x:c>
    </x:row>
    <x:row r="66" ht="25.5" customHeight="1">
      <x:c r="A66" t="str">
        <x:v>Code Difference Guided Adversarial Example Generation for Deep Code Models</x:v>
      </x:c>
      <x:c r="B66" t="str">
        <x:v>Testing</x:v>
      </x:c>
      <x:c r="C66" t="str">
        <x:v>This paper introduces CODA, a novel technique for generating adversarial examples for deep code models. Traditional adversarial example generation methods in other domains (e.g., image processing) are not directly applicable to code models due to the discrete nature of source code and strict grammar/semantic constraints. CODA leverages code differences (e.g., structural and identifier differences) between target inputs and reference inputs to guide the generation process, significantly reducing the search space and improving efficiency. Experiments on 15 deep code models demonstrate that CODA outperforms state-of-the-art techniques (e.g., CARROT and ALERT) in revealing faults, generating natural adversarial examples, and enhancing model robustness through adversarial fine-tuning.</x:v>
      </x:c>
      <x:c r="D66" t="str">
        <x:v>This paper introduces CODA, a novel technique for generating adversarial examples for deep code models. Traditional adversarial example generation methods in other domains (e.g., image processing) are not directly applicable to code models due to the discrete nature of source code and strict grammar/semantic constraints. CODA leverages code differences (e.g., structural and identifier differences) between target inputs and reference inputs to guide the generation process, significantly reducing the search space and improving efficiency. Experiments on 15 deep code models demonstrate that CODA outperforms state-of-the-art techniques (e.g., CARROT and ALERT) in revealing faults, generating natural adversarial examples, and enhancing model robustness through adversarial fine-tuning.</x:v>
      </x:c>
      <x:c r="E66" t="str">
        <x:v>Generate adversarial examples for deep code models to test and enhance their robustness</x:v>
      </x:c>
      <x:c r="F66" t="str">
        <x:v>Yes</x:v>
      </x:c>
      <x:c r="G66" t="str">
        <x:v>ASE-23</x:v>
      </x:c>
      <x:c r="H66" t="str">
        <x:v>The paper uses the following benchmark data sets:
Vulnerability Prediction: Code snippets from two C projects.
Clone Detection: BigCloneBench dataset.
Author Attribution: Google Code Jam (GCJ) data set.
Functionality Classification: Open Judge (OJ) benchmark data set.
Defect Prediction: CodeChef dataset.</x:v>
      </x:c>
      <x:c r="I66" t="str">
        <x:v>RFR (Rate of Revealed Faults): CODA has an average improvement of 88.05% and 72.51% compared to CARROT and ALERT respectively.
PCD (Prediction Confidence Decrement): CODA performs significantly better than the baseline method in reducing model prediction confidence.
Efficiency: CODA completed the test process in 196.96 hours, which is more efficient than CARROT (290.87 hours) and ALERT (374.51 hours).
Number of model calls: The number of model calls of CODA is 65.73% and 78.58% lower than that of CARROT and ALERT respectively.</x:v>
      </x:c>
      <x:c r="J66" t="str">
        <x:v>No</x:v>
      </x:c>
      <x:c r="K66" t="str">
        <x:v>Not mentioned, the paper mentioned the widespread application of deep code models by industrial products (such as AlphaCode and Copilot), but did not describe in detail the actual case studies of CODA in the industry.</x:v>
      </x:c>
      <x:c r="L66" t="str">
        <x:v>No</x:v>
      </x:c>
      <x:c r="M66" s="6"/>
      <x:c r="N66"/>
      <x:c r="O66" t="str">
        <x:v>SE for AI </x:v>
      </x:c>
      <x:c r="P66" t="str">
        <x:v>Model Robustness and Adversarial Examples</x:v>
      </x:c>
      <x:c r="Q66" t="str">
        <x:v>Yes</x:v>
      </x:c>
    </x:row>
    <x:row r="67" ht="25.5" customHeight="1">
      <x:c r="A67" t="str">
        <x:v>ZC3 Zero-Shot Cross-Language Code Clone Detection</x:v>
      </x:c>
      <x:c r="B67" t="str">
        <x:v>Maintenance</x:v>
      </x:c>
      <x:c r="C67" t="str">
        <x:v>This paper proposes ZC³, a zero-shot cross-language code clone detection method. ZC³ constructs an isomorphic representation space via contrastive snippet prediction and further aligns multilingual representations using domain-aware learning and cycle consistency learning, without relying on parallel data. Experiments on four datasets show that ZC³ outperforms state-of-the-art baselines by up to 67.12% in MAP scores. The approach aids developers in maintaining multilingual codebases by detecting functionally equivalent code across languages.</x:v>
      </x:c>
      <x:c r="D67" t="str">
        <x:v>This paper proposes ZC³, a zero-shot cross-language code clone detection method. ZC³ constructs an isomorphic representation space via contrastive snippet prediction and further aligns multilingual representations using domain-aware learning and cycle consistency learning, without relying on parallel data. Experiments on four datasets show that ZC³ outperforms state-of-the-art baselines by up to 67.12% in MAP scores. The approach aids developers in maintaining multilingual codebases by detecting functionally equivalent code across languages.</x:v>
      </x:c>
      <x:c r="E67" t="str">
        <x:v>Zero-shot cross-language code clone detection</x:v>
      </x:c>
      <x:c r="F67" t="str">
        <x:v>Yes</x:v>
      </x:c>
      <x:c r="G67" t="str">
        <x:v>ASE-23</x:v>
      </x:c>
      <x:c r="H67" t="str">
        <x:v>CSNcc
CodeJam
AtCoder
XLCOST
BigCloneBench (single language evaluation)
POJ-104 (Monolingual Assessment)</x:v>
      </x:c>
      <x:c r="I67" t="str">
        <x:v>Indicator: Mean Average Precision (MAP)
Effect:
On four cross-language data sets, ZC³ improved MAP scores by 67.12%, 51.39%, 14.85% and 53.01% respectively compared with the baseline method.
In the single language detection task, MAP reaches 86.27% (POJ-104) and 62.59% (BigCloneBench).</x:v>
      </x:c>
      <x:c r="J67" t="str">
        <x:v>No</x:v>
      </x:c>
      <x:c r="K67" t="str">
        <x:v>Not mentioned, but pointed out that this method can be applied to multi-platform development (such as cross-language code migration of Windows, Android, and Mac systems) and software maintenance scenarios.</x:v>
      </x:c>
      <x:c r="L67" t="str">
        <x:v>No</x:v>
      </x:c>
      <x:c r="M67" s="6" t="e">
        <x:f>HYPERLINK("https://github.com/lairikeqiA/ZC3","https://github.com/lairikeqiA/ZC3,")</x:f>
        <x:v>HYPERLINK is not implemented. linkLocation=https://github.com/lairikeqiA/ZC3, friendlyName=https://github.com/lairikeqiA/ZC3,</x:v>
      </x:c>
      <x:c r="N67" t="str">
        <x:v>9</x:v>
      </x:c>
      <x:c r="O67" t="str">
        <x:v>Software maintenance and evolution</x:v>
      </x:c>
      <x:c r="P67" t="str">
        <x:v>Code clone detection</x:v>
      </x:c>
      <x:c r="Q67" t="str">
        <x:v>Yes</x:v>
      </x:c>
    </x:row>
    <x:row r="68" ht="25.5" customHeight="1">
      <x:c r="A68" t="str">
        <x:v>Persisting and Reusing Results of Static Program Analyses on a Large Scale</x:v>
      </x:c>
      <x:c r="B68" t="str">
        <x:v>Development</x:v>
      </x:c>
      <x:c r="C68" t="str">
        <x:v>This paper addresses the persistence and large-scale reuse of Static Program Analysis (SPA) results. By examining 40 state-of-the-art SPA implementations, the authors found that while many analysis results are general-purpose and well-structured, there is no systematic process for sharing and reusing them. To bridge this gap, they propose SPARRI, a prototype system with an HTTP API for publishing, searching, and reusing SPA results. Evaluations show that SPARRI can improve analysis performance by up to 92%. Additionally, SPARRI has potential applications in empirical software studies, benchmark creation, and artifact evaluation.</x:v>
      </x:c>
      <x:c r="D68" t="str">
        <x:v>This paper addresses the persistence and large-scale reuse of Static Program Analysis (SPA) results. By examining 40 state-of-the-art SPA implementations, the authors found that while many analysis results are general-purpose and well-structured, there is no systematic process for sharing and reusing them. To bridge this gap, they propose SPARRI, a prototype system with an HTTP API for publishing, searching, and reusing SPA results. Evaluations show that SPARRI can improve analysis performance by up to 92%. Additionally, SPARRI has potential applications in empirical software studies, benchmark creation, and artifact evaluation.</x:v>
      </x:c>
      <x:c r="E68" t="str">
        <x:v>Persistence and reuse of static program analysis results</x:v>
      </x:c>
      <x:c r="F68" t="str">
        <x:v>Yes</x:v>
      </x:c>
      <x:c r="G68" t="str">
        <x:v>ASE-23</x:v>
      </x:c>
      <x:c r="H68" t="str">
        <x:v>The paper uses the following benchmarks:
Four Maven Central programs for dependency analysis (such as popular Maven libraries and their transitive dependencies).
Three programs (Maven projects with different number of dependencies) for call graph analysis.</x:v>
      </x:c>
      <x:c r="I68" t="str">
        <x:v>Quantitative indicators:
Execution time (profiling performance).
Initial calculation time (time to precompute partial results).
Amortized running time (average time over multiple runs).
Break-even point (the number of runs required for a reuse method to outperform full program analysis).
Effect:
The performance of dependency analysis is improved by up to 92%, and the amortized running time is reduced by 58%.
The performance of call graph analysis is improved by 56%, with a break-even point of two runs.</x:v>
      </x:c>
      <x:c r="J68" t="str">
        <x:v>No</x:v>
      </x:c>
      <x:c r="K68" t="str">
        <x:v>Not mentioned, but mentioned that SPARRI can support empirical software research (such as dependency graph generation, library evolution index calculation) and benchmark test creation. These application scenarios are related to the needs of the industry.</x:v>
      </x:c>
      <x:c r="L68" t="str">
        <x:v>No</x:v>
      </x:c>
      <x:c r="M68" s="6"/>
      <x:c r="N68"/>
      <x:c r="O68" t="str">
        <x:v>Program Analysis and Software Testing</x:v>
      </x:c>
      <x:c r="P68" t="str">
        <x:v>program analysis techniques</x:v>
      </x:c>
      <x:c r="Q68" t="str">
        <x:v>No</x:v>
      </x:c>
    </x:row>
    <x:row r="69" ht="25.5" customHeight="1">
      <x:c r="A69" t="str">
        <x:v>Optimizing Continuous Development By Detecting and Preventing Unnecessary Content Generation</x:v>
      </x:c>
      <x:c r="B69" t="str">
        <x:v>Development</x:v>
      </x:c>
      <x:c r="C69" t="str">
        <x:v>The paper introduces OptCD, a technique designed to optimize Continuous Development (CD) by dynamically detecting unnecessary file generation during CD builds. OptCD tracks file operations to identify unused files and maps them back to the tasks that generate them. By disabling these tasks, OptCD reduces build runtime. Evaluated on 22 open-source projects, OptCD achieved an average runtime reduction of 7.0% and submitted 26 pull requests, with 12 accepted by developers.</x:v>
      </x:c>
      <x:c r="D69" t="str">
        <x:v>The paper introduces OptCD, a technique designed to optimize Continuous Development (CD) by dynamically detecting unnecessary file generation during CD builds. OptCD tracks file operations to identify unused files and maps them back to the tasks that generate them. By disabling these tasks, OptCD reduces build runtime. Evaluated on 22 open-source projects, OptCD achieved an average runtime reduction of 7.0% and submitted 26 pull requests, with 12 accepted by developers.</x:v>
      </x:c>
      <x:c r="E69" t="str">
        <x:v>By dynamically detecting unnecessary content generation in CD builds</x:v>
      </x:c>
      <x:c r="F69" t="str">
        <x:v>Yes</x:v>
      </x:c>
      <x:c r="G69" t="str">
        <x:v>ASE-23</x:v>
      </x:c>
      <x:c r="H69" t="str">
        <x:v>The paper uses 22 open source Maven projects, all of which use GitHub Actions as continuous integration services. These projects are popular Java projects screened from GitHub that are eligible for single-module Maven builds.</x:v>
      </x:c>
      <x:c r="I69" t="str">
        <x:v>Frequency of useless directory generation: 95.6% of projects generate at least one useless directory, with an average of 4.0 useless directories per project.
Plug-in identification accuracy: OptCD successfully identified 92.0% of plug-ins corresponding to useless directories.
Repair success rate: OptCD is able to generate effective repair suggestions for 72.0% of useless directories.
Build time reduction: The build time is reduced by 7.0% on average, and the build time of some steps is reduced by up to 46.9%.
Developer acceptance: 26 pull requests submitted, 12 accepted, 5 rejected, and 9 pending.</x:v>
      </x:c>
      <x:c r="J69" t="str">
        <x:v>No</x:v>
      </x:c>
      <x:c r="K69" t="str">
        <x:v>Not mentioned, but the paper mentions application cases in open source projects, such as pull requests submitted to developers (such as the JSQLParser project). In addition, the paper compares the application of BuildSonic tools in the industry and points out that OptCD avoids the limitations of static analysis through dynamic analysis. Specific industry cases were not mentioned in detail.</x:v>
      </x:c>
      <x:c r="L69" t="str">
        <x:v>No</x:v>
      </x:c>
      <x:c r="M69" s="6"/>
      <x:c r="N69"/>
      <x:c r="O69" t="str">
        <x:v>Systems and Performance Engineering</x:v>
      </x:c>
      <x:c r="P69" t="str">
        <x:v>Software build and deployment</x:v>
      </x:c>
      <x:c r="Q69" t="str">
        <x:v>No</x:v>
      </x:c>
    </x:row>
    <x:row r="70" ht="25.5" customHeight="1">
      <x:c r="A70" t="str">
        <x:v>iASTMapper: An Iterative Similarity-Based Abstract Syntax Tree Mapping Algorithm</x:v>
      </x:c>
      <x:c r="B70" t="str">
        <x:v>Maintenance</x:v>
      </x:c>
      <x:c r="C70" t="str">
        <x:v>The paper proposes iASTMapper, an iterative similarity-based AST mapping algorithm, to address inaccuracies in existing AST mapping tools (e.g., GumTree, MTDiff, IJM) for code change analysis. By leveraging hierarchical (statements, inner-statements, tokens) and iterative mapping with heuristic rules, iASTMapper improves mapping accuracy and generates more concise code edit actions. Evaluated on 210,997 Java file revisions, iASTMapper outperforms baselines in both node mapping coverage (25%+ increase) and edit action accuracy (96.23%).</x:v>
      </x:c>
      <x:c r="D70" t="str">
        <x:v>The paper proposes iASTMapper, an iterative similarity-based AST mapping algorithm, to address inaccuracies in existing AST mapping tools (e.g., GumTree, MTDiff, IJM) for code change analysis. By leveraging hierarchical (statements, inner-statements, tokens) and iterative mapping with heuristic rules, iASTMapper improves mapping accuracy and generates more concise code edit actions. Evaluated on 210,997 Java file revisions, iASTMapper outperforms baselines in both node mapping coverage (25%+ increase) and edit action accuracy (96.23%).</x:v>
      </x:c>
      <x:c r="E70" t="str">
        <x:v>Improvement of abstract syntax tree mapping algorithm</x:v>
      </x:c>
      <x:c r="F70" t="str">
        <x:v>Yes</x:v>
      </x:c>
      <x:c r="G70" t="str">
        <x:v>ASE-23</x:v>
      </x:c>
      <x:c r="H70" t="str">
        <x:v>The experiment used 210,997 file revisions from 10 Java projects (such as ActiveMQ, Commons-Lang, etc.), and 200 revisions were manually evaluated.</x:v>
      </x:c>
      <x:c r="I70" t="str">
        <x:v>Indicators:
Number of AST node mappings (#AST Node Mappings)
AST Edit Script Size
Code Edit Script Size
Accuracy (Accuracy, manual evaluation)
Effect:
The number of node mappings increased by more than 25.18% (vs. baselines).
Code editing script size is reduced by 1.29%-6.43%.
The accuracy of manual evaluation reaches 96.23%, which is 4.66%-24.62% better than the baseline algorithm.</x:v>
      </x:c>
      <x:c r="J70" t="str">
        <x:v>No</x:v>
      </x:c>
      <x:c r="K70" t="str">
        <x:v>Not mentioned, but pointed out that AST mapping can be used for code change pattern mining (such as bug repair patterns) and automatic program repair (such as generating patches), which is indirectly related to industrial practice.</x:v>
      </x:c>
      <x:c r="L70" t="str">
        <x:v>No</x:v>
      </x:c>
      <x:c r="M70" s="6"/>
      <x:c r="N70"/>
      <x:c r="O70" t="str">
        <x:v>Program Analysis and Software Testing</x:v>
      </x:c>
      <x:c r="P70" t="str">
        <x:v>program analysis techniques</x:v>
      </x:c>
      <x:c r="Q70" t="str">
        <x:v>No</x:v>
      </x:c>
    </x:row>
    <x:row r="71" ht="25.5" customHeight="1">
      <x:c r="A71" t="str">
        <x:v>Fast and Reliable Program Synthesis via User Interaction</x:v>
      </x:c>
      <x:c r="B71" t="str">
        <x:v>Development</x:v>
      </x:c>
      <x:c r="C71" t="str">
        <x:v>The paper introduces Faery, a novel programming-by-example framework that leverages user interaction to enhance both the speed and reliability of program synthesis. Traditional synthesizers face performance variability due to the complex dependency of the search space on input-output examples. Faery quantifies the effectiveness of examples in reducing synthesis time and actively queries users for additional examples to prune the search space efficiently. Evaluated on 30 challenging benchmarks across data science domains, Faery achieves an average 6.0× speed-up over state-of-the-art synthesizers while improving reliability by reducing runtime variance.</x:v>
      </x:c>
      <x:c r="D71" t="str">
        <x:v>The paper introduces Faery, a novel programming-by-example framework that leverages user interaction to enhance both the speed and reliability of program synthesis. Traditional synthesizers face performance variability due to the complex dependency of the search space on input-output examples. Faery quantifies the effectiveness of examples in reducing synthesis time and actively queries users for additional examples to prune the search space efficiently. Evaluated on 30 challenging benchmarks across data science domains, Faery achieves an average 6.0× speed-up over state-of-the-art synthesizers while improving reliability by reducing runtime variance.</x:v>
      </x:c>
      <x:c r="E71" t="str">
        <x:v>Interactive synthesis algorithms in example-based program synthesis</x:v>
      </x:c>
      <x:c r="F71" t="str">
        <x:v>Yes</x:v>
      </x:c>
      <x:c r="G71" t="str">
        <x:v>ASE-23</x:v>
      </x:c>
      <x:c r="H71" t="str">
        <x:v>Data Wrangling: 15 difficult benchmarks (from Neo's benchmark set).
JSON Transformations: 15 complex tasks collected from StackOverflow (requires the program to contain at least 10 AST nodes, two higher-order components and mapping/aggregation functions).</x:v>
      </x:c>
      <x:c r="I71" t="str">
        <x:v>Indicators:
Synthesis Time: The time from start to finding the correct program.
Reliability: the variance of synthesis time under different initial examples.
Effect:
Data sorting area: average acceleration of 2.4 times (174 seconds vs Neo's 211 seconds), solving 14/15 tasks.
JSON conversion area: average speedup of 9.5 times (48 seconds vs. Trinity's 22 seconds), solving all 15 tasks.
Reliability: The synthesis time variance is significantly reduced (for example, the Max strategy is 42% less than Neo).</x:v>
      </x:c>
      <x:c r="J71" t="str">
        <x:v>No</x:v>
      </x:c>
      <x:c r="K71" t="str">
        <x:v>Not reported</x:v>
      </x:c>
      <x:c r="L71" t="str">
        <x:v>Yes</x:v>
      </x:c>
      <x:c r="M71" s="6"/>
      <x:c r="N71"/>
      <x:c r="O71" t="str">
        <x:v>Code generation and understanding</x:v>
      </x:c>
      <x:c r="P71" t="str">
        <x:v>Code generation and completion</x:v>
      </x:c>
      <x:c r="Q71" t="str">
        <x:v>Yes</x:v>
      </x:c>
    </x:row>
    <x:row r="72" ht="25.5" customHeight="1">
      <x:c r="A72" t="str">
        <x:v>From Misuse to Mastery: Enhancing Code Generation with Knowledge-Driven AI Chaining</x:v>
      </x:c>
      <x:c r="B72" t="str">
        <x:v>Development</x:v>
      </x:c>
      <x:c r="C72" t="str">
        <x:v>The paper proposes a Knowledge-driven Prompt Chaining (KPC) approach to enhance the exception-handling capabilities of Large Language Models (LLMs) in code generation. By extracting fine-grained exception-handling knowledge from official API documentation and constructing an API knowledge base, KPC iteratively checks and rewrites generated code to address exceptions. Experimental results demonstrate that KPC outperforms state-of-the-art methods in both static and dynamic evaluations, significantly improving code quality and reducing runtime bugs.</x:v>
      </x:c>
      <x:c r="D72" t="str">
        <x:v>The paper proposes a Knowledge-driven Prompt Chaining (KPC) approach to enhance the exception-handling capabilities of Large Language Models (LLMs) in code generation. By extracting fine-grained exception-handling knowledge from official API documentation and constructing an API knowledge base, KPC iteratively checks and rewrites generated code to address exceptions. Experimental results demonstrate that KPC outperforms state-of-the-art methods in both static and dynamic evaluations, significantly improving code quality and reducing runtime bugs.</x:v>
      </x:c>
      <x:c r="E72" t="str">
        <x:v>Improve the exception handling capabilities of large language models in code generation through a knowledge-driven hint chain approach.</x:v>
      </x:c>
      <x:c r="F72" t="str">
        <x:v>Yes</x:v>
      </x:c>
      <x:c r="G72" t="str">
        <x:v>ASE-23</x:v>
      </x:c>
      <x:c r="H72" t="str">
        <x:v>The benchmark used in the paper is 3,079 code generation tasks extracted from Java SDK &amp; JDK API documents, covering 11,477 Java APIs and 19,057 exceptions.</x:v>
      </x:c>
      <x:c r="I72" t="str">
        <x:v>Static evaluation methods (LLMEva and CodeReview): KPC improved by 109.86% and 578.57% respectively in exception handling.
Dynamic evaluation method (EvoSuite): reduced 18 runtime errors in sampled dataset.
Efficiency index: 90.35% of tasks complete exception handling within 10 check-rewrite cycles.</x:v>
      </x:c>
      <x:c r="J72" t="str">
        <x:v>No</x:v>
      </x:c>
      <x:c r="K72" t="str">
        <x:v>Not reported</x:v>
      </x:c>
      <x:c r="L72" t="str">
        <x:v>No</x:v>
      </x:c>
      <x:c r="M72" s="6"/>
      <x:c r="N72"/>
      <x:c r="O72" t="str">
        <x:v>Code generation and understanding</x:v>
      </x:c>
      <x:c r="P72" t="str">
        <x:v>Code generation and completion</x:v>
      </x:c>
      <x:c r="Q72" t="str">
        <x:v>Yes</x:v>
      </x:c>
    </x:row>
    <x:row r="73" ht="25.5" customHeight="1">
      <x:c r="A73" t="str">
        <x:v>Generative Type Inference for Python</x:v>
      </x:c>
      <x:c r="B73" t="str">
        <x:v>Development</x:v>
      </x:c>
      <x:c r="C73" t="str">
        <x:v>This paper introduces TypeGen, a few-shot generative type inference approach for Python programs. TypeGen incorporates static domain knowledge into language models through chain-of-thought (COT) prompts, translating static analysis steps into interpretable reasoning paths. Experiments demonstrate that TypeGen outperforms state-of-the-art baselines, achieving significant improvements in type prediction accuracy while enhancing interpretability.</x:v>
      </x:c>
      <x:c r="D73" t="str">
        <x:v>This paper introduces TypeGen, a few-shot generative type inference approach for Python programs. TypeGen incorporates static domain knowledge into language models through chain-of-thought (COT) prompts, translating static analysis steps into interpretable reasoning paths. Experiments demonstrate that TypeGen outperforms state-of-the-art baselines, achieving significant improvements in type prediction accuracy while enhancing interpretability.</x:v>
      </x:c>
      <x:c r="E73" t="str">
        <x:v>Automatic type inference for Python programs</x:v>
      </x:c>
      <x:c r="F73" t="str">
        <x:v>Yes</x:v>
      </x:c>
      <x:c r="G73" t="str">
        <x:v>ASE-23</x:v>
      </x:c>
      <x:c r="H73" t="str">
        <x:v>ManyTypes4Py dataset: Contains type annotation data for a large number of Python codes, used for training and evaluating type inference methods.</x:v>
      </x:c>
      <x:c r="I73" t="str">
        <x:v>Exact Match: The proportion of predicted types that exactly match annotation types. TypeGen improves parameter type inference by 10.0% compared to the best baseline Type4Py, and improves return value type inference by 22.5%.
Match to Parametric: The proportion of prediction types that match the outermost type of annotation types. The overall performance of TypeGen is 8.7%~9.3% higher than Type4Py.</x:v>
      </x:c>
      <x:c r="J73" t="str">
        <x:v>No</x:v>
      </x:c>
      <x:c r="K73" t="str">
        <x:v>Not mentioned, it is mentioned that static type checking tools in the Python ecosystem (such as Pyright, Pylance, Pyre, Pytype, and mypy) are related to type inference research.</x:v>
      </x:c>
      <x:c r="L73" t="str">
        <x:v>No</x:v>
      </x:c>
      <x:c r="M73" s="6"/>
      <x:c r="N73"/>
      <x:c r="O73" t="str">
        <x:v>Code generation and understanding</x:v>
      </x:c>
      <x:c r="P73" t="str">
        <x:v>Type inference and code normalization</x:v>
      </x:c>
      <x:c r="Q73" t="str">
        <x:v>Yes</x:v>
      </x:c>
    </x:row>
    <x:row r="74" ht="25.5" customHeight="1">
      <x:c r="A74" t="str">
        <x:v>Compiler Auto-tuning via Critical Flag Selection</x:v>
      </x:c>
      <x:c r="B74" t="str">
        <x:v>Development</x:v>
      </x:c>
      <x:c r="C74" t="str">
        <x:v>The paper proposes a compiler auto-tuning technique called CFSCA, which reduces the search space by selecting critical optimization flags. Traditional techniques suffer from inefficiency due to the vast optimization space. CFSCA identifies program-relevant flags by analyzing program structure and compiler documentation, then further pinpoints critical flags through statistical analysis and performance prediction. Experiments on GCC demonstrate that CFSCA outperforms state-of-the-art techniques, generating optimization sequences with superior runtime performance.</x:v>
      </x:c>
      <x:c r="D74" t="str">
        <x:v>The paper proposes a compiler auto-tuning technique called CFSCA, which reduces the search space by selecting critical optimization flags. Traditional techniques suffer from inefficiency due to the vast optimization space. CFSCA identifies program-relevant flags by analyzing program structure and compiler documentation, then further pinpoints critical flags through statistical analysis and performance prediction. Experiments on GCC demonstrate that CFSCA outperforms state-of-the-art techniques, generating optimization sequences with superior runtime performance.</x:v>
      </x:c>
      <x:c r="E74" t="str">
        <x:v>Compiler automatic tuning</x:v>
      </x:c>
      <x:c r="F74" t="str">
        <x:v>Yes</x:v>
      </x:c>
      <x:c r="G74" t="str">
        <x:v>ASE-23</x:v>
      </x:c>
      <x:c r="H74" t="str">
        <x:v>cBench (a widely used set of compiler performance testing benchmarks).</x:v>
      </x:c>
      <x:c r="I74" t="str">
        <x:v>Indicator: Acceleration performance (Speedup Ratio), which is the ratio of the running time of the optimized program to the GCC default-O3 optimized running time.
Effect: Within a time budget of 6,000 seconds, CFSCA has an acceleration performance ranging from 1.019 to 1.256 times (i.e. a performance improvement of 1.9% to 25.6%), and is better than the other four comparison technologies (such as BOCA, OpenTuner, etc.) on most test programs.</x:v>
      </x:c>
      <x:c r="J74" t="str">
        <x:v>No</x:v>
      </x:c>
      <x:c r="K74" t="str">
        <x:v>Not reported</x:v>
      </x:c>
      <x:c r="L74" t="str">
        <x:v>No</x:v>
      </x:c>
      <x:c r="M74" s="6"/>
      <x:c r="N74"/>
      <x:c r="O74" t="str">
        <x:v>Program Analysis and Software Testing</x:v>
      </x:c>
      <x:c r="P74" t="str">
        <x:v>program analysis techniques</x:v>
      </x:c>
      <x:c r="Q74" t="str">
        <x:v>No</x:v>
      </x:c>
    </x:row>
    <x:row r="75" ht="25.5" customHeight="1">
      <x:c r="A75" t="str">
        <x:v>CAT-LM: Training Language Models on Aligned Code And Tests</x:v>
      </x:c>
      <x:c r="B75" t="str">
        <x:v>Testing</x:v>
      </x:c>
      <x:c r="C75" t="str">
        <x:v>The paper introduces CAT-LM, a large language model designed for generating tests aligned with code. Traditional tools like EvoSuite produce tests with low readability, while existing LLMs fail to leverage the relationship between code and test files. CAT-LM addresses these limitations by:
Incorporating a novel pretraining signal that explicitly models code-test alignment;
Extending the context window to 8,192 tokens to include full code context;
Using filters (e.g., compilability, coverage) to enhance test quality. Experiments show that CAT-LM outperforms larger models (e.g., CodeGen-16B, StarCoder) in generating valid, high-coverage tests and surpasses the specialized TeCo model in test completion tasks.</x:v>
      </x:c>
      <x:c r="D75" t="str">
        <x:v>The paper introduces CAT-LM, a large language model designed for generating tests aligned with code. Traditional tools like EvoSuite produce tests with low readability, while existing LLMs fail to leverage the relationship between code and test files. CAT-LM addresses these limitations by:
Incorporating a novel pretraining signal that explicitly models code-test alignment;
Extending the context window to 8,192 tokens to include full code context;
Using filters (e.g., compilability, coverage) to enhance test quality. Experiments show that CAT-LM outperforms larger models (e.g., CodeGen-16B, StarCoder) in generating valid, high-coverage tests and surpasses the specialized TeCo model in test completion tasks.</x:v>
      </x:c>
      <x:c r="E75" t="str">
        <x:v>Automated test generation based on large language models</x:v>
      </x:c>
      <x:c r="F75" t="str">
        <x:v>Yes</x:v>
      </x:c>
      <x:c r="G75" t="str">
        <x:v>ASE-23</x:v>
      </x:c>
      <x:c r="H75" t="str">
        <x:v>Baseline models: CodeGen (2.7B/16B), StarCoder (15.5B), TeCo (test completion-specific model);
Dataset: 1.1M code-test file pairs (Python/Java) collected from GitHub, and 14.4M unpaired files;
Assessment tasks: test method generation (first test, final test, additional tests) and test completion.</x:v>
      </x:c>
      <x:c r="I75" t="str">
        <x:v>Lexical Metrics:
CodeBLEU: CAT-LM outperforms StarCoder by 1.3% (Java) and 0.7% (Python) in test generation tasks;
Exact Match: 36.6% higher than TeCo in the test completion task.
Runtime Metrics:
Pass rate: The test pass rate generated by CAT-LM is significantly higher than the baseline (for example, in the Python first test task, CAT-LM generated 44 passing tests, compared with 42 for CodeGen-16B);
Coverage: The generated test coverage reaches 78%-81% of the tests written by developers (comparable to human level).</x:v>
      </x:c>
      <x:c r="J75" t="str">
        <x:v>No</x:v>
      </x:c>
      <x:c r="K75" t="str">
        <x:v>Not mentioned, but pointed out that its method can be integrated into development tools to assist test generation</x:v>
      </x:c>
      <x:c r="L75" t="str">
        <x:v>No</x:v>
      </x:c>
      <x:c r="M75" s="6" t="e">
        <x:f>HYPERLINK("https://github.com/RaoNikitha/CAT-LM","https://github.com/RaoNikitha/CAT-LM,,,")</x:f>
        <x:v>HYPERLINK is not implemented. linkLocation=https://github.com/RaoNikitha/CAT-LM, friendlyName=https://github.com/RaoNikitha/CAT-LM,,,</x:v>
      </x:c>
      <x:c r="N75" t="str">
        <x:v>14</x:v>
      </x:c>
      <x:c r="O75" t="str">
        <x:v>Program Analysis and Software Testing</x:v>
      </x:c>
      <x:c r="P75" t="str">
        <x:v>Automated test generation</x:v>
      </x:c>
      <x:c r="Q75" t="str">
        <x:v>Yes</x:v>
      </x:c>
    </x:row>
    <x:row r="76" ht="25.5" customHeight="1">
      <x:c r="A76" t="str">
        <x:v>DCLink: Bridging Data Constraint Changes and Implementations in FinTech Systems</x:v>
      </x:c>
      <x:c r="B76" t="str">
        <x:v>Maintenance</x:v>
      </x:c>
      <x:c r="C76" t="str">
        <x:v>The paper addresses the challenge of synchronizing code updates with evolving data constraints in FinTech systems. It introduces DCLINK, a static analysis tool that automatically maps data constraint changes to target methods requiring modifications. By leveraging empirical findings on constraint evolution patterns, DCLINK identifies anchored field variables and prioritizes impacted methods. Evaluated on real-world cases from Ant Group, DCLINK demonstrated high accuracy (76% Hit@10) and efficiency (30.35 seconds per case), proving its practical utility in industrial settings.</x:v>
      </x:c>
      <x:c r="D76" t="str">
        <x:v>The paper addresses the challenge of synchronizing code updates with evolving data constraints in FinTech systems. It introduces DCLINK, a static analysis tool that automatically maps data constraint changes to target methods requiring modifications. By leveraging empirical findings on constraint evolution patterns, DCLINK identifies anchored field variables and prioritizes impacted methods. Evaluated on real-world cases from Ant Group, DCLINK demonstrated high accuracy (76% Hit@10) and efficiency (30.35 seconds per case), proving its practical utility in industrial settings.</x:v>
      </x:c>
      <x:c r="E76" t="str">
        <x:v>Correlation analysis between data constraint changes and code implementation</x:v>
      </x:c>
      <x:c r="F76" t="str">
        <x:v>Yes</x:v>
      </x:c>
      <x:c r="G76" t="str">
        <x:v>ASE-23</x:v>
      </x:c>
      <x:c r="H76" t="str">
        <x:v>The paper uses 5 actively developed financial technology applications from Ant Group as experimental objects, including 5,905 data constraints and 75 real data constraint change cases.</x:v>
      </x:c>
      <x:c r="I76" t="str">
        <x:v>Hit@K: The proportion of the target method appearing in the first K positions of the returned list. DCLINK’s Hit@10 is 76.00% and Hit@20 is 93.33%.
MAP (Mean Average Precision): The mean average precision is 0.421, which is significantly higher than the baseline method.
Efficiency: The average analysis time is 30.35 seconds/case, suitable for industrial scenarios.</x:v>
      </x:c>
      <x:c r="J76" t="str">
        <x:v>Yes</x:v>
      </x:c>
      <x:c r="K76" t="str">
        <x:v>The paper clearly mentions that DCLINK has been deployed in Ant Group's production line, and through the analysis of its experimental cases (such as data constraint changes in loan and bill processing systems), the effectiveness of the tool in actual industrial environments has been verified.</x:v>
      </x:c>
      <x:c r="L76" t="str">
        <x:v>Yes</x:v>
      </x:c>
      <x:c r="M76" s="6"/>
      <x:c r="N76"/>
      <x:c r="O76" t="str">
        <x:v>Program Analysis and Software Testing</x:v>
      </x:c>
      <x:c r="P76" t="str">
        <x:v>program analysis techniques</x:v>
      </x:c>
      <x:c r="Q76" t="str">
        <x:v>No</x:v>
      </x:c>
    </x:row>
    <x:row r="77" ht="25.5" customHeight="1">
      <x:c r="A77" t="str">
        <x:v>Systematically Detecting Packet Validation Vulnerabilities in Embedded Network Stacks</x:v>
      </x:c>
      <x:c r="B77" t="str">
        <x:v>Testing</x:v>
      </x:c>
      <x:c r="C77" t="str">
        <x:v>This paper presents the first systematic characterization of packet validation vulnerabilities in Embedded Network Stacks (ENS). By analyzing 61 vulnerabilities across 6 ENSs, the authors identify that most defects stem from improper validation of header fields in network and transport layers, often triggered by minimal packet modifications. They propose EmNetTest, a stateful and memory-focused testing framework, which systematically mutates packet fields and covers protocol states. EmNetTest successfully replicated 12 known vulnerabilities and discovered 7 new ones (6 assigned CVEs) in 4 ENSs, outperforming traditional fuzzing. The work advocates for systematic testing as a prerequisite to fuzzing in ENS validation.</x:v>
      </x:c>
      <x:c r="D77" t="str">
        <x:v>This paper presents the first systematic characterization of packet validation vulnerabilities in Embedded Network Stacks (ENS). By analyzing 61 vulnerabilities across 6 ENSs, the authors identify that most defects stem from improper validation of header fields in network and transport layers, often triggered by minimal packet modifications. They propose EmNetTest, a stateful and memory-focused testing framework, which systematically mutates packet fields and covers protocol states. EmNetTest successfully replicated 12 known vulnerabilities and discovered 7 new ones (6 assigned CVEs) in 4 ENSs, outperforming traditional fuzzing. The work advocates for systematic testing as a prerequisite to fuzzing in ENS validation.</x:v>
      </x:c>
      <x:c r="E77" t="str">
        <x:v>A Systematic Approach to Detecting Packet Authentication Vulnerabilities in Embedded Networking Stacks (ENS)</x:v>
      </x:c>
      <x:c r="F77" t="str">
        <x:v>No</x:v>
      </x:c>
      <x:c r="G77" t="str">
        <x:v>ASE-23</x:v>
      </x:c>
      <x:c r="H77" t="str">
        <x:v>ENSBench: A dataset containing 12 recurring known vulnerabilities and 7 new vulnerabilities, used to evaluate tool effectiveness.
Contiki-ng Fuzzing Benchmark: used to compare the performance of fuzz testing tools (such as MOpt, AFL).</x:v>
      </x:c>
      <x:c r="I77" t="str">
        <x:v>Vulnerability detection rate: 12/14 known vulnerabilities were reproduced, and 7 new vulnerabilities were discovered (6 received CVE).
Coverage: N=1 systematic tests cover 33.4%-53.4% ​​of the lines of code (see Table X).
Performance: N=2 test takes 2.21 hours, N=3 takes 63.17 hours (see Table IX).
Comparative experiment: Within 24 hours, 4 fuzz testing tools did not detect 5 vulnerabilities in Contiki-ng</x:v>
      </x:c>
      <x:c r="J77" t="str">
        <x:v>No</x:v>
      </x:c>
      <x:c r="K77" t="str">
        <x:v>Not mentioned, but tested open source ENS (such as FreeRTOS, Contiki-ng).
Attempts to work with commercial ENS providers (e.g. WindRiver, Segger) were rejected and no business case was included.</x:v>
      </x:c>
      <x:c r="L77" t="str">
        <x:v>No</x:v>
      </x:c>
      <x:c r="M77" s="6"/>
      <x:c r="N77"/>
      <x:c r="O77" t="str">
        <x:v>Program Analysis and Software Testing</x:v>
      </x:c>
      <x:c r="P77" t="str">
        <x:v>Automated test generation</x:v>
      </x:c>
      <x:c r="Q77" t="str">
        <x:v>No</x:v>
      </x:c>
    </x:row>
    <x:row r="78" ht="25.5" customHeight="1">
      <x:c r="A78" t="str">
        <x:v>WADIFF: A Differential Testing Framework for WebAssembly Runtimes</x:v>
      </x:c>
      <x:c r="B78" t="str">
        <x:v>Testing</x:v>
      </x:c>
      <x:c r="C78" t="str">
        <x:v>The paper presents WADIFF, a differential testing framework for detecting bugs in WebAssembly runtimes. It combines a test case generator leveraging symbolic execution on the Wasm specification and a deterministic engine to compare runtime states. By generating both legal and illegal test cases and modeling runtime attributes, WADIFF identified 417 inconsistent instructions and 21 confirmed bugs across 7 runtimes, demonstrating its practical utility in ensuring runtime correctness.</x:v>
      </x:c>
      <x:c r="D78" t="str">
        <x:v>The paper presents WADIFF, a differential testing framework for detecting bugs in WebAssembly runtimes. It combines a test case generator leveraging symbolic execution on the Wasm specification and a deterministic engine to compare runtime states. By generating both legal and illegal test cases and modeling runtime attributes, WADIFF identified 417 inconsistent instructions and 21 confirmed bugs across 7 runtimes, demonstrating its practical utility in ensuring runtime correctness.</x:v>
      </x:c>
      <x:c r="E78" t="str">
        <x:v>Differential testing methods at WebAssembly runtime</x:v>
      </x:c>
      <x:c r="F78" t="str">
        <x:v>Yes</x:v>
      </x:c>
      <x:c r="G78" t="str">
        <x:v>ASE-23</x:v>
      </x:c>
      <x:c r="H78" t="str">
        <x:v>The experimental evaluation is based on 7 popular WebAssembly runtimes: wasmer, wasmi, WAMR (classic/fast mode), wasm3, WasmEdge and WAVM.</x:v>
      </x:c>
      <x:c r="I78" t="str">
        <x:v>Number of test cases generated: 1,395,091 (296,662 generated by the symbolic engine and 1,098,429 generated by the mutator).
Use cases triggering differences: 124,157 (8.9%).
Number of inconsistent instructions: 417.
Number of confirmed bugs: 21 (8 confirmed or fixed by developers).
Canonical path coverage: 100% (baseline method only covers 53.01%).</x:v>
      </x:c>
      <x:c r="J78" t="str">
        <x:v>No</x:v>
      </x:c>
      <x:c r="K78" t="str">
        <x:v>Not mentioned, but mentioned blockchain and edge computing (such as smart contracts) as typical application scenarios of WebAssembly runtime, but did not conduct specific industry case studies. The experimental part mainly focuses on open source runtimes and does not involve commercial products.</x:v>
      </x:c>
      <x:c r="L78" t="str">
        <x:v>No</x:v>
      </x:c>
      <x:c r="M78" s="6"/>
      <x:c r="N78"/>
      <x:c r="O78" t="str">
        <x:v>Program Analysis and Software Testing</x:v>
      </x:c>
      <x:c r="P78" t="str">
        <x:v>Automated test generation</x:v>
      </x:c>
      <x:c r="Q78" t="str">
        <x:v>No</x:v>
      </x:c>
    </x:row>
    <x:row r="79" ht="25.5" customHeight="1">
      <x:c r="A79" t="str">
        <x:v>VRGuide: Efficient Testing of Virtual Reality Scenes via Dynamic Cut Coverage</x:v>
      </x:c>
      <x:c r="B79" t="str">
        <x:v>Testing</x:v>
      </x:c>
      <x:c r="C79" t="str">
        <x:v>This paper introduces VRGuide, a novel testing technique for Virtual Reality (VR) scenes that optimizes camera routes using Dynamic Cut Coverage to efficiently cover interactable objects. Addressing VR-specific challenges like object occlusion and movement, VRGuide outperforms existing methods (e.g., VRTest) in testing efficiency and coverage. Evaluations on eight open-source VR projects demonstrate its effectiveness in reducing testing time by 31% on average and detecting previously unknown bugs.</x:v>
      </x:c>
      <x:c r="D79" t="str">
        <x:v>This paper introduces VRGuide, a novel testing technique for Virtual Reality (VR) scenes that optimizes camera routes using Dynamic Cut Coverage to efficiently cover interactable objects. Addressing VR-specific challenges like object occlusion and movement, VRGuide outperforms existing methods (e.g., VRTest) in testing efficiency and coverage. Evaluations on eight open-source VR projects demonstrate its effectiveness in reducing testing time by 31% on average and detecting previously unknown bugs.</x:v>
      </x:c>
      <x:c r="E79" t="str">
        <x:v>Efficient automated testing technology for virtual reality scenes</x:v>
      </x:c>
      <x:c r="F79" t="str">
        <x:v>Yes</x:v>
      </x:c>
      <x:c r="G79" t="str">
        <x:v>ASE-23</x:v>
      </x:c>
      <x:c r="H79" t="str">
        <x:v>The paper uses eight open source VR projects as evaluation objects, including:
UnityVR
UnityVREscapeRoom
Unity-vr-maze
Unity-vr-cave-puzzle
UnityRandomBlocks
UnityrollingVR
UnityCityView
Another unnamed project (from a GitHub high-star project)</x:v>
      </x:c>
      <x:c r="I79" t="str">
        <x:v>Quantitative indicators:
Interactable Object Coverage
Method Coverage
Time to Saturation
Bugs Detected
Effect:
In 6 projects, VRGuide achieved coverage saturation with an average reduction of 31% in testing time.
In 2 projects, VRGuide achieved higher coverage before testing timed out.
4 unknown defects were detected (1 of which was shared by VRTest).</x:v>
      </x:c>
      <x:c r="J79" t="str">
        <x:v>No</x:v>
      </x:c>
      <x:c r="K79" t="str">
        <x:v>It is not mentioned, but it is mentioned that the Unity engine accounts for more than 60% of the market share in VR development, implying that the technology can be widely used in VR software developed by Unity.</x:v>
      </x:c>
      <x:c r="L79" t="str">
        <x:v>No</x:v>
      </x:c>
      <x:c r="M79" s="6"/>
      <x:c r="N79"/>
      <x:c r="O79" t="str">
        <x:v>Program Analysis and Software Testing</x:v>
      </x:c>
      <x:c r="P79" t="str">
        <x:v>Automated test generation</x:v>
      </x:c>
      <x:c r="Q79" t="str">
        <x:v>No</x:v>
      </x:c>
    </x:row>
    <x:row r="80" ht="25.5" customHeight="1">
      <x:c r="A80" t="str">
        <x:v>A Comparative Study of Transformer-based Neural Text Representation Techniques on Bug Triaging</x:v>
      </x:c>
      <x:c r="B80" t="str">
        <x:v>Maintenance</x:v>
      </x:c>
      <x:c r="C80" t="str">
        <x:v>This paper investigates the application of Transformer-based neural text representation techniques for automated bug triaging. The authors compare six pre-trained language models (e.g., BERT, DeBERTa) and a TF-IDF baseline across four open-source datasets. Results show that DeBERTa outperforms other models in both developer and component assignment tasks, while TF-IDF remains competitive in certain datasets. The study also analyzes model orthogonality and identifies high textual similarity between developers/components as a key challenge for misclassification.</x:v>
      </x:c>
      <x:c r="D80" t="str">
        <x:v>This paper investigates the application of Transformer-based neural text representation techniques for automated bug triaging. The authors compare six pre-trained language models (e.g., BERT, DeBERTa) and a TF-IDF baseline across four open-source datasets. Results show that DeBERTa outperforms other models in both developer and component assignment tasks, while TF-IDF remains competitive in certain datasets. The study also analyzes model orthogonality and identifies high textual similarity between developers/components as a key challenge for misclassification.</x:v>
      </x:c>
      <x:c r="E80" t="str">
        <x:v>Performance comparison and optimization of Transformer-based pre-trained language models in automated defect dispatch tasks</x:v>
      </x:c>
      <x:c r="F80" t="str">
        <x:v>Yes</x:v>
      </x:c>
      <x:c r="G80" t="str">
        <x:v>ASE-23</x:v>
      </x:c>
      <x:c r="H80" t="str">
        <x:v>The paper uses defect report data sets from four open source projects:
Eclipse JDT
Eclipse Platform
Mozilla Core
Mozilla SeaMonkey
Covers 53 years of maintenance history, including 136k defect reports, 165 components and 462 developers.</x:v>
      </x:c>
      <x:c r="I80" t="str">
        <x:v>Developers assign tasks: Top@1, Top@5, Top@10 accuracy and MRR (average reciprocal ranking).
DeBERTa performs best on most data sets (for example, Eclipse Platform's Top@1 is 0.317).
TF-IDF performs best on the Mozilla dataset (Top@1 is 0.676-0.682).
Component assignment tasks: Precision, Recall, and F1 score.
DeBERTa has the highest F1 score on all datasets (e.g. Eclipse JDT has an F1 of 0.815).
Statistical significance test (p&lt;0.05) shows that DeBERTa's performance advantage is significant.</x:v>
      </x:c>
      <x:c r="J80" t="str">
        <x:v>No</x:v>
      </x:c>
      <x:c r="K80" t="str">
        <x:v>Not reported</x:v>
      </x:c>
      <x:c r="L80" t="str">
        <x:v>No</x:v>
      </x:c>
      <x:c r="M80" s="6"/>
      <x:c r="N80"/>
      <x:c r="O80" t="str">
        <x:v>SE for AI </x:v>
      </x:c>
      <x:c r="P80" t="str">
        <x:v>Code pre-trained model</x:v>
      </x:c>
      <x:c r="Q80" t="str">
        <x:v>Yes</x:v>
      </x:c>
    </x:row>
    <x:row r="81" ht="25.5" customHeight="1">
      <x:c r="A81" t="str">
        <x:v>Neural SZZ Algorithm</x:v>
      </x:c>
      <x:c r="B81" t="str">
        <x:v>Maintenance</x:v>
      </x:c>
      <x:c r="C81" t="str">
        <x:v>This paper presents NeuralSZZ, a deep learning approach to enhance the precision of the traditional SZZ algorithm in identifying bug-inducing commits. By leveraging a heterogeneous graph attention network (HAN), NeuralSZZ captures semantic relationships between deletion lines and other modified lines in bug-fixing commits and ranks deletion lines based on their likelihood of being the root cause. Experimental results demonstrate that NeuralSZZ outperforms baseline methods in ranking deletion lines and significantly improves the precision and F1-score of SZZ algorithms.</x:v>
      </x:c>
      <x:c r="D81" t="str">
        <x:v>This paper presents NeuralSZZ, a deep learning approach to enhance the precision of the traditional SZZ algorithm in identifying bug-inducing commits. By leveraging a heterogeneous graph attention network (HAN), NeuralSZZ captures semantic relationships between deletion lines and other modified lines in bug-fixing commits and ranks deletion lines based on their likelihood of being the root cause. Experimental results demonstrate that NeuralSZZ outperforms baseline methods in ranking deletion lines and significantly improves the precision and F1-score of SZZ algorithms.</x:v>
      </x:c>
      <x:c r="E81" t="str">
        <x:v>Improve the accuracy of SZZ algorithm in identifying bug-inducing commits</x:v>
      </x:c>
      <x:c r="F81" t="str">
        <x:v>Yes</x:v>
      </x:c>
      <x:c r="G81" t="str">
        <x:v>ASE-23</x:v>
      </x:c>
      <x:c r="H81" t="str">
        <x:v>Dataset1: Constructed by Wen et al. through manual verification of bug reports.
Dataset2: Constructed by Song et al. using test cases to identify bug-inducing and bug-fixing commits.
Dataset3: from Defects4J, constructed by Neto et al. by analyzing the change information of the version control system.
The final dataset contains 675 bug-fixing commits and their corresponding bug-inducing commits, covering 87 open source projects.</x:v>
      </x:c>
      <x:c r="I81" t="str">
        <x:v>Indicators for identifying root causes:
Recall@1/2/3: NeuralSZZ reaches 0.779, 0.841, and 0.886 respectively, which is 8.5% better than the best baseline (Recall@1).
Mean First Rank (MFR): NeuralSZZ is 2.425, which is 12.4% higher than the best baseline.
Metrics for identifying bug-inducing commits:
F1-score: NeuralSZZ@1 reaches 0.698, which is 40.7% higher than the best baseline.
Precision: NeuralSZZ@1 is 0.834, an increase of 121.8%.</x:v>
      </x:c>
      <x:c r="J81" t="str">
        <x:v>No</x:v>
      </x:c>
      <x:c r="K81" t="str">
        <x:v>Not mentioned, but the experimental data comes from open source projects (such as Hadoop, Lucene, etc.), which verifies the universality of the method. Potential application scenarios include defect analysis and automated testing in version control systems.</x:v>
      </x:c>
      <x:c r="L81" t="str">
        <x:v>No</x:v>
      </x:c>
      <x:c r="M81" s="6"/>
      <x:c r="N81"/>
      <x:c r="O81" t="str">
        <x:v>Software maintenance and evolution</x:v>
      </x:c>
      <x:c r="P81" t="str">
        <x:v>Automated program repair</x:v>
      </x:c>
      <x:c r="Q81" t="str">
        <x:v>Yes</x:v>
      </x:c>
    </x:row>
    <x:row r="82" ht="25.5" customHeight="1">
      <x:c r="A82" t="str">
        <x:v>How to Train Your Neural Bug Detector: Artificial vs Real Bugs</x:v>
      </x:c>
      <x:c r="B82" t="str">
        <x:v>Testing</x:v>
      </x:c>
      <x:c r="C82" t="str">
        <x:v>The paper investigates training neural bug detectors using real bug fixes versus artificially generated bugs. While artificial bugs are easier to obtain at scale, models trained on them often underperform on real bugs. The authors conduct a systematic study comparing models trained on real bug fixes, artificial bugs, and mixed datasets at varying scales. They introduce a novel dataset of 33k real-world bug fixes and demonstrate that combining large-scale artificial bugs with fine-tuning on real bug fixes significantly improves performance (up to 170% on simple Python bugs). The study highlights the importance of dataset scale and provides insights for future research in neural bug detection.</x:v>
      </x:c>
      <x:c r="D82" t="str">
        <x:v>The paper investigates training neural bug detectors using real bug fixes versus artificially generated bugs. While artificial bugs are easier to obtain at scale, models trained on them often underperform on real bugs. The authors conduct a systematic study comparing models trained on real bug fixes, artificial bugs, and mixed datasets at varying scales. They introduce a novel dataset of 33k real-world bug fixes and demonstrate that combining large-scale artificial bugs with fine-tuning on real bug fixes significantly improves performance (up to 170% on simple Python bugs). The study highlights the importance of dataset scale and provides insights for future research in neural bug detection.</x:v>
      </x:c>
      <x:c r="E82" t="str">
        <x:v>Defect detection and repair based on neural network</x:v>
      </x:c>
      <x:c r="F82" t="str">
        <x:v>Yes</x:v>
      </x:c>
      <x:c r="G82" t="str">
        <x:v>ASE-23</x:v>
      </x:c>
      <x:c r="H82" t="str">
        <x:v>PyPIBugs Benchmark: A hand-screened dataset of 2374 real Python bugs used to evaluate model performance on real bugs.
ETH Py150k: A public dataset of 150k Python files used to generate artificial defects and evaluate the false positive rate of models on correct code.
CodeSearchNet: An additional code corpus to expand the size of training data.</x:v>
      </x:c>
      <x:c r="I82" t="str">
        <x:v>Indicators:
Joint Recall: The proportion of defects that are correctly located and repaired simultaneously.
Localization Recall: the proportion of correctly identified defect locations.
Repair Recall: The proportion of correct repairs at known defect locations.
False Positive Rate (FPR): The proportion of correct code that is mistakenly identified as a defect.
Effect:
The model trained by combining real defects and artificial defects performed best on PyPIBugs, with Joint Recall increased to 32.2%-38.7% (150%-170% improvement compared to the baseline).
Increasing the scale of artificial defect generation (100x) can further improve performance, but real defect fine-tuning is required to reduce the false positive rate.</x:v>
      </x:c>
      <x:c r="J82" t="str">
        <x:v>No</x:v>
      </x:c>
      <x:c r="K82" t="str">
        <x:v>Not mentioned, but pointed out that in the future it can be applied to real-time defect detection in the development environment (such as IDE plug-ins) or combined with patch verification technology (Patch Validation) to reduce false positives.</x:v>
      </x:c>
      <x:c r="L82" t="str">
        <x:v>No</x:v>
      </x:c>
      <x:c r="M82" s="6"/>
      <x:c r="N82"/>
      <x:c r="O82" t="str">
        <x:v>Software maintenance and evolution</x:v>
      </x:c>
      <x:c r="P82" t="str">
        <x:v>Automated program repair</x:v>
      </x:c>
      <x:c r="Q82" t="str">
        <x:v>Yes</x:v>
      </x:c>
    </x:row>
    <x:row r="83" ht="25.5" customHeight="1">
      <x:c r="A83" t="str">
        <x:v>Detection of Java Basic Thread Misuses Based on Static Event Analysis</x:v>
      </x:c>
      <x:c r="B83" t="str">
        <x:v>Development</x:v>
      </x:c>
      <x:c r="C83" t="str">
        <x:v>The paper presents a lightweight static event analysis approach to detect misuses of Java’s basic thread (java.lang.Thread), identifying three patterns: Hard-To-Release (HTR), InterruptNoResponding (INR), and NoTerminatedInTime (NTT). By extracting thread and object destruction events, and analyzing them via loop checks, happens-before relationships, and alias analysis, the authors developed the tool Leopard. Experiments on real-world Java programs and Android apps demonstrated its efficiency (detecting 285 and 723 misuses, respectively) and practical impact (66 confirmed issues, 21 fixed by developers).</x:v>
      </x:c>
      <x:c r="D83" t="str">
        <x:v>The paper presents a lightweight static event analysis approach to detect misuses of Java’s basic thread (java.lang.Thread), identifying three patterns: Hard-To-Release (HTR), InterruptNoResponding (INR), and NoTerminatedInTime (NTT). By extracting thread and object destruction events, and analyzing them via loop checks, happens-before relationships, and alias analysis, the authors developed the tool Leopard. Experiments on real-world Java programs and Android apps demonstrated its efficiency (detecting 285 and 723 misuses, respectively) and practical impact (66 confirmed issues, 21 fixed by developers).</x:v>
      </x:c>
      <x:c r="E83" t="str">
        <x:v>Misuse detection of Java basic threads</x:v>
      </x:c>
      <x:c r="F83" t="str">
        <x:v>No</x:v>
      </x:c>
      <x:c r="G83" t="str">
        <x:v>ASE-23</x:v>
      </x:c>
      <x:c r="H83" t="str">
        <x:v>Java programs: 9 large open source projects (such as Apache Tomcat, Spring Framework, Jetty).
Android apps: 147 real apps from F-Droid (such as Ghost Commander, Nextcloud).
Comparison tool: AsyncChecker (dynamic/static hybrid analysis tool).</x:v>
      </x:c>
      <x:c r="I83" t="str">
        <x:v>Number of tests: 285 Java programs (HTR: 79, INR: 176, NTT: 30); 723 Android applications (HTR: 333, INR: 94, NTT: 296).
Efficiency: Average 60 seconds/application (Leopard) vs. 30 minutes/application (AsyncChecker).
Accuracy: Leopard (Precision: 98.7%, Recall: 96.1%) is better than AsyncChecker (Precision: 100%, Recall: 53.8%).</x:v>
      </x:c>
      <x:c r="J83" t="str">
        <x:v>Yes</x:v>
      </x:c>
      <x:c r="K83" t="str">
        <x:v>Industry feedback: Reported problems to 39 Android application developers, received 22 feedbacks, of which 66 misuses were confirmed and 21 have been fixed (such as Ghost Commander, FreeRDP).
Typical case: HTR (resource leak) caused by anonymous inner class thread holding Activity reference, fixed by switching to ApplicationContext.
The industrial application cases of Java programs are not clearly stated.</x:v>
      </x:c>
      <x:c r="L83" t="str">
        <x:v>No</x:v>
      </x:c>
      <x:c r="M83" s="6"/>
      <x:c r="N83"/>
      <x:c r="O83" t="str">
        <x:v>Program Analysis and Software Testing</x:v>
      </x:c>
      <x:c r="P83" t="str">
        <x:v>program analysis techniques</x:v>
      </x:c>
      <x:c r="Q83" t="str">
        <x:v>No</x:v>
      </x:c>
    </x:row>
    <x:row r="84" ht="25.5" customHeight="1">
      <x:c r="A84" t="str">
        <x:v>FLUX: Finding Bugs with LLVM IR Based Unit Test Crossovers</x:v>
      </x:c>
      <x:c r="B84" t="str">
        <x:v>Testing</x:v>
      </x:c>
      <x:c r="C84" t="str">
        <x:v>This paper introduces FLUX, a fuzzer designed to detect bugs in LLVM compiler optimizations. FLUX generates test cases by combining high-coverage unit tests through crossover mutations, such as inlining and sequencing, to explore new paths in the compiler's optimization code. The evaluation shows that FLUX significantly improves path and edge coverage compared to existing fuzzers like CSmith and YARPGen, and it discovered 28 unique bugs in LLVM, including crashes and miscompilations. FLUX's approach avoids the limitations of traditional compiler fuzzers by leveraging existing unit tests to target optimizations more effectively.</x:v>
      </x:c>
      <x:c r="D84" t="str">
        <x:v>This paper introduces FLUX, a fuzzer designed to detect bugs in LLVM compiler optimizations. FLUX generates test cases by combining high-coverage unit tests through crossover mutations, such as inlining and sequencing, to explore new paths in the compiler's optimization code. The evaluation shows that FLUX significantly improves path and edge coverage compared to existing fuzzers like CSmith and YARPGen, and it discovered 28 unique bugs in LLVM, including crashes and miscompilations. FLUX's approach avoids the limitations of traditional compiler fuzzers by leveraging existing unit tests to target optimizations more effectively.</x:v>
      </x:c>
      <x:c r="E84" t="str">
        <x:v>Detection of compiler optimization errors</x:v>
      </x:c>
      <x:c r="F84" t="str">
        <x:v>No</x:v>
      </x:c>
      <x:c r="G84" t="str">
        <x:v>ASE-23</x:v>
      </x:c>
      <x:c r="H84" t="str">
        <x:v>The paper uses LLVM's unit test suite as the initial test corpus and compares it with test cases generated by other fuzz testing tools (such as CSmith and YARPGen).</x:v>
      </x:c>
      <x:c r="I84" t="str">
        <x:v>Quantitative indicators:
Path Coverage Features
Edge Coverage
Number of bugs found (28 unique bugs, including 22 crashes and 6 bad compilations)
Effect:
FLUX improves path coverage by 5.39% compared to CSmith, and significantly outperforms CSmith and YARPGen in edge coverage.
In a month of testing, FLUX found 28 bugs, 11 of which were reported and 6 of which were fixed by LLVM developers.</x:v>
      </x:c>
      <x:c r="J84" t="str">
        <x:v>No</x:v>
      </x:c>
      <x:c r="K84" t="str">
        <x:v>Not mentioned. The paper mentioned the widespread application of LLVM in the industry, such as Android NDK and PS4 SDK, but did not describe in detail the actual application cases of FLUX in the industry.</x:v>
      </x:c>
      <x:c r="L84" t="str">
        <x:v>No</x:v>
      </x:c>
      <x:c r="M84" s="6" t="e">
        <x:f>HYPERLINK("https://github.com/ericliuu/flux","https://github.com/ericliuu/flux,")</x:f>
        <x:v>HYPERLINK is not implemented. linkLocation=https://github.com/ericliuu/flux, friendlyName=https://github.com/ericliuu/flux,</x:v>
      </x:c>
      <x:c r="N84" t="str">
        <x:v>6</x:v>
      </x:c>
      <x:c r="O84" t="str">
        <x:v>Program Analysis and Software Testing</x:v>
      </x:c>
      <x:c r="P84" t="str">
        <x:v>Automated test generation</x:v>
      </x:c>
      <x:c r="Q84" t="str">
        <x:v>No</x:v>
      </x:c>
    </x:row>
    <x:row r="85" ht="25.5" customHeight="1">
      <x:c r="A85" t="str">
        <x:v>Detecting Smart Home Automation Application Interferences with Domain Knowledge</x:v>
      </x:c>
      <x:c r="B85" t="str">
        <x:v>Testing</x:v>
      </x:c>
      <x:c r="C85" t="str">
        <x:v>This paper introduces KnowDetector, a tool designed to detect interferences in smart home automation applications. By constructing a fine-grained knowledge graph model named KnowIoT, the tool captures implicit dependencies between device services and their impact on physical channels. The interference detection is abstracted as a graph pattern-matching problem, with ten patterns categorized into four types. Experimental results demonstrate that KnowDetector achieves high accuracy, efficiency, and scalability, outperforming state-of-the-art techniques on real-world datasets.</x:v>
      </x:c>
      <x:c r="D85" t="str">
        <x:v>This paper introduces KnowDetector, a tool designed to detect interferences in smart home automation applications. By constructing a fine-grained knowledge graph model named KnowIoT, the tool captures implicit dependencies between device services and their impact on physical channels. The interference detection is abstracted as a graph pattern-matching problem, with ten patterns categorized into four types. Experimental results demonstrate that KnowDetector achieves high accuracy, efficiency, and scalability, outperforming state-of-the-art techniques on real-world datasets.</x:v>
      </x:c>
      <x:c r="E85" t="str">
        <x:v>Interference detection in smart home automation applications</x:v>
      </x:c>
      <x:c r="F85" t="str">
        <x:v>Yes</x:v>
      </x:c>
      <x:c r="G85" t="str">
        <x:v>ASE-23</x:v>
      </x:c>
      <x:c r="H85" t="str">
        <x:v>The paper uses the following benchmarks:
IoTBench (public benchmark set)
5000 IFTTT applet data set
120 real-world automation applications from commercial smart home platforms</x:v>
      </x:c>
      <x:c r="I85" t="str">
        <x:v>Quantitative indicators: precision (Precision), recall rate (Recall), F-measure (F1 value), detection time overhead.
Effect:
KnowDetector achieves 100% precision, recall and F1 score on IoTBench.
312 interferences were detected out of 5,000 IFTTT apps.
The time overhead for detecting 1,000 applications is only 931 milliseconds (graph construction) and 32 milliseconds (detection of interference), showing high efficiency.</x:v>
      </x:c>
      <x:c r="J85" t="str">
        <x:v>Yes</x:v>
      </x:c>
      <x:c r="K85" t="str">
        <x:v>The paper mentions that KnowDetector has been successfully integrated into an anonymous company's smart home system to detect interference and improve system performance. Specific cases include actual scenarios such as detecting conflicts between the “Do Not Disturb” mode of mobile phones and ringtones.</x:v>
      </x:c>
      <x:c r="L85" t="str">
        <x:v>Yes</x:v>
      </x:c>
      <x:c r="M85" s="6"/>
      <x:c r="N85"/>
      <x:c r="O85" t="str">
        <x:v>Program Analysis and Software Testing</x:v>
      </x:c>
      <x:c r="P85" t="str">
        <x:v>Quantum program testing, deep learning system testing</x:v>
      </x:c>
      <x:c r="Q85" t="str">
        <x:v>No</x:v>
      </x:c>
    </x:row>
    <x:row r="86" ht="25.5" customHeight="1">
      <x:c r="A86" t="str">
        <x:v>A Comprehensive Study on Code Clones in Automated Driving Software</x:v>
      </x:c>
      <x:c r="B86" t="str">
        <x:v>Maintenance</x:v>
      </x:c>
      <x:c r="C86" t="str">
        <x:v>This paper presents a comprehensive empirical study on code clones in automated driving software, focusing on their prevalence, bug-proneness, and co-modification effects. By analyzing two open-source projects (Apollo and Autoware), the study reveals that approximately 30% of code lines are involved in clones, with over 50% of files containing cloned code. The results show that clones contribute to bugs and require co-modifications, increasing maintenance complexity. Additionally, cross-module clones undermine software modularity. The findings highlight the challenges posed by code clones in autonomous driving software and suggest directions for future research.</x:v>
      </x:c>
      <x:c r="D86" t="str">
        <x:v>This paper presents a comprehensive empirical study on code clones in automated driving software, focusing on their prevalence, bug-proneness, and co-modification effects. By analyzing two open-source projects (Apollo and Autoware), the study reveals that approximately 30% of code lines are involved in clones, with over 50% of files containing cloned code. The results show that clones contribute to bugs and require co-modifications, increasing maintenance complexity. Additionally, cross-module clones undermine software modularity. The findings highlight the challenges posed by code clones in autonomous driving software and suggest directions for future research.</x:v>
      </x:c>
      <x:c r="E86" t="str">
        <x:v>Code cloning phenomenon in autonomous driving software and its impact on software maintainability</x:v>
      </x:c>
      <x:c r="F86" t="str">
        <x:v>Yes</x:v>
      </x:c>
      <x:c r="G86" t="str">
        <x:v>ASE-23</x:v>
      </x:c>
      <x:c r="H86" t="str">
        <x:v>The benchmarks used in the paper are two open source autonomous driving software projects:
Apollo (autonomous driving platform developed by Baidu)
Autoware (widely used open source framework for autonomous driving)</x:v>
      </x:c>
      <x:c r="I86" t="str">
        <x:v>Quantitative indicators:
Proportion of cloned code (PLOC): The proportion of cloned lines of code in total lines of code (Apollo averages 31.6%, Autoware averages 35.3%).
Proportion of file clones (PNF): the proportion of files containing cloned code (both exceed 50%).
Proportion of clone-related defects (PBC): Proportion of defect fix submissions involving cloned code (Apollo 6.4%-19.5%, Autoware 31.6%-56.1%).
Proportion of clones that require collaborative modification (PNCC): the proportion of clones that require collaborative modification (Apollo 36.4%, Autoware 11.2%).
Cross-module clone ratio (PCMC): Apollo averages 16.6%, Autoware averages 20.2%.
Effect:
Cloning code significantly increases defect fix time and maintenance costs, and cross-module cloning destroys module independence.</x:v>
      </x:c>
      <x:c r="J86" t="str">
        <x:v>No</x:v>
      </x:c>
      <x:c r="K86" t="str">
        <x:v>Not mentioned, the analyzed Apollo and Autoware are autonomous driving open source projects widely used in the actual industry, and the research results can directly provide reference for relevant companies.</x:v>
      </x:c>
      <x:c r="L86" t="str">
        <x:v>No</x:v>
      </x:c>
      <x:c r="M86" s="6"/>
      <x:c r="N86"/>
      <x:c r="O86" t="str">
        <x:v>Software maintenance and evolution</x:v>
      </x:c>
      <x:c r="P86" t="str">
        <x:v>Code clone detection</x:v>
      </x:c>
      <x:c r="Q86" t="str">
        <x:v>No</x:v>
      </x:c>
    </x:row>
    <x:row r="87" ht="25.5" customHeight="1">
      <x:c r="A87" t="str">
        <x:v>An Empirical Study on Fine-tuning Large Language Models of Code for Automated Program Repair</x:v>
      </x:c>
      <x:c r="B87" t="str">
        <x:v>Maintenance</x:v>
      </x:c>
      <x:c r="C87" t="str">
        <x:v>This paper investigates the capability of Large Language Models of Code (LLMCs) in Automated Program Repair (APR) under the fine-tuning paradigm. The authors evaluate five representative LLMCs (e.g., CodeBERT, CodeT5) across multiple programming languages (Java, C/C++, JavaScript) and defect types (single-/multi-hunk bugs, vulnerabilities). Results show that fine-tuned LLMCs outperform state-of-the-art APR tools, with smaller models (e.g., UniXcoder) matching or surpassing larger ones. The study analyzes the impact of design choices (e.g., code abstraction, representations) and identifies limitations (e.g., long-sequence issues, resource constraints), suggesting future directions like model distillation and data augmentation.</x:v>
      </x:c>
      <x:c r="D87" t="str">
        <x:v>This paper investigates the capability of Large Language Models of Code (LLMCs) in Automated Program Repair (APR) under the fine-tuning paradigm. The authors evaluate five representative LLMCs (e.g., CodeBERT, CodeT5) across multiple programming languages (Java, C/C++, JavaScript) and defect types (single-/multi-hunk bugs, vulnerabilities). Results show that fine-tuned LLMCs outperform state-of-the-art APR tools, with smaller models (e.g., UniXcoder) matching or surpassing larger ones. The study analyzes the impact of design choices (e.g., code abstraction, representations) and identifies limitations (e.g., long-sequence issues, resource constraints), suggesting future directions like model distillation and data augmentation.</x:v>
      </x:c>
      <x:c r="E87" t="str">
        <x:v>Automated program repair based on code large language model</x:v>
      </x:c>
      <x:c r="F87" t="str">
        <x:v>Yes</x:v>
      </x:c>
      <x:c r="G87" t="str">
        <x:v>ASE-23</x:v>
      </x:c>
      <x:c r="H87" s="5" t="str">
        <x:v>Bug fixes: Defects4J (V1.2/V2.0), BFP data set, SequenceR data set, Recorder data set, CPatMiner data set.
Vulnerability fix: VulRepair dataset (including Big-Vul and CVEfixes).
Bug fix: TFix dataset.</x:v>
      </x:c>
      <x:c r="I87" t="str">
        <x:v>Indicators:
Repair Accuracy (Repair Accuracy, %), correct patches/number of possible patches (X/Y).
Indicators for evaluating model selection: perplexity (PPL), BLEU score.
Effect:
On Defects4J, the best model (CodeT5/UniXcoder) fixed 9-25 more multi-line errors than the baseline tool.
In the vulnerability repair task, LLMCs improved the accuracy by 20.04% compared with the VulRepair baseline.
In the error repair task, LLMCs improved the accuracy by 11.32% compared with TFix.</x:v>
      </x:c>
      <x:c r="J87" t="str">
        <x:v>No</x:v>
      </x:c>
      <x:c r="K87" t="str">
        <x:v>Not mentioned, but pointed out that LLMC-based APR has potential for practical applications (such as handling complex vulnerabilities), and discussed engineering challenges such as resource constraints.</x:v>
      </x:c>
      <x:c r="L87" t="str">
        <x:v>No</x:v>
      </x:c>
      <x:c r="M87" s="6"/>
      <x:c r="N87"/>
      <x:c r="O87" t="str">
        <x:v>Software maintenance and evolution</x:v>
      </x:c>
      <x:c r="P87" t="str">
        <x:v>Automated program repair</x:v>
      </x:c>
      <x:c r="Q87" t="str">
        <x:v>Yes</x:v>
      </x:c>
    </x:row>
    <x:row r="88" ht="25.5" customHeight="1">
      <x:c r="A88" t="str">
        <x:v>LeakPair: Proactive Repairing of Memory Leaks in Single Page Web Applications</x:v>
      </x:c>
      <x:c r="B88" t="str">
        <x:v>Maintenance</x:v>
      </x:c>
      <x:c r="C88" t="str">
        <x:v>The paper LeakPair: Proactive Repairing of Memory Leaks in Single Page Web Applications introduces LeakPair, a technique designed to automatically repair memory leaks in Single Page Applications (SPAs). Unlike traditional methods that focus on leak detection, LeakPair proactively generates non-intrusive patches by leveraging fix patterns mined from real-world code. The approach avoids the heavy and imprecise detection process, directly applying behavior-preserving fixes. Evaluated on 37 open-source projects, LeakPair significantly reduces memory consumption, and its patches are accepted by developers without causing functionality breakage.</x:v>
      </x:c>
      <x:c r="D88" t="str">
        <x:v>The paper LeakPair: Proactive Repairing of Memory Leaks in Single Page Web Applications introduces LeakPair, a technique designed to automatically repair memory leaks in Single Page Applications (SPAs). Unlike traditional methods that focus on leak detection, LeakPair proactively generates non-intrusive patches by leveraging fix patterns mined from real-world code. The approach avoids the heavy and imprecise detection process, directly applying behavior-preserving fixes. Evaluated on 37 open-source projects, LeakPair significantly reduces memory consumption, and its patches are accepted by developers without causing functionality breakage.</x:v>
      </x:c>
      <x:c r="E88" t="str">
        <x:v>Automatic repair of memory leaks in single-page web applications</x:v>
      </x:c>
      <x:c r="F88" t="str">
        <x:v>Yes</x:v>
      </x:c>
      <x:c r="G88" t="str">
        <x:v>ASE-23</x:v>
      </x:c>
      <x:c r="H88" t="str">
        <x:v>The paper uses 37 open source SPA projects as experimental subjects, including projects with known memory leaks (such as React, Angular framework applications) and new projects with unknown leaks (such as react-zoom-pan-pinch, ngx-datatable, etc.).</x:v>
      </x:c>
      <x:c r="I88" t="str">
        <x:v>Quantitative indicators:
Number of memory leaked objects (Leaked Objects): Change in the number of leaked object clusters before and after repair.
Heap Size: Memory consumption before and after repair (MB).
Patch acceptance rate: the proportion of Pull Requests accepted by developers.
Test pass rate: whether the execution result of the repaired test case passes.
Effect:
In unknown leak projects, memory consumption was reduced by 5.2 MB on average (up to 18%), and leaked object clusters were reduced by 1-3 (statistically significant, p&lt;0.01).
The patch acceptance rate is 60% (11/20 PRs accepted).
None of the fixes resulted in test failures, demonstrating non-intrusiveness.</x:v>
      </x:c>
      <x:c r="J88" t="str">
        <x:v>No</x:v>
      </x:c>
      <x:c r="K88" t="str">
        <x:v>Not mentioned, but the paper mentioned multiple industry cases, such as:
Microsoft's rooterjs library (Figure 1 shows its memory leak and fix patch).
Google Chrome crashes on low-end Android devices (99% caused by memory leaks).
In addition, LeakPair's patches have been submitted to multiple open source projects (such as react-multi-carousel, ngx-bootstrap, etc.), and some have been merged into the mainline code.</x:v>
      </x:c>
      <x:c r="L88" t="str">
        <x:v>No</x:v>
      </x:c>
      <x:c r="M88" s="6" t="e">
        <x:f>HYPERLINK("https://github.com/Arooba-git/leakpair-study-replication","https://github.com/Arooba-git/leakpair-study-replication,,")</x:f>
        <x:v>HYPERLINK is not implemented. linkLocation=https://github.com/Arooba-git/leakpair-study-replication, friendlyName=https://github.com/Arooba-git/leakpair-study-replication,,</x:v>
      </x:c>
      <x:c r="N88" t="str">
        <x:v>2</x:v>
      </x:c>
      <x:c r="O88" t="str">
        <x:v>Software maintenance and evolution</x:v>
      </x:c>
      <x:c r="P88" t="str">
        <x:v>Automated program repair</x:v>
      </x:c>
      <x:c r="Q88" t="str">
        <x:v>No</x:v>
      </x:c>
    </x:row>
    <x:row r="89" ht="25.5" customHeight="1">
      <x:c r="A89" t="str">
        <x:v>Automated Fixing of Web UI Tests via Iterative Element Matching</x:v>
      </x:c>
      <x:c r="B89" t="str">
        <x:v>Testing</x:v>
      </x:c>
      <x:c r="C89" t="str">
        <x:v>This paper presents UITestFix, an automated approach for repairing broken Web UI tests caused by application updates. UITestFix introduces an iterative element-matching algorithm that leverages attributes, DOM structures, and inter-element relationships to improve matching accuracy. Evaluations on public datasets and industrial applications show that UITestFix achieves 84.9% element matching accuracy and successfully repairs 68% of broken test cases, outperforming four state-of-the-art tools. The paper also contributes an augmented open dataset with 1,620 labeled UI elements to support future research.</x:v>
      </x:c>
      <x:c r="D89" t="str">
        <x:v>This paper presents UITestFix, an automated approach for repairing broken Web UI tests caused by application updates. UITestFix introduces an iterative element-matching algorithm that leverages attributes, DOM structures, and inter-element relationships to improve matching accuracy. Evaluations on public datasets and industrial applications show that UITestFix achieves 84.9% element matching accuracy and successfully repairs 68% of broken test cases, outperforming four state-of-the-art tools. The paper also contributes an augmented open dataset with 1,620 labeled UI elements to support future research.</x:v>
      </x:c>
      <x:c r="E89" t="str">
        <x:v>Automated fixing of Web UI test cases</x:v>
      </x:c>
      <x:c r="F89" t="str">
        <x:v>Yes</x:v>
      </x:c>
      <x:c r="G89" t="str">
        <x:v>ASE-23</x:v>
      </x:c>
      <x:c r="H89" t="str">
        <x:v>Public dataset: Extended WEBEvo Dataset (EWD), containing 44 pages of 22 web applications.
Industrial data set: Huawei's two industrial-grade applications (FabricInsight and CampusInsight), including 13 pages.
Test case data set: test cases for open source applications (such as MRBS, MantisBT) and industrial applications (a total of 166 tests that need to be repaired).</x:v>
      </x:c>
      <x:c r="I89" t="str">
        <x:v>Element matching accuracy: UITestFix reaches 84.9% (SFTM, the best existing tool, is 68.8%).
Repair success rate: UITestFix repaired 68% of test cases (the best existing tool, VISTA*, was 44%).
Efficiency: The average matching time is 0.97 seconds (close to SFTM’s 0.87 seconds).</x:v>
      </x:c>
      <x:c r="J89" t="str">
        <x:v>Yes</x:v>
      </x:c>
      <x:c r="K89" t="str">
        <x:v>mentioned. The paper uses two industrial applications of Huawei (FabricInsight and CampusInsight) as cases to verify the effectiveness of UITestFix in complex industrial scenarios. For example, UITestFix successfully fixed failure problems caused by page object design patterns and complex control flow branches in industrial testing, while existing tools (such as VISTA) cannot handle these scenarios.</x:v>
      </x:c>
      <x:c r="L89" t="str">
        <x:v>Yes</x:v>
      </x:c>
      <x:c r="M89" s="6"/>
      <x:c r="N89"/>
      <x:c r="O89" t="str">
        <x:v>Program Analysis and Software Testing</x:v>
      </x:c>
      <x:c r="P89" t="str">
        <x:v>Automated test generation</x:v>
      </x:c>
      <x:c r="Q89" t="str">
        <x:v>No</x:v>
      </x:c>
    </x:row>
    <x:row r="90" ht="25.5" customHeight="1">
      <x:c r="A90" t="str">
        <x:v>OrdinalFix: Fixing Compilation Errors via Shortest-Path CFL Reachability with Attribute Checking</x:v>
      </x:c>
      <x:c r="B90" t="str">
        <x:v>Development</x:v>
      </x:c>
      <x:c r="C90" t="str">
        <x:v>This paper presents OrdinalFix, an algorithm for automatically fixing compilation errors in programs. Compilation errors arise from violations of syntactic or semantic constraints, and existing approaches (e.g., neural network-based methods) lack guarantees on minimal modifications or correctness. OrdinalFix leverages shortest-path CFL reachability with attribute checking to ensure fixes with the minimum number of edits. The paper also proves that the problem is NP-hard. Evaluations on Middleweight Java and real-world C programs show that OrdinalFix achieves a success rate of 83.5%, outperforming prior methods (71.7%). The algorithm is efficient, with a median fixing time of 0.6 seconds for C functions.</x:v>
      </x:c>
      <x:c r="D90" t="str">
        <x:v>This paper presents OrdinalFix, an algorithm for automatically fixing compilation errors in programs. Compilation errors arise from violations of syntactic or semantic constraints, and existing approaches (e.g., neural network-based methods) lack guarantees on minimal modifications or correctness. OrdinalFix leverages shortest-path CFL reachability with attribute checking to ensure fixes with the minimum number of edits. The paper also proves that the problem is NP-hard. Evaluations on Middleweight Java and real-world C programs show that OrdinalFix achieves a success rate of 83.5%, outperforming prior methods (71.7%). The algorithm is efficient, with a median fixing time of 0.6 seconds for C functions.</x:v>
      </x:c>
      <x:c r="E90" t="str">
        <x:v>Automated fixes for compilation errors</x:v>
      </x:c>
      <x:c r="F90" t="str">
        <x:v>Yes</x:v>
      </x:c>
      <x:c r="G90" t="str">
        <x:v>ASE-23</x:v>
      </x:c>
      <x:c r="H90" t="str">
        <x:v>Middleweight Java: Synthetic object-oriented language program that generates errors through mutation operations (insertion/deletion/replacement of symbols).
C Programs: A real-world student code dataset (from DeepFix) containing 6,978 programs with compilation errors.</x:v>
      </x:c>
      <x:c r="I90" t="str">
        <x:v>Main indicator: Repair success rate (Success Rate).
OrdinalFix: 83.5% (5,757/6,978 C programs).
Compared to baseline: up to 71.7% (such as DeepFix, etc.).
Efficiency metric: Time to repair.
Median repair time for C programs: 0.6 seconds, with 84.2% of repairs completed within 10 seconds.
Middleweight Java: All errors fixed within 600 seconds.</x:v>
      </x:c>
      <x:c r="J90" t="str">
        <x:v>No</x:v>
      </x:c>
      <x:c r="K90" t="str">
        <x:v>Not mentioned, but mentioned as potential application value of compilation error fixing in integrated development environments (IDEs)</x:v>
      </x:c>
      <x:c r="L90" t="str">
        <x:v>No</x:v>
      </x:c>
      <x:c r="M90" s="6"/>
      <x:c r="N90"/>
      <x:c r="O90" t="str">
        <x:v>Software maintenance and evolution</x:v>
      </x:c>
      <x:c r="P90" t="str">
        <x:v>Automated program repair</x:v>
      </x:c>
      <x:c r="Q90" t="str">
        <x:v>No</x:v>
      </x:c>
    </x:row>
    <x:row r="91" ht="25.5" customHeight="1">
      <x:c r="A91" t="str">
        <x:v>Bridging the Gap between Academia and Industry in Machine Learning Software Defect Prediction: Thirteen Considerations</x:v>
      </x:c>
      <x:c r="B91" t="str">
        <x:v>Testing</x:v>
      </x:c>
      <x:c r="C91" t="str">
        <x:v>This paper is an experience report detailing thirteen key considerations for implementing Machine Learning Software Defect Prediction (ML SDP) in an industrial setting, specifically within Nokia's 5G system-level testing. The study highlights the gap between academic research and industry adoption of ML SDP, presenting practical insights from a large-scale project. The authors outline a holistic approach, covering requirements gathering, technology assessment, risk management, and cost evaluation. The results demonstrate that even simple ML models (e.g., CatBoost, Random Forest) can achieve satisfactory defect prediction performance using historical test data, aiding in resource optimization and cost reduction.</x:v>
      </x:c>
      <x:c r="D91" t="str">
        <x:v>This paper is an experience report detailing thirteen key considerations for implementing Machine Learning Software Defect Prediction (ML SDP) in an industrial setting, specifically within Nokia's 5G system-level testing. The study highlights the gap between academic research and industry adoption of ML SDP, presenting practical insights from a large-scale project. The authors outline a holistic approach, covering requirements gathering, technology assessment, risk management, and cost evaluation. The results demonstrate that even simple ML models (e.g., CatBoost, Random Forest) can achieve satisfactory defect prediction performance using historical test data, aiding in resource optimization and cost reduction.</x:v>
      </x:c>
      <x:c r="E91" t="str">
        <x:v>Industrial applications of machine learning in software defect prediction</x:v>
      </x:c>
      <x:c r="F91" t="str">
        <x:v>Yes</x:v>
      </x:c>
      <x:c r="G91" t="str">
        <x:v>ASE-23</x:v>
      </x:c>
      <x:c r="H91" t="str">
        <x:v>The paper uses historical data from Nokia's 5G system-level testing as a benchmark, containing approximately 800,000 test case results, covering a five-and-a-half-month test cycle.</x:v>
      </x:c>
      <x:c r="I91" t="str">
        <x:v>Quantitative indicators:
Matthews Correlation Coefficient (MCC): used to measure model performance and solve class imbalance problems.
Other auxiliary indicators: AUC, Accuracy, Recall, Precision, F-beta score.
Effect:
CatBoost and Random Forest performed best, and the MCC value reached a satisfactory level, and the difference between the two was not statistically significant.
Even without hyperparameter tuning, these models can still effectively predict defects, demonstrating the feasibility of ML SDP in industrial settings.</x:v>
      </x:c>
      <x:c r="J91" t="str">
        <x:v>Yes</x:v>
      </x:c>
      <x:c r="K91" t="str">
        <x:v>The paper describes in detail practical application cases in Nokia 5G system-level testing. The research is based on Nokia's real test data and verifies the effectiveness of ML SDP in optimizing test resource allocation and reducing defects from escaping to the client. In the case, ML SDP was integrated into Nokia’s continuous development, integration and testing (CDIT) process, demonstrating its practical value in complex industrial environments.</x:v>
      </x:c>
      <x:c r="L91" t="str">
        <x:v>Yes</x:v>
      </x:c>
      <x:c r="M91" s="6"/>
      <x:c r="N91"/>
      <x:c r="O91" t="str">
        <x:v>Software security and vulnerability analysis</x:v>
      </x:c>
      <x:c r="P91" t="str">
        <x:v>Defect prediction and generation</x:v>
      </x:c>
      <x:c r="Q91" t="str">
        <x:v>No</x:v>
      </x:c>
    </x:row>
    <x:row r="92" ht="25.5" customHeight="1">
      <x:c r="A92" t="str">
        <x:v>Identify and Update Test Cases when Production Code Changes: A Transformer-based Approach</x:v>
      </x:c>
      <x:c r="B92" t="str">
        <x:v>Testing</x:v>
      </x:c>
      <x:c r="C92" t="str">
        <x:v>This paper proposes Ceprot, a novel approach to automatically identify and update obsolete test cases when production code changes. Ceprot employs a two-stage framework: a Transformer-based model first detects outdated tests, then generates updated versions. Experiments show Ceprot achieves 98.3% precision and 90.0% recall in identification, with 48% of updated tests being compilable and 89% coverage improvement. The method effectively reduces manual effort in test maintenance and enhances software reliability.</x:v>
      </x:c>
      <x:c r="D92" t="str">
        <x:v>This paper proposes Ceprot, a novel approach to automatically identify and update obsolete test cases when production code changes. Ceprot employs a two-stage framework: a Transformer-based model first detects outdated tests, then generates updated versions. Experiments show Ceprot achieves 98.3% precision and 90.0% recall in identification, with 48% of updated tests being compilable and 89% coverage improvement. The method effectively reduces manual effort in test maintenance and enhances software reliability.</x:v>
      </x:c>
      <x:c r="E92" t="str">
        <x:v>Co-evolution of production code and test code</x:v>
      </x:c>
      <x:c r="F92" t="str">
        <x:v>Yes</x:v>
      </x:c>
      <x:c r="G92" t="str">
        <x:v>ASE-23</x:v>
      </x:c>
      <x:c r="H92" t="str">
        <x:v>The paper constructed two data sets:
Recognition task data set: contains 5,196 positive samples (tests that need to be updated) and 18,329 negative samples.
Update task dataset: contains only positive samples and is used to generate new test cases.
The data comes from the code change history of 1,500 popular Java projects.</x:v>
      </x:c>
      <x:c r="I92" t="str">
        <x:v>Identification stage:
Precision: 98.3%
Recall: 90.0%
F1 score: 94.0%
Update stage:
Accuracy: 12.3%
CodeBLEU: Significantly better than the baseline
Dynamic assessment:
Compilation pass rate: 48%
Coverage improvement: 89% (from 34.2% in the old test to a similar level in the new test)</x:v>
      </x:c>
      <x:c r="J92" t="str">
        <x:v>Yes</x:v>
      </x:c>
      <x:c r="K92" t="str">
        <x:v>The paper mentions actual cases (such as the Conekta project) and shows the problem of long-term unsynchronization of test code after the API version of the production code is updated. In addition, the participation of Huawei Labs hints at the background of industry cooperation, but does not describe specific industrial applications in detail.</x:v>
      </x:c>
      <x:c r="L92" t="str">
        <x:v>Yes</x:v>
      </x:c>
      <x:c r="M92" s="6"/>
      <x:c r="N92"/>
      <x:c r="O92" t="str">
        <x:v>Program Analysis and Software Testing</x:v>
      </x:c>
      <x:c r="P92" t="str">
        <x:v>Automated test generation</x:v>
      </x:c>
      <x:c r="Q92" t="str">
        <x:v>Yes</x:v>
      </x:c>
    </x:row>
    <x:row r="93" ht="25.5" customHeight="1">
      <x:c r="A93" t="str">
        <x:v>Revisiting and Improving Retrieval-Augmented Deep Assertion Generation</x:v>
      </x:c>
      <x:c r="B93" t="str">
        <x:v>Testing</x:v>
      </x:c>
      <x:c r="C93" t="str">
        <x:v>This paper proposes EDITAS, a novel retrieve-and-edit approach for assertion generation in unit testing. Traditional methods, such as those based on information retrieval or deep learning, face limitations like semantic misunderstanding and support for only single-token replacements. EDITAS retrieves assertions from similar test cases as prototypes and employs a neural sequence-to-sequence model to learn assertion edit patterns. Experiments demonstrate that EDITAS outperforms state-of-the-art methods in both accuracy and BLEU scores.</x:v>
      </x:c>
      <x:c r="D93" t="str">
        <x:v>This paper proposes EDITAS, a novel retrieve-and-edit approach for assertion generation in unit testing. Traditional methods, such as those based on information retrieval or deep learning, face limitations like semantic misunderstanding and support for only single-token replacements. EDITAS retrieves assertions from similar test cases as prototypes and employs a neural sequence-to-sequence model to learn assertion edit patterns. Experiments demonstrate that EDITAS outperforms state-of-the-art methods in both accuracy and BLEU scores.</x:v>
      </x:c>
      <x:c r="E93" t="str">
        <x:v>Assertion generation in unit tests</x:v>
      </x:c>
      <x:c r="F93" t="str">
        <x:v>Yes</x:v>
      </x:c>
      <x:c r="G93" t="str">
        <x:v>ASE-23</x:v>
      </x:c>
      <x:c r="H93" t="str">
        <x:v>The paper uses two public data sets:
Data_old: Original data set derived from ATLAS, containing 156,760 data items.
Data_new: Expanded on the basis of Data_old, it contains 265,420 data items and adds test cases for unknown tags.</x:v>
      </x:c>
      <x:c r="I93" t="str">
        <x:v>Indicators:
Accuracy: The rate at which generated assertions exactly match human-written assertions.
BLEU: Measures the similarity of generated assertions to reference assertions.
Effect:
EDITAS improves equally on Data_old and Data_new:
Accuracy: 10.00%-87.48%.
BLEU score: 3.30%-42.65%.</x:v>
      </x:c>
      <x:c r="J93" t="str">
        <x:v>No</x:v>
      </x:c>
      <x:c r="K93" t="str">
        <x:v>Not mentioned, but cited as research background are industrial evaluations (such as the performance of assertions generated by EvoSuite in real projects).</x:v>
      </x:c>
      <x:c r="L93" t="str">
        <x:v>No</x:v>
      </x:c>
      <x:c r="M93" s="6"/>
      <x:c r="N93"/>
      <x:c r="O93" t="str">
        <x:v>Program Analysis and Software Testing</x:v>
      </x:c>
      <x:c r="P93" t="str">
        <x:v>Automated test generation</x:v>
      </x:c>
      <x:c r="Q93" t="str">
        <x:v>Yes</x:v>
      </x:c>
    </x:row>
    <x:row r="94" ht="25.5" customHeight="1">
      <x:c r="A94" t="str">
        <x:v>QuraTest: Integrating Quantum Specific Features in Quantum Program Testing</x:v>
      </x:c>
      <x:c r="B94" t="str">
        <x:v>Testing</x:v>
      </x:c>
      <x:c r="C94" t="str">
        <x:v>The paper introduces QuraTest, an automated testing framework for quantum programs, addressing the limitations of existing methods that overlook quantum-specific features such as magnitude, phase, and entanglement. QuraTest incorporates three test case generators: UCNOT, IQFT, and Random. Experimental evaluations demonstrate that IQFT excels in generating diverse test cases, while UCNOT outperforms in fault detection capability. The study highlights the importance of integrating quantum features into testing techniques to enhance effectiveness.</x:v>
      </x:c>
      <x:c r="D94" t="str">
        <x:v>The paper introduces QuraTest, an automated testing framework for quantum programs, addressing the limitations of existing methods that overlook quantum-specific features such as magnitude, phase, and entanglement. QuraTest incorporates three test case generators: UCNOT, IQFT, and Random. Experimental evaluations demonstrate that IQFT excels in generating diverse test cases, while UCNOT outperforms in fault detection capability. The study highlights the importance of integrating quantum features into testing techniques to enhance effectiveness.</x:v>
      </x:c>
      <x:c r="E94" t="str">
        <x:v>Automated testing of quantum programs</x:v>
      </x:c>
      <x:c r="F94" t="str">
        <x:v>Yes</x:v>
      </x:c>
      <x:c r="G94" t="str">
        <x:v>ASE-23</x:v>
      </x:c>
      <x:c r="H94" t="str">
        <x:v>The paper uses 47 quantum programs from the public quantum program benchmark set VeriQBench, covering different quantum algorithms (such as Adder, BV, Grover, etc.) and qubit numbers (3 to 10 qubits).</x:v>
      </x:c>
      <x:c r="I94" t="str">
        <x:v>Test case diversity: measured by Magnitude Score, Phase Score and Entanglement Score. IQFT's cell coverage is 66%, UCNOT's is 62%, and Random's is only 10%.
Output coverage: IQFT performed best in 70.2% of the programs (33/47), followed by UCNOT, and Random was the lowest.
Fault detection capability: UCNOT has the highest mutation score in 88.4% of programs (23/26), IQFT is close, and Random performs worse.</x:v>
      </x:c>
      <x:c r="J94" t="str">
        <x:v>No</x:v>
      </x:c>
      <x:c r="K94" t="str">
        <x:v>Not reported</x:v>
      </x:c>
      <x:c r="L94" t="str">
        <x:v>No</x:v>
      </x:c>
      <x:c r="M94" s="6"/>
      <x:c r="N94"/>
      <x:c r="O94" t="str">
        <x:v>Program Analysis and Software Testing</x:v>
      </x:c>
      <x:c r="P94" t="str">
        <x:v>Quantum program testing, deep learning system testing</x:v>
      </x:c>
      <x:c r="Q94" t="str">
        <x:v>No</x:v>
      </x:c>
    </x:row>
    <x:row r="95" ht="25.5" customHeight="1">
      <x:c r="A95" t="str">
        <x:v>LEAP: Efficient and Automated Test Method for NLP Software</x:v>
      </x:c>
      <x:c r="B95" t="str">
        <x:v>Testing</x:v>
      </x:c>
      <x:c r="C95" t="str">
        <x:v>This paper proposes LEAP, an efficient and automated testing method for generating adversarial test cases for NLP software. LEAP integrates Levy flight-based Adaptive Particle Swarm Optimization (PSO) with textual features to enhance population diversity and optimize search paths. Experiments demonstrate that LEAP achieves an average success rate of 79.1% on models like BERT, outperforming existing methods, while reducing time overhead by up to 147.6 seconds. Additionally, LEAP generates more transferable test cases and significantly improves model robustness.</x:v>
      </x:c>
      <x:c r="D95" t="str">
        <x:v>This paper proposes LEAP, an efficient and automated testing method for generating adversarial test cases for NLP software. LEAP integrates Levy flight-based Adaptive Particle Swarm Optimization (PSO) with textual features to enhance population diversity and optimize search paths. Experiments demonstrate that LEAP achieves an average success rate of 79.1% on models like BERT, outperforming existing methods, while reducing time overhead by up to 147.6 seconds. Additionally, LEAP generates more transferable test cases and significantly improves model robustness.</x:v>
      </x:c>
      <x:c r="E95" t="str">
        <x:v>Automated testing of NLP software</x:v>
      </x:c>
      <x:c r="F95" t="str">
        <x:v>Yes</x:v>
      </x:c>
      <x:c r="G95" t="str">
        <x:v>ASE-23</x:v>
      </x:c>
      <x:c r="H95" t="str">
        <x:v>The paper uses the following three benchmark data sets:
IMDB: A dataset for sentiment classification of movie reviews.
AG's News: News classification data set.
Poem Sentiment (POEM): Poetry Sentiment Classification Dataset.</x:v>
      </x:c>
      <x:c r="I95" t="str">
        <x:v>Success Rate (S-rate): The average success rate is 79.1%, which is 6.1% higher than the next best method.
Change Rate (C-rate): The generated test cases have a low modification rate, ensuring natural semantics.
Perplexity (PPL): The generated test cases are more fluent and have lower PPL scores.
Time Overhead (T-O): The time overhead is reduced by 2.14 seconds to 147.57 seconds compared with the existing heuristic method.
Query Number (Q-N): fewer queries and higher efficiency.</x:v>
      </x:c>
      <x:c r="J95" t="str">
        <x:v>No</x:v>
      </x:c>
      <x:c r="K95" t="str">
        <x:v>Not mentioned, but the paper mentions the case of military intelligence analysis system, which shows that the generation of adversarial test cases is of great significance in improving the robustness of military information systems. In addition, the research is applicable to safety-critical systems such as market monitoring and code review.</x:v>
      </x:c>
      <x:c r="L95" t="str">
        <x:v>No</x:v>
      </x:c>
      <x:c r="M95" s="6"/>
      <x:c r="N95"/>
      <x:c r="O95" t="str">
        <x:v>Program Analysis and Software Testing</x:v>
      </x:c>
      <x:c r="P95" t="str">
        <x:v>Quantum program testing, deep learning system testing</x:v>
      </x:c>
      <x:c r="Q95" t="str">
        <x:v>Yes</x:v>
      </x:c>
    </x:row>
    <x:row r="96" ht="25.5" customHeight="1">
      <x:c r="A96" t="str">
        <x:v>Enhancing Malware Detection for Android Apps: Detecting Fine-granularity Malicious Components</x:v>
      </x:c>
      <x:c r="B96" t="str">
        <x:v>Testing</x:v>
      </x:c>
      <x:c r="C96" t="str">
        <x:v>This paper presents AMCDroid, a novel approach for detecting fine-granularity malicious components in Android apps. Unlike existing malware detection systems that focus on app-level classification, AMCDroid models app behaviors as a homogeneous graph (CGJ) using static features (e.g., permissions, APIs), then employs an AST-based neural network (ASTNNF) to capture time dependency for malware detection. If an app is malicious, a many-objective genetic algorithm (MCD) adaptively identifies malicious components. Evaluated on 95,134 samples, AMCDroid achieves a 0.9699 F1-Score, outperforming state-of-the-art methods, and shows 50% higher F1-Score in component detection. It also demonstrates robustness against obfuscation.</x:v>
      </x:c>
      <x:c r="D96" t="str">
        <x:v>This paper presents AMCDroid, a novel approach for detecting fine-granularity malicious components in Android apps. Unlike existing malware detection systems that focus on app-level classification, AMCDroid models app behaviors as a homogeneous graph (CGJ) using static features (e.g., permissions, APIs), then employs an AST-based neural network (ASTNNF) to capture time dependency for malware detection. If an app is malicious, a many-objective genetic algorithm (MCD) adaptively identifies malicious components. Evaluated on 95,134 samples, AMCDroid achieves a 0.9699 F1-Score, outperforming state-of-the-art methods, and shows 50% higher F1-Score in component detection. It also demonstrates robustness against obfuscation.</x:v>
      </x:c>
      <x:c r="E96" t="str">
        <x:v>Fine-grained detection of Android malware</x:v>
      </x:c>
      <x:c r="F96" t="str">
        <x:v>Yes</x:v>
      </x:c>
      <x:c r="G96" t="str">
        <x:v>ASE-23</x:v>
      </x:c>
      <x:c r="H96" t="str">
        <x:v>Malware dataset: 40,354 samples from VirusShare, 51,780 benign samples from Androzo.
Malicious component detection data set: MYST data set (3,000 samples labeled with malicious classes).
Obfuscation test set: Use the Obfuscapk tool to generate 22,757 obfuscation samples.</x:v>
      </x:c>
      <x:c r="I96" t="str">
        <x:v>Task indicator effect
Malware detection F1-Score 0.9699 (1.5%-9% better than baseline method)
TPR (anti-obfuscation) 0.9987 (up to 20% improvement)
Malicious component detection F1-Score 0.7533 (50% higher than MKLDroid)
Recall 0.6764 (&gt;0.54 under confusion)
Hit Rate 0.9869 (coarse-grained hit rate)</x:v>
      </x:c>
      <x:c r="J96" t="str">
        <x:v>No</x:v>
      </x:c>
      <x:c r="K96" t="str">
        <x:v>Not mentioned, case study: detecting malicious native libraries (such as the Roaming Mantis family) and locating the JNI calls that load the malicious libraries (2 key methods among 34 methods).
Potential applications: Help security analysts locate malicious code fragments and support downstream tasks (such as malicious behavior analysis, repackaged application detection).</x:v>
      </x:c>
      <x:c r="L96" t="str">
        <x:v>No</x:v>
      </x:c>
      <x:c r="M96" s="6"/>
      <x:c r="N96"/>
      <x:c r="O96" t="str">
        <x:v>Software security and vulnerability analysis</x:v>
      </x:c>
      <x:c r="P96" t="str">
        <x:v>Malicious code detection</x:v>
      </x:c>
      <x:c r="Q96" t="str">
        <x:v>Yes</x:v>
      </x:c>
    </x:row>
    <x:row r="97" ht="25.5" customHeight="1">
      <x:c r="A97" t="str">
        <x:v>Fine-Grained In-Context Permission Classification for Android Apps using Control-Flow Graph Embedding</x:v>
      </x:c>
      <x:c r="B97" t="str">
        <x:v>Testing</x:v>
      </x:c>
      <x:c r="C97" t="str">
        <x:v>The paper presents DroidGen, an approach for fine-grained in-context permission classification in Android apps. It leverages static analysis to generate inter-procedural control-flow graphs (ICFGs), applies graph embedding techniques to convert graphs into numerical vectors, and uses supervised machine learning to classify permission misuses. Evaluated on 89 apps, DroidGen achieves up to 95% precision and recall, demonstrating its effectiveness in enhancing privacy protection.</x:v>
      </x:c>
      <x:c r="D97" t="str">
        <x:v>The paper presents DroidGen, an approach for fine-grained in-context permission classification in Android apps. It leverages static analysis to generate inter-procedural control-flow graphs (ICFGs), applies graph embedding techniques to convert graphs into numerical vectors, and uses supervised machine learning to classify permission misuses. Evaluated on 89 apps, DroidGen achieves up to 95% precision and recall, demonstrating its effectiveness in enhancing privacy protection.</x:v>
      </x:c>
      <x:c r="E97" t="str">
        <x:v>Fine-grained permission abuse detection in Android applications</x:v>
      </x:c>
      <x:c r="F97" t="str">
        <x:v>Yes</x:v>
      </x:c>
      <x:c r="G97" t="str">
        <x:v>ASE-23</x:v>
      </x:c>
      <x:c r="H97" t="str">
        <x:v>The paper uses the following data sets:
49 benign apps: 19 Singapore Smart Nation apps + 30 apps from Androzoo.
40 malicious apps: 16 from DeepIntent + 24 from other sources.
A total of 89 applications with a total of 2148 labeled control flow graphs (ICFG).</x:v>
      </x:c>
      <x:c r="I97" t="str">
        <x:v>Indicators: Precision, Recall, F1-Score.
Effect:
Malicious permission abuse detection: precision rate 96%, recall rate 86%.
Overall classification performance: F1 score reaches 95%.</x:v>
      </x:c>
      <x:c r="J97" t="str">
        <x:v>Yes</x:v>
      </x:c>
      <x:c r="K97" t="str">
        <x:v>The paper mentions that this method can be applied to app store audits (to detect whether apps comply with privacy policies) and user pre-installation checks (to help users identify potential permission abuse). Specific cases include an analysis of Singapore’s smart nation applications (it was found that some benign applications still abuse permissions). In addition, the paper points out that companies such as Facebook and Google have caused controversy for not clearly informing users of their data collection practices, which indirectly supports the industrial relevance of the research.</x:v>
      </x:c>
      <x:c r="L97" t="str">
        <x:v>No</x:v>
      </x:c>
      <x:c r="M97" s="6"/>
      <x:c r="N97"/>
      <x:c r="O97" t="str">
        <x:v>Software security and vulnerability analysis</x:v>
      </x:c>
      <x:c r="P97" t="str">
        <x:v>User safety and ethical compliance testing</x:v>
      </x:c>
      <x:c r="Q97" t="str">
        <x:v>No</x:v>
      </x:c>
    </x:row>
    <x:row r="98" ht="25.5" customHeight="1">
      <x:c r="A98" t="str">
        <x:v>How Android Apps Break the Data Minimization Principle: An Empirical Study</x:v>
      </x:c>
      <x:c r="B98" t="str">
        <x:v>Testing</x:v>
      </x:c>
      <x:c r="C98" t="str">
        <x:v>This paper presents the first systematic empirical study on violations of the Data Minimization Principle in Android apps. The principle mandates that apps should only collect data directly relevant to their functionality, but the current Android permission system fails to enforce it effectively. To address this, the authors developed GUIMind, an automated tool leveraging reinforcement learning to detect privacy violations by exploring app activities and monitoring sensitive API calls. GUIMind achieved a detection accuracy of 96.1%. The study analyzed 1,876 real-world apps, revealing that 83.5% had at least one privacy violation, with health apps being the worst offenders. Telephony information was the most frequently leaked data type (71.1%). The tool’s practicality was further validated by reporting 60 non-compliant apps to administrators, prompting corrective actions.</x:v>
      </x:c>
      <x:c r="D98" t="str">
        <x:v>This paper presents the first systematic empirical study on violations of the Data Minimization Principle in Android apps. The principle mandates that apps should only collect data directly relevant to their functionality, but the current Android permission system fails to enforce it effectively. To address this, the authors developed GUIMind, an automated tool leveraging reinforcement learning to detect privacy violations by exploring app activities and monitoring sensitive API calls. GUIMind achieved a detection accuracy of 96.1%. The study analyzed 1,876 real-world apps, revealing that 83.5% had at least one privacy violation, with health apps being the worst offenders. Telephony information was the most frequently leaked data type (71.1%). The tool’s practicality was further validated by reporting 60 non-compliant apps to administrators, prompting corrective actions.</x:v>
      </x:c>
      <x:c r="E98" t="str">
        <x:v>Behaviors that violate the data minimization principle in Android applications and their automated detection methods</x:v>
      </x:c>
      <x:c r="F98" t="str">
        <x:v>Yes</x:v>
      </x:c>
      <x:c r="G98" t="str">
        <x:v>ASE-23</x:v>
      </x:c>
      <x:c r="H98" t="str">
        <x:v>The dataset contains 1,876 real Android apps crawled from the Xiaomi App Store, covering 14 categories (such as health, travel, news, etc.).
Tool performance evaluation uses 120 applications (400 in the training set and 120 in the test set).</x:v>
      </x:c>
      <x:c r="I98" t="str">
        <x:v>Accuracy: 96.1%
Precision: 97.0%
Recall: 97.9%
F1 Score: 97.4%
Efficiency improvement: Compared with the baseline method UniRLTest, GUIMind found 43% more sensitive API calls (average 2137 times vs. 1495 times).</x:v>
      </x:c>
      <x:c r="J98" t="str">
        <x:v>Yes</x:v>
      </x:c>
      <x:c r="K98" t="str">
        <x:v>Case study: The author submitted 60 illegal applications to the China Personal Information Protection Working Group (PIPTFoA), of which 43 were confirmed to be in violation (8 were removed from the shelves), and 10 had problems fixed in subsequent versions.
Industrial applications: GUIMind can help developers identify privacy vulnerabilities, assist in app store audits, and support regulatory agencies in monitoring application privacy compliance. The tool is open source on GitHub.</x:v>
      </x:c>
      <x:c r="L98" t="str">
        <x:v>No</x:v>
      </x:c>
      <x:c r="M98" s="6"/>
      <x:c r="N98"/>
      <x:c r="O98" t="str">
        <x:v>Software security and vulnerability analysis</x:v>
      </x:c>
      <x:c r="P98" t="str">
        <x:v>User safety and ethical compliance testing</x:v>
      </x:c>
      <x:c r="Q98" t="str">
        <x:v>No</x:v>
      </x:c>
    </x:row>
    <x:row r="99" ht="25.5" customHeight="1">
      <x:c r="A99" t="str">
        <x:v>DeepScaler: Holistic Autoscaling for Microservices Based on Spatiotemporal GNN with Adaptive Graph Learning</x:v>
      </x:c>
      <x:c r="B99" t="str">
        <x:v>Management</x:v>
      </x:c>
      <x:c r="C99" t="str">
        <x:v>This paper presents DeepScaler, a deep learning-based approach for holistic autoscaling of microservices. Utilizing spatiotemporal graph neural networks (GNN) and adaptive graph learning, DeepScaler captures complex service dependencies to optimize resource allocation, ensuring quality of service (QoS) while reducing costs. Experimental results demonstrate that DeepScaler significantly reduces SLA violations and achieves better cost efficiency.</x:v>
      </x:c>
      <x:c r="D99" t="str">
        <x:v>This paper presents DeepScaler, a deep learning-based approach for holistic autoscaling of microservices. Utilizing spatiotemporal graph neural networks (GNN) and adaptive graph learning, DeepScaler captures complex service dependencies to optimize resource allocation, ensuring quality of service (QoS) while reducing costs. Experimental results demonstrate that DeepScaler significantly reduces SLA violations and achieves better cost efficiency.</x:v>
      </x:c>
      <x:c r="E99" t="str">
        <x:v>Fully automatic scaling of microservices</x:v>
      </x:c>
      <x:c r="F99" t="str">
        <x:v>Yes</x:v>
      </x:c>
      <x:c r="G99" t="str">
        <x:v>ASE-23</x:v>
      </x:c>
      <x:c r="H99" t="str">
        <x:v>The paper uses the following three microservice benchmarks:
BookInfo
Online-Boutique
Train-Ticket</x:v>
      </x:c>
      <x:c r="I99" t="str">
        <x:v>Quantitative indicators:
SLA violation rate
Resource cost
Cumulative Absolute Errors (CAE)
Forecast accuracy indicators (MAE, RMSE, MAPE)
Effect:
Reduce SLA violations by 41% on average.
Reduce resource costs by 23%.
Reduce cumulative error by 13%.</x:v>
      </x:c>
      <x:c r="J99" t="str">
        <x:v>No</x:v>
      </x:c>
      <x:c r="K99" t="str">
        <x:v>Not mentioned, but mentioned that the experiment was conducted in a public cloud environment (such as Kubernetes and Istio-powered clusters), verifying the practicality of the method.</x:v>
      </x:c>
      <x:c r="L99" t="str">
        <x:v>No</x:v>
      </x:c>
      <x:c r="M99" s="6" t="e">
        <x:f>HYPERLINK("https://github.com/SYSU-Workflow-Lab/DeepScaler","https://github.com/SYSU-Workflow-Lab/DeepScaler,")</x:f>
        <x:v>HYPERLINK is not implemented. linkLocation=https://github.com/SYSU-Workflow-Lab/DeepScaler, friendlyName=https://github.com/SYSU-Workflow-Lab/DeepScaler,</x:v>
      </x:c>
      <x:c r="N99" t="str">
        <x:v>19</x:v>
      </x:c>
      <x:c r="O99" t="str">
        <x:v>Systems and Performance Engineering</x:v>
      </x:c>
      <x:c r="P99" t="str">
        <x:v>Performance testing and optimization</x:v>
      </x:c>
      <x:c r="Q99" t="str">
        <x:v>No</x:v>
      </x:c>
    </x:row>
    <x:row r="100" ht="25.5" customHeight="1">
      <x:c r="A100" t="str">
        <x:v>Expediting Neural Network Verification via Network Reduction</x:v>
      </x:c>
      <x:c r="B100" t="str">
        <x:v>Testing</x:v>
      </x:c>
      <x:c r="C100" t="str">
        <x:v>The paper proposes a neural network reduction technique called REDNet, which simplifies networks by removing stable ReLU neurons and reconstructing the architecture. REDNet preserves the exact behavior of the original network while significantly reducing its size and complexity. Experiments demonstrate that REDNet achieves an average reduction of 10.6× in neuron count and speeds up state-of-the-art verification tools (e.g., α,β-CROWN, VeriNet, PRIMA) by up to 1.99×. Additionally, REDNet enables verification tools to handle previously unsupported network architectures.</x:v>
      </x:c>
      <x:c r="D100" t="str">
        <x:v>The paper proposes a neural network reduction technique called REDNet, which simplifies networks by removing stable ReLU neurons and reconstructing the architecture. REDNet preserves the exact behavior of the original network while significantly reducing its size and complexity. Experiments demonstrate that REDNet achieves an average reduction of 10.6× in neuron count and speeds up state-of-the-art verification tools (e.g., α,β-CROWN, VeriNet, PRIMA) by up to 1.99×. Additionally, REDNet enables verification tools to handle previously unsupported network architectures.</x:v>
      </x:c>
      <x:c r="E100" t="str">
        <x:v>Acceleration technology for neural network verification</x:v>
      </x:c>
      <x:c r="F100" t="str">
        <x:v>Yes</x:v>
      </x:c>
      <x:c r="G100" t="str">
        <x:v>ASE-23</x:v>
      </x:c>
      <x:c r="H100" t="str">
        <x:v>Datasets: MNIST, CIFAR10, CIFAR100.
Network models: including fully connected networks, convolutional networks and residual networks (such as M_256x6, M_ConvBig, C_ResNet, etc.), from the ERAN system and VNNCOMP2021/2022 competition.</x:v>
      </x:c>
      <x:c r="I100" t="str">
        <x:v>Quantitative indicators:
Neuron reduction ratio (Reduction Ratio): an average reduction of 10.6 times, up to 95 times.
Verification speedup ratio (Speedup): α,β-CROWN has an average acceleration of 1.52 times, PRIMA has an average acceleration of 1.99 times, and VeriNet has an average acceleration of 1.65 times.
Verification success rate: α,β-CROWN verifies more attributes (11 additional attributes), PRIMA verifies 60.6% more images.
Effect: REDNet significantly improves the efficiency and capabilities of verification tools while expanding the range of network architectures it supports.</x:v>
      </x:c>
      <x:c r="J100" t="str">
        <x:v>No</x:v>
      </x:c>
      <x:c r="K100" t="str">
        <x:v>Not reported</x:v>
      </x:c>
      <x:c r="L100" t="str">
        <x:v>No</x:v>
      </x:c>
      <x:c r="M100" s="6"/>
      <x:c r="N100"/>
      <x:c r="O100" t="str">
        <x:v>Program Analysis and Software Testing</x:v>
      </x:c>
      <x:c r="P100" t="str">
        <x:v>Quantum program testing, deep learning system testing</x:v>
      </x:c>
      <x:c r="Q100" t="str">
        <x:v>No</x:v>
      </x:c>
    </x:row>
    <x:row r="101" ht="25.5" customHeight="1">
      <x:c r="A101" t="str">
        <x:v>SMT Solver Validation Empowered by Large Pre-trained Language Models</x:v>
      </x:c>
      <x:c r="B101" t="str">
        <x:v>Testing</x:v>
      </x:c>
      <x:c r="C101" t="str">
        <x:v>The paper introduces LAST, a tool that leverages large language models (LLMs) like GPT-2 to generate SMT formulas for fuzzing SMT solvers (e.g., Z3, cvc5, Bitwuzla). LAST employs a "retrain-finetune" pipeline and data augmentation techniques to produce diverse and effective test formulas. Experiments show that LAST detected 65 real bugs, 45 of which were fixed by developers. Additionally, LAST outperforms state-of-the-art fuzzers in code coverage and bug detection, demonstrating the potential of LLMs in formal method testing.</x:v>
      </x:c>
      <x:c r="D101" t="str">
        <x:v>The paper introduces LAST, a tool that leverages large language models (LLMs) like GPT-2 to generate SMT formulas for fuzzing SMT solvers (e.g., Z3, cvc5, Bitwuzla). LAST employs a "retrain-finetune" pipeline and data augmentation techniques to produce diverse and effective test formulas. Experiments show that LAST detected 65 real bugs, 45 of which were fixed by developers. Additionally, LAST outperforms state-of-the-art fuzzers in code coverage and bug detection, demonstrating the potential of LLMs in formal method testing.</x:v>
      </x:c>
      <x:c r="E101" t="str">
        <x:v>SMT solver fuzz testing technology based on large language model</x:v>
      </x:c>
      <x:c r="F101" t="str">
        <x:v>Yes</x:v>
      </x:c>
      <x:c r="G101" t="str">
        <x:v>ASE-23</x:v>
      </x:c>
      <x:c r="H101" t="str">
        <x:v>Data set: SMT-LIB official benchmark test set (containing standard SMT formulas) and historical bug trigger formulas (bug tracking systems from Z3 and cvc5).
Target solvers: Z3, cvc5 and Bitwuzla.</x:v>
      </x:c>
      <x:c r="I101" t="str">
        <x:v>Quantitative indicators:
Number of bugs: 65 bugs were found, 45 of which were fixed.
Code coverage: Achieving line coverage of 30.4% and 27.5% on Z3 and cvc5 respectively, which is better than the baseline tool.
Bug detection capability: 6 bugs found within 24 hours, better than other tools.
Effect: LAST significantly improved test coverage and bug detection capabilities, and discovered long-term latent bugs.</x:v>
      </x:c>
      <x:c r="J101" t="str">
        <x:v>No</x:v>
      </x:c>
      <x:c r="K101" t="str">
        <x:v>Not reported</x:v>
      </x:c>
      <x:c r="L101" t="str">
        <x:v>No</x:v>
      </x:c>
      <x:c r="M101" s="6"/>
      <x:c r="N101"/>
      <x:c r="O101" t="str">
        <x:v>Formal methods and verification</x:v>
      </x:c>
      <x:c r="P101" t="str">
        <x:v>Model checking and symbolic execution</x:v>
      </x:c>
      <x:c r="Q101" t="str">
        <x:v>Yes</x:v>
      </x:c>
    </x:row>
    <x:row r="102" ht="25.5" customHeight="1">
      <x:c r="A102" t="str">
        <x:v>HOBAT: Batch Verification for Homogeneous Structural Neural Networks</x:v>
      </x:c>
      <x:c r="B102" t="str">
        <x:v>Testing</x:v>
      </x:c>
      <x:c r="C102" t="str">
        <x:v>This paper introduces HOBAT, a framework designed for batch verification of homogeneous structural neural networks. By leveraging abstraction and refinement techniques, HOBAT efficiently verifies multiple network versions, improving scalability. Experiments on benchmarks like ACAS Xu and Occupancy Detection demonstrate its effectiveness in continuous learning scenarios.</x:v>
      </x:c>
      <x:c r="D102" t="str">
        <x:v>This paper introduces HOBAT, a framework designed for batch verification of homogeneous structural neural networks. By leveraging abstraction and refinement techniques, HOBAT efficiently verifies multiple network versions, improving scalability. Experiments on benchmarks like ACAS Xu and Occupancy Detection demonstrate its effectiveness in continuous learning scenarios.</x:v>
      </x:c>
      <x:c r="E102" t="str">
        <x:v>Batch verification problem of homogeneous structure neural network</x:v>
      </x:c>
      <x:c r="F102" t="str">
        <x:v>Yes</x:v>
      </x:c>
      <x:c r="G102" t="str">
        <x:v>ASE-23</x:v>
      </x:c>
      <x:c r="H102" t="str">
        <x:v>ACAS Xu: Safety analysis for flight control systems.
Occupancy Detection (OD): A data set for room occupancy prediction based on environmental factors.</x:v>
      </x:c>
      <x:c r="I102" t="str">
        <x:v>Quantitative indicators: verification time, number of solved instances, acceleration ratio.
Effect:
On ACAS Xu, the average verification time of HOBAT is 3.88 seconds, which is better than the baseline method’s 12.37 seconds.
On the OD data set, HOBAT accelerated more than 60% of test cases.</x:v>
      </x:c>
      <x:c r="J102" t="str">
        <x:v>No</x:v>
      </x:c>
      <x:c r="K102" t="str">
        <x:v>Industrial applications: online recommendation system, aviation collision avoidance system (ACAS Xu).</x:v>
      </x:c>
      <x:c r="L102" t="str">
        <x:v>No</x:v>
      </x:c>
      <x:c r="M102" s="6"/>
      <x:c r="N102"/>
      <x:c r="O102" t="str">
        <x:v>Formal methods and verification</x:v>
      </x:c>
      <x:c r="P102" t="str">
        <x:v>Model checking and symbolic execution</x:v>
      </x:c>
      <x:c r="Q102" t="str">
        <x:v>No</x:v>
      </x:c>
    </x:row>
    <x:row r="103" ht="25.5" customHeight="1">
      <x:c r="A103" t="str">
        <x:v>An Image is Worth a Thousand Toxic Words: A Metamorphic Testing Framework for Content Moderation Software</x:v>
      </x:c>
      <x:c r="B103" t="str">
        <x:v>Testing</x:v>
      </x:c>
      <x:c r="C103" t="str">
        <x:v>The paper proposes OASIS, a metamorphic testing framework for image content moderation software. It generates toxic and realistic test cases by emulating real-user perturbations (e.g., character/paragraph/picture-level modifications) to expose flaws in moderation systems. Experiments show OASIS achieves toxicity and realness scores of 4.46 and 4.05 (out of 5), respectively, and effectively detects errors in commercial/academic models. Retraining models (e.g., BERT) with OASIS-generated cases improves robustness.</x:v>
      </x:c>
      <x:c r="D103" t="str">
        <x:v>The paper proposes OASIS, a metamorphic testing framework for image content moderation software. It generates toxic and realistic test cases by emulating real-user perturbations (e.g., character/paragraph/picture-level modifications) to expose flaws in moderation systems. Experiments show OASIS achieves toxicity and realness scores of 4.46 and 4.05 (out of 5), respectively, and effectively detects errors in commercial/academic models. Retraining models (e.g., BERT) with OASIS-generated cases improves robustness.</x:v>
      </x:c>
      <x:c r="E103" t="str">
        <x:v>Validating and improving the robustness of image content moderation software through metamorphosis testing</x:v>
      </x:c>
      <x:c r="F103" t="str">
        <x:v>Yes</x:v>
      </x:c>
      <x:c r="G103" t="str">
        <x:v>ASE-23</x:v>
      </x:c>
      <x:c r="H103" t="str">
        <x:v>Datasets: HateOffensive, Dirty, SpamMessage, Sexting, Midu, SMS Spam Collection (covering toxic content in both Chinese and English).
Comparison objects: commercial content review software and academic models (such as BERT).</x:v>
      </x:c>
      <x:c r="I103" t="str">
        <x:v>Indicators: toxicity score (4.46/5), fidelity score (4.05/5), error detection volume, model improvement effect.
Effect:
210 test cases were generated and manually annotated to confirm their toxicity and fidelity.
Discover numerous commercial/academic model errors.
Retrain BERT with 1,000 test cases, significantly improving model robustness.</x:v>
      </x:c>
      <x:c r="J103" t="str">
        <x:v>No</x:v>
      </x:c>
      <x:c r="K103" t="str">
        <x:v>Not reported</x:v>
      </x:c>
      <x:c r="L103" t="str">
        <x:v>No</x:v>
      </x:c>
      <x:c r="M103" s="6"/>
      <x:c r="N103"/>
      <x:c r="O103" t="str">
        <x:v>SE for AI </x:v>
      </x:c>
      <x:c r="P103" t="str">
        <x:v>Model Robustness and Adversarial Examples</x:v>
      </x:c>
      <x:c r="Q103" t="str">
        <x:v>Yes</x:v>
      </x:c>
    </x:row>
    <x:row r="104" ht="25.5" customHeight="1">
      <x:c r="A104" t="str">
        <x:v>CoMSA: A modeling driven sampling approach for configuration performance testing</x:v>
      </x:c>
      <x:c r="B104" t="str">
        <x:v>Testing</x:v>
      </x:c>
      <x:c r="C104" t="str">
        <x:v>This paper introduces CoMSA, a modeling-driven sampling approach for performance testing of highly configurable systems. CoMSA selects configurations with high prediction uncertainty to improve model accuracy, addressing both cold-start (no historical data) and warm-start (with historical data) scenarios. Evaluated on LRZIP, LLVM, x264, and SQLite, CoMSA outperforms baselines (e.g., random sampling, genetic sampling) in reducing test samples while maintaining high prediction precision. Warm-start scenarios further cut testing costs by leveraging historical data.</x:v>
      </x:c>
      <x:c r="D104" t="str">
        <x:v>This paper introduces CoMSA, a modeling-driven sampling approach for performance testing of highly configurable systems. CoMSA selects configurations with high prediction uncertainty to improve model accuracy, addressing both cold-start (no historical data) and warm-start (with historical data) scenarios. Evaluated on LRZIP, LLVM, x264, and SQLite, CoMSA outperforms baselines (e.g., random sampling, genetic sampling) in reducing test samples while maintaining high prediction precision. Warm-start scenarios further cut testing costs by leveraging historical data.</x:v>
      </x:c>
      <x:c r="E104" t="str">
        <x:v>Performance testing optimization for configurable systems</x:v>
      </x:c>
      <x:c r="F104" t="str">
        <x:v>Yes</x:v>
      </x:c>
      <x:c r="G104" t="str">
        <x:v>ASE-23</x:v>
      </x:c>
      <x:c r="H104" t="str">
        <x:v>LRZIP (file compression tool)
LLVM (compiler framework)
x264 (video encoder)
SQLite (lightweight database)</x:v>
      </x:c>
      <x:c r="I104" t="str">
        <x:v>Quantitative indicators:
R² (coefficient of determination): measures the fit of the model, the higher the value, the better.
RMSE (Root Mean Square Error): A measure of prediction error, lower values ​​are better.
Effect:
Cold start scenario: CoMSA's R² is significantly higher than the baseline (such as XGBoost's R² ≈ 1.0 on SQLite), and RMSE is reduced by more than 50% (such as LRZIP dropped from 123.71 to 10.77).
Hot start scenario: The number of test samples is reduced by 90% (for example, LLVM only needs 4 samples vs. 40 samples for cold start), and the model stability is improved.</x:v>
      </x:c>
      <x:c r="J104" t="str">
        <x:v>No</x:v>
      </x:c>
      <x:c r="K104" t="str">
        <x:v>Not reported</x:v>
      </x:c>
      <x:c r="L104" t="str">
        <x:v>No</x:v>
      </x:c>
      <x:c r="M104" s="6" t="e">
        <x:f>HYPERLINK("https://github.com/Yuanjie-Xia/CoMSA","https://github.com/Yuanjie-Xia/CoMSA")</x:f>
        <x:v>HYPERLINK is not implemented. linkLocation=https://github.com/Yuanjie-Xia/CoMSA, friendlyName=https://github.com/Yuanjie-Xia/CoMSA</x:v>
      </x:c>
      <x:c r="N104" t="str">
        <x:v>2</x:v>
      </x:c>
      <x:c r="O104" t="str">
        <x:v>Program Analysis and Software Testing</x:v>
      </x:c>
      <x:c r="P104" t="str">
        <x:v>Test efficiency optimization</x:v>
      </x:c>
      <x:c r="Q104" t="str">
        <x:v>No</x:v>
      </x:c>
    </x:row>
    <x:row r="105" ht="25.5" customHeight="1">
      <x:c r="A105" t="str">
        <x:v>Effective Concurrency Testing for Go via Directional Primitive-constrained Interleaving Exploration</x:v>
      </x:c>
      <x:c r="B105" t="str">
        <x:v>Testing</x:v>
      </x:c>
      <x:c r="C105" t="str">
        <x:v>This paper presents GoPie, a novel testing approach for detecting concurrency bugs in Go programs. GoPie employs directional, general, and fine-grained scheduling to explore interleavings of concurrent operations, guided by execution history and feedback mechanisms. It introduces the concept of scheduling chains to systematically control execution orders and utilizes primitive-constrained heuristics to optimize exploration. Evaluations on the GoBench benchmark and real-world projects demonstrate that GoPie outperforms state-of-the-art tools, uncovering 11 previously unknown bugs (9 confirmed). The tool is open-sourced for further research.</x:v>
      </x:c>
      <x:c r="D105" t="str">
        <x:v>This paper presents GoPie, a novel testing approach for detecting concurrency bugs in Go programs. GoPie employs directional, general, and fine-grained scheduling to explore interleavings of concurrent operations, guided by execution history and feedback mechanisms. It introduces the concept of scheduling chains to systematically control execution orders and utilizes primitive-constrained heuristics to optimize exploration. Evaluations on the GoBench benchmark and real-world projects demonstrate that GoPie outperforms state-of-the-art tools, uncovering 11 previously unknown bugs (9 confirmed). The tool is open-sourced for further research.</x:v>
      </x:c>
      <x:c r="E105" t="str">
        <x:v>Automated testing and error detection of concurrent programs in Go language</x:v>
      </x:c>
      <x:c r="F105" t="str">
        <x:v>Yes</x:v>
      </x:c>
      <x:c r="G105" t="str">
        <x:v>ASE-23</x:v>
      </x:c>
      <x:c r="H105" t="str">
        <x:v>GoBench: Contains 68 Go concurrency bug kernels (bug kernels), extracted from 9 open source projects (such as Kubernetes, CockroachDB).
Large open source projects: Kubernetes, etcd, gRPC-go, etc. (see Table VI).</x:v>
      </x:c>
      <x:c r="I105" t="str">
        <x:v>Detection rate: 66/68 bugs were detected in GoBench (98.51%), far exceeding the baseline tool GFuzz (18/65).
Real project: 19 blocking instances found, consolidated into 11 unique bug reports (9 confirmed, 7 fixed).
Coverage: CPOP1 (same-thread operation pairs) and CPOP2 (cross-thread operation pairs) coverage rates reach 16,483 and 18,367 respectively (see Table IX).</x:v>
      </x:c>
      <x:c r="J105" t="str">
        <x:v>Yes</x:v>
      </x:c>
      <x:c r="K105" t="str">
        <x:v>Actual bugs were discovered and fixed in Kubernetes, etcd projects (such as etcd_15675, see Figure 4).</x:v>
      </x:c>
      <x:c r="L105" t="str">
        <x:v>Yes</x:v>
      </x:c>
      <x:c r="M105" s="6"/>
      <x:c r="N105"/>
      <x:c r="O105" t="str">
        <x:v>Program Analysis and Software Testing</x:v>
      </x:c>
      <x:c r="P105" t="str">
        <x:v>Automated test generation</x:v>
      </x:c>
      <x:c r="Q105" t="str">
        <x:v>No</x:v>
      </x:c>
    </x:row>
    <x:row r="106" ht="25.5" customHeight="1">
      <x:c r="A106" t="str">
        <x:v>Fuzzing for CPS Mutation Testing</x:v>
      </x:c>
      <x:c r="B106" t="str">
        <x:v>Testing</x:v>
      </x:c>
      <x:c r="C106" t="str">
        <x:v>The paper proposes MOTIF, a mutation testing approach leveraging fuzz testing to automate test data generation for embedded software in cyber-physical systems (CPS). Traditional symbolic execution-based methods face limitations like handling black-box components and floating-point operations. MOTIF uses grey-box fuzzing to generate diverse inputs, maximizing code coverage and mutant killing. Empirical evaluation on satellite software shows MOTIF outperforms symbolic execution by up to 47 percentage points in killing mutants and achieves 41% effectiveness where symbolic execution fails.</x:v>
      </x:c>
      <x:c r="D106" t="str">
        <x:v>The paper proposes MOTIF, a mutation testing approach leveraging fuzz testing to automate test data generation for embedded software in cyber-physical systems (CPS). Traditional symbolic execution-based methods face limitations like handling black-box components and floating-point operations. MOTIF uses grey-box fuzzing to generate diverse inputs, maximizing code coverage and mutant killing. Empirical evaluation on satellite software shows MOTIF outperforms symbolic execution by up to 47 percentage points in killing mutants and achieves 41% effectiveness where symbolic execution fails.</x:v>
      </x:c>
      <x:c r="E106" t="str">
        <x:v>Combining fuzz testing and mutation testing, an automated test data generation method (MOTIF) is proposed.</x:v>
      </x:c>
      <x:c r="F106" t="str">
        <x:v>Yes</x:v>
      </x:c>
      <x:c r="G106" t="str">
        <x:v>ASE-23</x:v>
      </x:c>
      <x:c r="H106" t="str">
        <x:v>MLFS (Math Library, ESA certified)
LIBU (Library of Nanosatellite Tools)
ASN1lib (ASN.1 serialization/deserialization library)</x:v>
      </x:c>
      <x:c r="I106" t="str">
        <x:v>Metric: Mutation Score (proportion of mutants killed).
Effect:
In scenarios where symbolic execution is available (ASN1lib and some LIBU), MOTIF kills 46.86 and 10.52 percentage points more mutants than the symbolic execution method.
In scenarios where symbolic execution is not available (MLFS and partial LIBU), MOTIF kills 35.97% and 41.38% of variants respectively.</x:v>
      </x:c>
      <x:c r="J106" t="str">
        <x:v>Yes</x:v>
      </x:c>
      <x:c r="K106" t="str">
        <x:v>LIBU was developed by industry partners for use in the European Space Agency's (ESA) nanosatellite project.
MLFS and ASN1lib are ESA-supported space software components that have been deployed on orbiting satellites.
The experiment found and fixed 4 actual defects in LIBU (SEMuP fixed 3 of them).</x:v>
      </x:c>
      <x:c r="L106" t="str">
        <x:v>No</x:v>
      </x:c>
      <x:c r="M106" s="6"/>
      <x:c r="N106"/>
      <x:c r="O106" t="str">
        <x:v>Program Analysis and Software Testing</x:v>
      </x:c>
      <x:c r="P106" t="str">
        <x:v>Automated test generation</x:v>
      </x:c>
      <x:c r="Q106" t="str">
        <x:v>No</x:v>
      </x:c>
    </x:row>
    <x:row r="107" ht="25.5" customHeight="1">
      <x:c r="A107" t="str">
        <x:v>Mutation-based Fault Localization of Deep Neural Networks</x:v>
      </x:c>
      <x:c r="B107" t="str">
        <x:v>Testing</x:v>
      </x:c>
      <x:c r="C107" t="str">
        <x:v>The paper proposes DeepMuFL, a mutation-based fault localization technique for deep neural networks (DNNs). Unlike traditional static or dynamic approaches, DeepMuFL generates mutants by systematically perturbing pre-trained DNN models (e.g., altering activation functions or layer properties) and analyzes their impact on test cases to rank suspicious layers. Evaluated on 109 real-world DNN bugs, DeepMuFL outperforms state-of-the-art tools by ranking the buggy layer in the top-1 position for 53 bugs. Additionally, random mutation selection reduces fault localization time by 50% with only a 7.55% drop in effectiveness.</x:v>
      </x:c>
      <x:c r="D107" t="str">
        <x:v>The paper proposes DeepMuFL, a mutation-based fault localization technique for deep neural networks (DNNs). Unlike traditional static or dynamic approaches, DeepMuFL generates mutants by systematically perturbing pre-trained DNN models (e.g., altering activation functions or layer properties) and analyzes their impact on test cases to rank suspicious layers. Evaluated on 109 real-world DNN bugs, DeepMuFL outperforms state-of-the-art tools by ranking the buggy layer in the top-1 position for 53 bugs. Additionally, random mutation selection reduces fault localization time by 50% with only a 7.55% drop in effectiveness.</x:v>
      </x:c>
      <x:c r="E107" t="str">
        <x:v>Combining mutation testing and fault location</x:v>
      </x:c>
      <x:c r="F107" t="str">
        <x:v>Yes</x:v>
      </x:c>
      <x:c r="G107" t="str">
        <x:v>ASE-23</x:v>
      </x:c>
      <x:c r="H107" t="str">
        <x:v>Dataset: 109 Keras model defects from StackOverflow and DeepLocalize data sets, covering classification and regression tasks, including fully connected DNN, CNN and RNN.
Comparison tools: Neuralint (static), DeepLocalize (dynamic), DeepDiagnosis (dynamic), UMLAUT (hybrid static/dynamic).</x:v>
      </x:c>
      <x:c r="I107" t="str">
        <x:v>Indicator: Top-1 accuracy (the proportion of fault layers ranking first).
Effect:
DeepMuFL (MUSE configuration) detected 53/109 defects (top-1), which is 77% higher than the best baseline tool DeepDiagnosis (30/109).
Mutation selection (50% mutants) cuts the time in half and only loses 7.55% of detection power (49/53 bugs retained).</x:v>
      </x:c>
      <x:c r="J107" t="str">
        <x:v>No</x:v>
      </x:c>
      <x:c r="K107" t="str">
        <x:v>Not reported</x:v>
      </x:c>
      <x:c r="L107" t="str">
        <x:v>No</x:v>
      </x:c>
      <x:c r="M107" s="6" t="e">
        <x:f>HYPERLINK("https://github.com/ali-ghanbari/deepmufl-ase-2023","https://github.com/ali-ghanbari/deepmufl-ase-2023")</x:f>
        <x:v>HYPERLINK is not implemented. linkLocation=https://github.com/ali-ghanbari/deepmufl-ase-2023, friendlyName=https://github.com/ali-ghanbari/deepmufl-ase-2023</x:v>
      </x:c>
      <x:c r="N107" t="str">
        <x:v>10</x:v>
      </x:c>
      <x:c r="O107" t="str">
        <x:v>Program Analysis and Software Testing</x:v>
      </x:c>
      <x:c r="P107" t="str">
        <x:v>Automated test generation</x:v>
      </x:c>
      <x:c r="Q107" t="str">
        <x:v>No</x:v>
      </x:c>
    </x:row>
    <x:row r="108" ht="25.5" customHeight="1">
      <x:c r="A108" t="str">
        <x:v>AutoConf : Automated Configuration of Unsupervised Learning Systems using Metamorphic Testing and Bayesian Optimization</x:v>
      </x:c>
      <x:c r="B108" t="str">
        <x:v>Testing</x:v>
      </x:c>
      <x:c r="C108" t="str">
        <x:v>This paper introduces AutoConf, an automated approach for configuring clustering-based unsupervised learning systems. By leveraging metamorphic testing and Bayesian optimization, AutoConf dynamically validates system configurations through input transformations and efficiently identifies optimal settings. Evaluated on six datasets across three domains, the approach demonstrates superior performance in anomaly detection, achieving an average recall of 0.89 and precision of 0.84, outperforming baseline methods.</x:v>
      </x:c>
      <x:c r="D108" t="str">
        <x:v>This paper introduces AutoConf, an automated approach for configuring clustering-based unsupervised learning systems. By leveraging metamorphic testing and Bayesian optimization, AutoConf dynamically validates system configurations through input transformations and efficiently identifies optimal settings. Evaluated on six datasets across three domains, the approach demonstrates superior performance in anomaly detection, achieving an average recall of 0.89 and precision of 0.84, outperforming baseline methods.</x:v>
      </x:c>
      <x:c r="E108" t="str">
        <x:v>Automated configuration of unsupervised learning systems</x:v>
      </x:c>
      <x:c r="F108" t="str">
        <x:v>Yes</x:v>
      </x:c>
      <x:c r="G108" t="str">
        <x:v>ASE-23</x:v>
      </x:c>
      <x:c r="H108" t="str">
        <x:v>Drones: DJI-Windy, DJI-VelFault, PX4-Vibrate, Ardu-GyroFault
Electrocardiograph (ECG): Sleep-Apnea
CNC Machine Tools (CNC): Bosch-CNC</x:v>
      </x:c>
      <x:c r="I108" t="str">
        <x:v>Quantitative indicators: Recall, Precision, F1-score.
Effect:
Average recall: 0.89
Average accuracy: 0.84
The F1 score exceeds 0.7 on most data sets, and some reach 1.0 (such as DJI-VelFault).</x:v>
      </x:c>
      <x:c r="J108" t="str">
        <x:v>Yes</x:v>
      </x:c>
      <x:c r="K108" t="str">
        <x:v>Bosch-CNC Dataset: Real sensor data from Bosch CNC machine tools for detecting abnormal vibrations.
Drone data: simulates faults in real scenarios (such as wind speed changes, sensor failures), and is related to the actual needs of industrial partners.
In addition, the research was partly funded by the European Commission and the National Research Foundation of Singapore, reflecting collaboration between industry and academia.</x:v>
      </x:c>
      <x:c r="L108" t="str">
        <x:v>No</x:v>
      </x:c>
      <x:c r="M108" s="6"/>
      <x:c r="N108"/>
      <x:c r="O108" t="str">
        <x:v>Program Analysis and Software Testing</x:v>
      </x:c>
      <x:c r="P108" t="str">
        <x:v>Quantum program testing, deep learning system testing</x:v>
      </x:c>
      <x:c r="Q108" t="str">
        <x:v>No</x:v>
      </x:c>
    </x:row>
    <x:row r="109" ht="25.5" customHeight="1">
      <x:c r="A109" t="str">
        <x:v>An Intentional Forgetting-Driven Self-Healing Method For Deep Reinforcement Learning Systems</x:v>
      </x:c>
      <x:c r="B109" t="str">
        <x:v>Maintenance</x:v>
      </x:c>
      <x:c r="C109" t="str">
        <x:v>This paper proposes Dr. DRL, a self-healing approach for deep reinforcement learning (DRL) systems facing environmental drifts. By integrating intentional forgetting with continual learning, Dr. DRL identifies and erases minor behaviors of the DRL agent to prioritize the adaptation of critical problem-solving skills. Evaluated on three gym environments (MountainCar, CartPole, Acrobot) and three DRL algorithms (DQN, SAC, PPO), Dr. DRL demonstrates superior performance in reducing healing time (18.74% faster), expanding adaptability frontiers (19.63% more environments resolved), and improving rewards (up to 45% higher) compared to vanilla continual learning.</x:v>
      </x:c>
      <x:c r="D109" t="str">
        <x:v>This paper proposes Dr. DRL, a self-healing approach for deep reinforcement learning (DRL) systems facing environmental drifts. By integrating intentional forgetting with continual learning, Dr. DRL identifies and erases minor behaviors of the DRL agent to prioritize the adaptation of critical problem-solving skills. Evaluated on three gym environments (MountainCar, CartPole, Acrobot) and three DRL algorithms (DQN, SAC, PPO), Dr. DRL demonstrates superior performance in reducing healing time (18.74% faster), expanding adaptability frontiers (19.63% more environments resolved), and improving rewards (up to 45% higher) compared to vanilla continual learning.</x:v>
      </x:c>
      <x:c r="E109" t="str">
        <x:v>Self-healing method of deep reinforcement learning system</x:v>
      </x:c>
      <x:c r="F109" t="str">
        <x:v>Yes</x:v>
      </x:c>
      <x:c r="G109" t="str">
        <x:v>ASE-23</x:v>
      </x:c>
      <x:c r="H109" t="str">
        <x:v>Environment: MountainCar, CartPole, Acrobot (from OpenAI Gym).
Algorithms: DQN (Deep Q-Learning), SAC (Soft Actor-Critic), PPO (Proximal Policy Optimization).</x:v>
      </x:c>
      <x:c r="I109" t="str">
        <x:v>Quantitative indicators:
Healing Time
Fine-Tuning Episodes
Adaptability Ratio (%AR)
Average Reward
Effect:
Repair time is reduced by 18.74% on average.
The average number of fine-tuning is reduced by 17.72%.
The adaptability ratio increased by 19.63% (solve the environment that traditional CL cannot adapt to).
Average rewards increased by up to 45%.</x:v>
      </x:c>
      <x:c r="J109" t="str">
        <x:v>No</x:v>
      </x:c>
      <x:c r="K109" t="str">
        <x:v>Not reported</x:v>
      </x:c>
      <x:c r="L109" t="str">
        <x:v>No</x:v>
      </x:c>
      <x:c r="M109" s="6" t="e">
        <x:f>HYPERLINK("https://github.com/ahmedhajyahmed/drdrl","https://github.com/ahmedhajyahmed/drdrl")</x:f>
        <x:v>HYPERLINK is not implemented. linkLocation=https://github.com/ahmedhajyahmed/drdrl, friendlyName=https://github.com/ahmedhajyahmed/drdrl</x:v>
      </x:c>
      <x:c r="N109" t="str">
        <x:v>1</x:v>
      </x:c>
      <x:c r="O109" t="str">
        <x:v>Systems and Performance Engineering</x:v>
      </x:c>
      <x:c r="P109" t="str">
        <x:v>Performance testing and optimization</x:v>
      </x:c>
      <x:c r="Q109" t="str">
        <x:v>No</x:v>
      </x:c>
    </x:row>
    <x:row r="110" ht="25.5" customHeight="1">
      <x:c r="A110" t="str">
        <x:v>ReuNify: A Step Towards Whole Program Analysis for React Native Android App</x:v>
      </x:c>
      <x:c r="B110" t="str">
        <x:v>Development</x:v>
      </x:c>
      <x:c r="C110" t="str">
        <x:v>The paper introduces ReuNify, a tool designed to address the incomplete static analysis of React Native Android apps caused by the cross-language communication mechanism between JavaScript and Java. ReuNify transforms JavaScript code into Jimple, an intermediate language of the Soot framework, and integrates it with Java code analysis to model the app's behavior comprehensively. Experiments show that ReuNify enhances analysis coverage, increases Jimple code lines, and detects additional privacy leaks.</x:v>
      </x:c>
      <x:c r="D110" t="str">
        <x:v>The paper introduces ReuNify, a tool designed to address the incomplete static analysis of React Native Android apps caused by the cross-language communication mechanism between JavaScript and Java. ReuNify transforms JavaScript code into Jimple, an intermediate language of the Soot framework, and integrates it with Java code analysis to model the app's behavior comprehensively. Experiments show that ReuNify enhances analysis coverage, increases Jimple code lines, and detects additional privacy leaks.</x:v>
      </x:c>
      <x:c r="E110" t="str">
        <x:v>Cross-language static analysis of React Native Android applications</x:v>
      </x:c>
      <x:c r="F110" t="str">
        <x:v>No</x:v>
      </x:c>
      <x:c r="G110" t="str">
        <x:v>ASE-23</x:v>
      </x:c>
      <x:c r="H110" t="str">
        <x:v>14,874 popular Android apps collected from ANDROIDRANK and AndroZoo.
60,618 malicious Android apps collected from VirusShare and AndroZoo.
Among them, 1,068 popular apps and 441 malicious apps were developed based on React Native.</x:v>
      </x:c>
      <x:c r="I110" t="str">
        <x:v>Jimple lines of code: increased by 70%.
The number of call graph nodes: Popular applications increased by 84% on average, and malicious applications increased by 52% on average.
Privacy leak detection: On average, 2 more privacy leaks were detected per application.</x:v>
      </x:c>
      <x:c r="J110" t="str">
        <x:v>No</x:v>
      </x:c>
      <x:c r="K110" t="str">
        <x:v>Not reported</x:v>
      </x:c>
      <x:c r="L110" t="str">
        <x:v>No</x:v>
      </x:c>
      <x:c r="M110" s="6"/>
      <x:c r="N110"/>
      <x:c r="O110" t="str">
        <x:v>Program Analysis and Software Testing</x:v>
      </x:c>
      <x:c r="P110" t="str">
        <x:v>program analysis techniques</x:v>
      </x:c>
      <x:c r="Q110" t="str">
        <x:v>No</x:v>
      </x:c>
    </x:row>
    <x:row r="111" ht="25.5" customHeight="1">
      <x:c r="A111" t="str">
        <x:v>WeMinT: Tainting Sensitive Data Leaks in WeChat Mini-Programs</x:v>
      </x:c>
      <x:c r="B111" t="str">
        <x:v>Testing</x:v>
      </x:c>
      <x:c r="C111" t="str">
        <x:v>The paper introduces WeMinT, a static taint analysis tool designed to detect sensitive data leaks in WeChat Mini-Programs. Due to the dynamic nature of JavaScript (e.g., function-level scoping, asynchronous programming, and code obfuscation), traditional taint analysis techniques are ineffective. WeMinT addresses these challenges by employing a context-based taint propagation model and AST-based code representation. Experimental results demonstrate that WeMinT effectively identifies data leaks and outperforms state-of-the-art tools.</x:v>
      </x:c>
      <x:c r="D111" t="str">
        <x:v>The paper introduces WeMinT, a static taint analysis tool designed to detect sensitive data leaks in WeChat Mini-Programs. Due to the dynamic nature of JavaScript (e.g., function-level scoping, asynchronous programming, and code obfuscation), traditional taint analysis techniques are ineffective. WeMinT addresses these challenges by employing a context-based taint propagation model and AST-based code representation. Experimental results demonstrate that WeMinT effectively identifies data leaks and outperforms state-of-the-art tools.</x:v>
      </x:c>
      <x:c r="E111" t="str">
        <x:v>Sensitive data leakage detection in WeChat mini programs</x:v>
      </x:c>
      <x:c r="F111" t="str">
        <x:v>No</x:v>
      </x:c>
      <x:c r="G111" t="str">
        <x:v>ASE-23</x:v>
      </x:c>
      <x:c r="H111" t="str">
        <x:v>The paper uses the following data sets:
Of the 115,392 mini programs crawled from the WeChat mini program market, 20,766 were marked as "suspicious mini programs" that may have exposed sensitive data.
100 small programs were manually verified as a benchmark test set, 47 of which were positive samples confirming the existence of App Secret leaks.</x:v>
      </x:c>
      <x:c r="I111" t="str">
        <x:v>Precision: 100% (42/42).
Recall: 89% (42/47).
Accuracy: 95% ((42+53)/100).
Detection time: average 3.11 seconds per applet.
Large-scale detection results: Among 20,766 suspicious applets, 7,585 (36.5%) were confirmed to have leaked sensitive data.</x:v>
      </x:c>
      <x:c r="J111" t="str">
        <x:v>No</x:v>
      </x:c>
      <x:c r="K111" t="str">
        <x:v>Not reported</x:v>
      </x:c>
      <x:c r="L111" t="str">
        <x:v>No</x:v>
      </x:c>
      <x:c r="M111" s="6" t="e">
        <x:f>HYPERLINK("https://github.com/EEEEEEcho/wemint/","https://github.com/EEEEEEcho/wemint/")</x:f>
        <x:v>HYPERLINK is not implemented. linkLocation=https://github.com/EEEEEEcho/wemint/, friendlyName=https://github.com/EEEEEEcho/wemint/</x:v>
      </x:c>
      <x:c r="N111" t="str">
        <x:v>8</x:v>
      </x:c>
      <x:c r="O111" t="str">
        <x:v>Program Analysis and Software Testing</x:v>
      </x:c>
      <x:c r="P111" t="str">
        <x:v>program analysis techniques</x:v>
      </x:c>
      <x:c r="Q111" t="str">
        <x:v>No</x:v>
      </x:c>
    </x:row>
    <x:row r="112" ht="25.5" customHeight="1">
      <x:c r="A112" t="str">
        <x:v>Vision-based Widget Mapping for Test Migration across Mobile Platforms: Are We There Yet?</x:v>
      </x:c>
      <x:c r="B112" t="str">
        <x:v>Testing</x:v>
      </x:c>
      <x:c r="C112" t="str">
        <x:v>This paper presents the first comprehensive study on vision-based widget mapping for cross-platform GUI test migration. The authors construct a real-world dataset with 6,730 iOS-Android widget pairs and evaluate 89 configurations derived from five vision-based approaches (e.g., SIFT, ORB). Key findings include: 28.1% of widgets exhibit visual inconsistencies; the best configuration achieves an F1-score of 85.17%, outperforming state-of-the-art by 5.78%-56.92%; and optimal feature combinations (e.g., text + location) and algorithms are identified. The study provides empirical foundations for improving cross-platform test reuse.</x:v>
      </x:c>
      <x:c r="D112" t="str">
        <x:v>This paper presents the first comprehensive study on vision-based widget mapping for cross-platform GUI test migration. The authors construct a real-world dataset with 6,730 iOS-Android widget pairs and evaluate 89 configurations derived from five vision-based approaches (e.g., SIFT, ORB). Key findings include: 28.1% of widgets exhibit visual inconsistencies; the best configuration achieves an F1-score of 85.17%, outperforming state-of-the-art by 5.78%-56.92%; and optimal feature combinations (e.g., text + location) and algorithms are identified. The study provides empirical foundations for improving cross-platform test reuse.</x:v>
      </x:c>
      <x:c r="E112" t="str">
        <x:v>Visual control mapping technology in cross-platform mobile application GUI test migration</x:v>
      </x:c>
      <x:c r="F112" t="str">
        <x:v>No</x:v>
      </x:c>
      <x:c r="G112" t="str">
        <x:v>ASE-23</x:v>
      </x:c>
      <x:c r="H112" t="str">
        <x:v>Self-built data set: Contains 6,730 pairs of iOS-Android control mapping relationships of 50 popular applications (covering 10 categories). Each pair of controls comes with screenshots and layout files (Reference [13]).
Comparative methods: including five baseline methods and their variants: MAPIT, METER, LIRAT, WebEvo, and FMA</x:v>
      </x:c>
      <x:c r="I112" t="str">
        <x:v>Indicators: Precision, Recall, F1-score.
Effect:
Optimal configuration: F1=85.17% (Precision=78.18%, Recall=93.54%), which is up to 56.92% higher than the baseline.
Average performance: mean F1=66.75%, median F1=68.75%.
Visual inconsistency: 28.1% of controls have inconsistent text or graphic content (such as differences in color and shape).</x:v>
      </x:c>
      <x:c r="J112" t="str">
        <x:v>No</x:v>
      </x:c>
      <x:c r="K112" t="str">
        <x:v>Not reported</x:v>
      </x:c>
      <x:c r="L112" t="str">
        <x:v>No</x:v>
      </x:c>
      <x:c r="M112" s="6" t="e">
        <x:f>HYPERLINK("https://github.com/RuihuaJi/vision-based-widget-mapping/","https://github.com/RuihuaJi/vision-based-widget-mapping/")</x:f>
        <x:v>HYPERLINK is not implemented. linkLocation=https://github.com/RuihuaJi/vision-based-widget-mapping/, friendlyName=https://github.com/RuihuaJi/vision-based-widget-mapping/</x:v>
      </x:c>
      <x:c r="N112" t="str">
        <x:v>0</x:v>
      </x:c>
      <x:c r="O112" t="str">
        <x:v>Program Analysis and Software Testing</x:v>
      </x:c>
      <x:c r="P112" t="str">
        <x:v>Automated test generation</x:v>
      </x:c>
      <x:c r="Q112" t="str">
        <x:v>No</x:v>
      </x:c>
    </x:row>
    <x:row r="113" ht="25.5" customHeight="1">
      <x:c r="A113" t="str">
        <x:v>Detecting Memory Errors in Python Native Code by Tracking Object Lifecycle with Reference Count</x:v>
      </x:c>
      <x:c r="B113" t="str">
        <x:v>Development</x:v>
      </x:c>
      <x:c r="C113" t="str">
        <x:v>The paper presents PyRefcon, a static analysis tool designed to detect memory errors in Python native code (C/C++ extensions), particularly those caused by improper reference counting, such as memory leaks and use-after-free issues. By introducing the PyObject State Transition Model (PSTM) and leveraging symbolic execution, the tool tracks the lifecycle states and reference count changes of PyObjects. Experiments on 12 open-source projects revealed 259 real bugs, with 106 out of 168 submitted issues confirmed or fixed by developers.</x:v>
      </x:c>
      <x:c r="D113" t="str">
        <x:v>The paper presents PyRefcon, a static analysis tool designed to detect memory errors in Python native code (C/C++ extensions), particularly those caused by improper reference counting, such as memory leaks and use-after-free issues. By introducing the PyObject State Transition Model (PSTM) and leveraging symbolic execution, the tool tracks the lifecycle states and reference count changes of PyObjects. Experiments on 12 open-source projects revealed 259 real bugs, with 106 out of 168 submitted issues confirmed or fixed by developers.</x:v>
      </x:c>
      <x:c r="E113" t="str">
        <x:v>Detecting memory errors in Python native code</x:v>
      </x:c>
      <x:c r="F113" t="str">
        <x:v>Yes</x:v>
      </x:c>
      <x:c r="G113" t="str">
        <x:v>ASE-23</x:v>
      </x:c>
      <x:c r="H113" t="str">
        <x:v>The paper uses 12 open source Python binary extension modules as benchmarks, including:
pyaudio
pycrypto
pyxattr
rrdtool
dbus
duplicity
NumPy
SciPy
Numba
Pillow
TensorFlow
PyTorch</x:v>
      </x:c>
      <x:c r="I113" t="str">
        <x:v>Quantitative indicators: number of true bugs (True Positives, TP), number of false positives (False Positives, FP), number of redundant reports (Redu.), number of bugs confirmed or fixed by developers.
Effect:
259 real bugs detected (280 reported).
168 bugs were submitted, 106 were confirmed or fixed.
The false positive rate is low (20 false positives).
Tool performance: average analysis time per thousand lines of code is 81.29 seconds, memory consumption is 2.00 GB.</x:v>
      </x:c>
      <x:c r="J113" t="str">
        <x:v>Yes</x:v>
      </x:c>
      <x:c r="K113" t="str">
        <x:v>The paper mentioned that bugs detected in 12 open source projects (such as NumPy, PyTorch, etc.) were submitted to developers, and 106 of them were confirmed or fixed. This shows that the tool has practical application value in industry.</x:v>
      </x:c>
      <x:c r="L113" t="str">
        <x:v>No</x:v>
      </x:c>
      <x:c r="M113" s="6"/>
      <x:c r="N113"/>
      <x:c r="O113" t="str">
        <x:v>Program Analysis and Software Testing</x:v>
      </x:c>
      <x:c r="P113" t="str">
        <x:v>program analysis techniques</x:v>
      </x:c>
      <x:c r="Q113" t="str">
        <x:v>No</x:v>
      </x:c>
    </x:row>
    <x:row r="114" ht="25.5" customHeight="1">
      <x:c r="A114" t="str">
        <x:v>PERFCE: Performance Debugging on Databases with Chaos Engineering-Enhanced Causality Analysis</x:v>
      </x:c>
      <x:c r="B114" t="str">
        <x:v>Testing</x:v>
      </x:c>
      <x:c r="C114" t="str">
        <x:v>The paper presents PerfCE, a framework for diagnosing performance anomalies in databases. By integrating Chaos Engineering (CE) and causality analysis, PerfCE actively injects faults (e.g., network slowdowns, CPU stress) to generate abnormal data, enabling the construction of high-quality causal graphs and Structural Equation Models (SEMs). This allows real-time root cause analysis of performance issues. Evaluations on real-world databases like MySQL and TiDB demonstrate PerfCE's effectiveness in accurately identifying performance bottlenecks and supporting quantitative counterfactual analysis.</x:v>
      </x:c>
      <x:c r="D114" t="str">
        <x:v>The paper presents PerfCE, a framework for diagnosing performance anomalies in databases. By integrating Chaos Engineering (CE) and causality analysis, PerfCE actively injects faults (e.g., network slowdowns, CPU stress) to generate abnormal data, enabling the construction of high-quality causal graphs and Structural Equation Models (SEMs). This allows real-time root cause analysis of performance issues. Evaluations on real-world databases like MySQL and TiDB demonstrate PerfCE's effectiveness in accurately identifying performance bottlenecks and supporting quantitative counterfactual analysis.</x:v>
      </x:c>
      <x:c r="E114" t="str">
        <x:v>Diagnosis of abnormal database performance</x:v>
      </x:c>
      <x:c r="F114" t="str">
        <x:v>Yes</x:v>
      </x:c>
      <x:c r="G114" t="str">
        <x:v>ASE-23</x:v>
      </x:c>
      <x:c r="H114" t="str">
        <x:v>Benchmarks used in the paper:
Real database: MySQL, TiDB (distributed database).
Synthetic data set: 300 sets of data generated based on the DGP (Data Generating Process) model, used to verify the accuracy of counterfactual analysis.
Performance abnormality scenarios: including 13 types of abnormalities such as I/O saturation, network delay, and CPU load (see Table II).</x:v>
      </x:c>
      <x:c r="I114" t="str">
        <x:v>Indicators:
Top-1/3/5 average score (AS): measures the accuracy of recommended root cause KPIs.
MAP@R (Mean Average Precision): Evaluates the accuracy of ranked lists.
NDCG (Normalized Discounted Cumulative Gain): measures the quality of recommended lists.
MSE (Mean Squared Error) and R²: Assessing the quantitative accuracy of counterfactual analysis.
Effect:
PerfCE's NDCG reaches 0.80 on MySQL, which is significantly better than the baseline method (such as CauseInfer+CE's 0.42).
On synthetic data, PerfCE's MSE is as low as 0.0003, R² is close to 1.0, and it performs optimally (see Table VIII).</x:v>
      </x:c>
      <x:c r="J114" t="str">
        <x:v>Yes</x:v>
      </x:c>
      <x:c r="K114" t="str">
        <x:v>Case study:
TiDB fault diagnosis: Successfully located TiDB Pod faults and performance problems caused by network packet loss (see Tables V and VI).
MySQL performance analysis: Identify the impact of I/O, CPU and other resource abnormalities on query latency (see Table III)</x:v>
      </x:c>
      <x:c r="L114" t="str">
        <x:v>No</x:v>
      </x:c>
      <x:c r="M114" s="6" t="e">
        <x:f>HYPERLINK("https://github.com/ZhenlanJi/PerfCE","https://github.com/ZhenlanJi/PerfCE")</x:f>
        <x:v>HYPERLINK is not implemented. linkLocation=https://github.com/ZhenlanJi/PerfCE, friendlyName=https://github.com/ZhenlanJi/PerfCE</x:v>
      </x:c>
      <x:c r="N114" t="str">
        <x:v>8</x:v>
      </x:c>
      <x:c r="O114" t="str">
        <x:v>Systems and Performance Engineering</x:v>
      </x:c>
      <x:c r="P114" t="str">
        <x:v>Performance testing and optimization</x:v>
      </x:c>
      <x:c r="Q114" t="str">
        <x:v>No</x:v>
      </x:c>
    </x:row>
    <x:row r="115" ht="25.5" customHeight="1">
      <x:c r="A115" t="str">
        <x:v>The MAP metric in Information Retrieval Fault Localization</x:v>
      </x:c>
      <x:c r="B115" t="str">
        <x:v>Maintenance</x:v>
      </x:c>
      <x:c r="C115" t="str">
        <x:v>The paper addresses implementation issues of the MAP (Mean Average Precision) metric in Information Retrieval-based Fault Localization (IRFL). It highlights deviations from textbook definitions in existing research, which lead to performance overestimation, especially when retrieval results are truncated or ground truths span multiple files. Using the Bench4BL benchmark and five IRFL tools, the authors demonstrate the impact of flawed implementations and advocate for strict adherence to standard MAP definitions to ensure comparability and validity in IRFL studies.</x:v>
      </x:c>
      <x:c r="D115" t="str">
        <x:v>The paper addresses implementation issues of the MAP (Mean Average Precision) metric in Information Retrieval-based Fault Localization (IRFL). It highlights deviations from textbook definitions in existing research, which lead to performance overestimation, especially when retrieval results are truncated or ground truths span multiple files. Using the Bench4BL benchmark and five IRFL tools, the authors demonstrate the impact of flawed implementations and advocate for strict adherence to standard MAP definitions to ensure comparability and validity in IRFL studies.</x:v>
      </x:c>
      <x:c r="E115" t="str">
        <x:v>Correct implementation of MAP indicators in Information Retrieval Fault Location (IRFL) and its impact on performance evaluation</x:v>
      </x:c>
      <x:c r="F115" t="str">
        <x:v>Yes</x:v>
      </x:c>
      <x:c r="G115" t="str">
        <x:v>ASE-23</x:v>
      </x:c>
      <x:c r="H115" t="str">
        <x:v>The paper uses the Bench4BL benchmark data set, which contains 10,017 defect reports from 51 open source Java projects, and integrates the output results of five IRFL tools (BugLocator, BRTracer, BLIA, BLUiR, and AmaLgam).</x:v>
      </x:c>
      <x:c r="I115" t="str">
        <x:v>Indicator: MAP (Mean Average Precision), including standard implementation (APmb​) and problem implementation (APasnl).
Effect: Research has found that problem implementation (APasnl) can lead to performance overestimation when results are truncated, up to 70% in extreme cases. For example, on the Bench4BL dataset, when truncated to 10%
MAPasnl​
 It is overestimated by 5.3%, and when cut off to the top 10 items, it is overestimated by 18.53%.</x:v>
      </x:c>
      <x:c r="J115" t="str">
        <x:v>No</x:v>
      </x:c>
      <x:c r="K115" t="str">
        <x:v>Not reported</x:v>
      </x:c>
      <x:c r="L115" t="str">
        <x:v>No</x:v>
      </x:c>
      <x:c r="M115" s="6"/>
      <x:c r="N115"/>
      <x:c r="O115" t="str">
        <x:v>Anomaly detection and fault diagnosis</x:v>
      </x:c>
      <x:c r="P115" t="str">
        <x:v>Anomaly detection and fault location in microservice systems</x:v>
      </x:c>
      <x:c r="Q115" t="str">
        <x:v>Yes</x:v>
      </x:c>
    </x:row>
    <x:row r="116" ht="25.5" customHeight="1">
      <x:c r="A116" t="str">
        <x:v>Eiffel: Inferring Input Ranges of Significant Floating-point Errors via Polynomial Extrapolation</x:v>
      </x:c>
      <x:c r="B116" t="str">
        <x:v>Testing</x:v>
      </x:c>
      <x:c r="C116" t="str">
        <x:v>The paper introduces EIFFEL, a tool designed to infer input ranges that trigger significant floating-point (FP) errors via polynomial extrapolation, replacing traditional search-based methods. EIFFEL constructs an error dataset by sampling a small domain, clusters high-error data points, and extrapolates polynomial curves to predict error ranges in the full domain. Experiments on 70 benchmarks show that EIFFEL detects errors in all cases, outperforming baseline tools (ATOMU and S³FP). Additionally, feeding EIFFEL's inferred ranges to Herbie improves accuracy by an average of 3.35 bits (up to 53.3 bits). The tool combines data analysis techniques with software engineering, offering broader applicability and simpler implementation.</x:v>
      </x:c>
      <x:c r="D116" t="str">
        <x:v>The paper introduces EIFFEL, a tool designed to infer input ranges that trigger significant floating-point (FP) errors via polynomial extrapolation, replacing traditional search-based methods. EIFFEL constructs an error dataset by sampling a small domain, clusters high-error data points, and extrapolates polynomial curves to predict error ranges in the full domain. Experiments on 70 benchmarks show that EIFFEL detects errors in all cases, outperforming baseline tools (ATOMU and S³FP). Additionally, feeding EIFFEL's inferred ranges to Herbie improves accuracy by an average of 3.35 bits (up to 53.3 bits). The tool combines data analysis techniques with software engineering, offering broader applicability and simpler implementation.</x:v>
      </x:c>
      <x:c r="E116" t="str">
        <x:v>Inferring Significant Error Input Ranges in Floating Point Programs by Polynomial Extrapolation Techniques</x:v>
      </x:c>
      <x:c r="F116" t="str">
        <x:v>Yes</x:v>
      </x:c>
      <x:c r="G116" t="str">
        <x:v>ASE-23</x:v>
      </x:c>
      <x:c r="H116" t="str">
        <x:v>FPBench: Contains 66 single-variable and multi-variable floating-point expressions.
4 benchmarks for real program extraction: from POV-Ray (rendering tool) and polynomial support vector classifier.
A total of 70 benchmark tests covering different numerical computing scenarios.</x:v>
      </x:c>
      <x:c r="I116" t="str">
        <x:v>Indicators:
Maximal Relative Error.
Detection success rate (EIFFEL succeeded in all 70 benchmarks, while ATOMU and S³FP only covered part).
Time overhead (EIFFEL averages 160.88 seconds/baseline, 22.38 times faster than S³FP).
Effect:
EIFFEL detects errors for all benchmarks, while the baseline tool partially fails.
After combining with Herbie, the average accuracy is improved by 3.35 bits, and the maximum improvement is 53.3 bits.</x:v>
      </x:c>
      <x:c r="J116" t="str">
        <x:v>No</x:v>
      </x:c>
      <x:c r="K116" t="str">
        <x:v>Not reported</x:v>
      </x:c>
      <x:c r="L116" t="str">
        <x:v>No</x:v>
      </x:c>
      <x:c r="M116" s="7"/>
      <x:c r="N116"/>
      <x:c r="O116" t="str">
        <x:v>Program Analysis and Software Testing</x:v>
      </x:c>
      <x:c r="P116" t="str">
        <x:v>Automated test generation</x:v>
      </x:c>
      <x:c r="Q116" t="str">
        <x:v>No</x:v>
      </x:c>
    </x:row>
    <x:row r="117" ht="25.5" customHeight="1">
      <x:c r="A117" t="str">
        <x:v>Information Retrieval-based Fault Localization for Concurrent Programs</x:v>
      </x:c>
      <x:c r="B117" t="str">
        <x:v>Testing</x:v>
      </x:c>
      <x:c r="C117" t="str">
        <x:v>This paper introduces BLCoiR, a novel approach for fault localization in concurrent programs using information retrieval (IR). Traditional IR-based fault localization techniques often fail to address the unique challenges of concurrency bugs. BLCoiR leverages a knowledge graph (KG) to model domain-specific entities and their semantic relationships from bug reports, improving query formulation. Evaluated on 692 real-world concurrency bug reports, BLCoiR outperforms state-of-the-art techniques in Top 10 accuracy, MRR, and MAP. The enhanced version, BLCoiR+, further improves performance by integrating external resources like stack trace analysis.</x:v>
      </x:c>
      <x:c r="D117" t="str">
        <x:v>This paper introduces BLCoiR, a novel approach for fault localization in concurrent programs using information retrieval (IR). Traditional IR-based fault localization techniques often fail to address the unique challenges of concurrency bugs. BLCoiR leverages a knowledge graph (KG) to model domain-specific entities and their semantic relationships from bug reports, improving query formulation. Evaluated on 692 real-world concurrency bug reports, BLCoiR outperforms state-of-the-art techniques in Top 10 accuracy, MRR, and MAP. The enhanced version, BLCoiR+, further improves performance by integrating external resources like stack trace analysis.</x:v>
      </x:c>
      <x:c r="E117" t="str">
        <x:v>Concurrent program fault location based on information retrieval</x:v>
      </x:c>
      <x:c r="F117" t="str">
        <x:v>No</x:v>
      </x:c>
      <x:c r="G117" t="str">
        <x:v>ASE-23</x:v>
      </x:c>
      <x:c r="H117" t="str">
        <x:v>The paper uses four open source data sets:
Dataset_Bli (from BLIZZARD study, 6 projects, 170 concurrent bug reports)
Dataset_LR (research from Ye, 4 projects, 50 concurrent bug reports)
Dataset_Ben (from Lee's research, 26 projects, 278 concurrent bug reports)
Dataset_Git (8 projects collected by the author from GitHub, 201 concurrent bug reports)
Total 44 projects, 692 concurrent bug reports.</x:v>
      </x:c>
      <x:c r="I117" t="str">
        <x:v>Top@K: The accuracy rates of BLCoiR on Top 1, Top 5, and Top 10 are 44.48%, 63.49%, and 69.02% respectively, which are 65.72%, 46.59%, and 37.19% higher than the baseline (BR) respectively.
MRR (Mean Reciprocal Rank): BLCoiR is 0.5267, which is 55.87% higher than the baseline.
MAP (Mean Average Precision): BLCoiR is 0.3797, which is 57.42% higher than the baseline.
BLCoiR+ (combined with external resources) further improves performance, with MRR and MAP being 11% and 14% higher than the optimal baseline (BRTracer) respectively.</x:v>
      </x:c>
      <x:c r="J117" t="str">
        <x:v>No</x:v>
      </x:c>
      <x:c r="K117" t="str">
        <x:v>Not reported</x:v>
      </x:c>
      <x:c r="L117" t="str">
        <x:v>No</x:v>
      </x:c>
      <x:c r="M117" s="6" t="e">
        <x:f>HYPERLINK("https://github.com/jedishao/BLCoiR","https://github.com/jedishao/BLCoiR")</x:f>
        <x:v>HYPERLINK is not implemented. linkLocation=https://github.com/jedishao/BLCoiR, friendlyName=https://github.com/jedishao/BLCoiR</x:v>
      </x:c>
      <x:c r="N117" t="str">
        <x:v>0</x:v>
      </x:c>
      <x:c r="O117" t="str">
        <x:v>Software maintenance and evolution</x:v>
      </x:c>
      <x:c r="P117" t="str">
        <x:v>Automated program repair</x:v>
      </x:c>
      <x:c r="Q117" t="str">
        <x:v>No</x:v>
      </x:c>
    </x:row>
    <x:row r="118" ht="25.5" customHeight="1">
      <x:c r="A118" t="str">
        <x:v>MLIRSmith: Random Program Generation for Fuzzing MLIR Compiler Infrastructure</x:v>
      </x:c>
      <x:c r="B118" t="str">
        <x:v>Testing</x:v>
      </x:c>
      <x:c r="C118" t="str">
        <x:v>The paper introduces MLIRSmith, a fuzzing technique specifically designed for the MLIR compiler infrastructure. MLIRSmith employs a two-phase strategy to generate valid and diverse MLIR programs: first constructing program templates to cover combinations of dialects and operations, and then instantiating these templates using context-sensitive grammar rules to ensure semantic validity. Evaluations revealed that MLIRSmith detected 53 previously unknown bugs in MLIR, with 49 confirmed and 38 fixed by developers. Additionally, MLIRSmith significantly outperformed indirect fuzzing methods (e.g., transforming high-level programs to MLIR) in terms of code coverage and bug detection.</x:v>
      </x:c>
      <x:c r="D118" t="str">
        <x:v>The paper introduces MLIRSmith, a fuzzing technique specifically designed for the MLIR compiler infrastructure. MLIRSmith employs a two-phase strategy to generate valid and diverse MLIR programs: first constructing program templates to cover combinations of dialects and operations, and then instantiating these templates using context-sensitive grammar rules to ensure semantic validity. Evaluations revealed that MLIRSmith detected 53 previously unknown bugs in MLIR, with 49 confirmed and 38 fixed by developers. Additionally, MLIRSmith significantly outperformed indirect fuzzing methods (e.g., transforming high-level programs to MLIR) in terms of code coverage and bug detection.</x:v>
      </x:c>
      <x:c r="E118" t="str">
        <x:v>Fuzz testing of MLIR compiler infrastructure</x:v>
      </x:c>
      <x:c r="F118" t="str">
        <x:v>Yes</x:v>
      </x:c>
      <x:c r="G118" t="str">
        <x:v>ASE-23</x:v>
      </x:c>
      <x:c r="H118" t="str">
        <x:v>Target system: MLIR compiler infrastructure (latest version, commit hash fdbc55a).
Comparison baseline: NNSmith (convert ONNX computational graphs into MLIR programs via IREE and ONNX-MLIR frontend).
Test scenarios: including Bufferization, Conversion, General Transformation and Dialect-Specific compiler passes.</x:v>
      </x:c>
      <x:c r="I118" t="str">
        <x:v>Quantitative indicators:
Number of bugs detected (53, of which 49 were confirmed and 38 were fixed).
Code coverage (line coverage, branch coverage).
Number of dialects and operations covered (12 dialects, 125 operations).
Effect:
MLIRSmith detected 3-4 times more errors than the baseline (23 vs. 6/7).
Row coverage and branch coverage are 1.95-2.36 times and 2.26-2.78 times higher than the baseline respectively.
The number of dialect and operation combinations covered is significantly higher than the baseline (e.g. dialect vs. control dependency coverage 62 vs. 3/2).</x:v>
      </x:c>
      <x:c r="J118" t="str">
        <x:v>Yes</x:v>
      </x:c>
      <x:c r="K118" t="str">
        <x:v>Bugs detected by MLIRSmith involve core functionality of the MLIR compiler infrastructure (such as buffering, dialect conversion, etc.) and are acknowledged and fixed by the developers (such as Bug #59496, #59136, etc.).</x:v>
      </x:c>
      <x:c r="L118" t="str">
        <x:v>No</x:v>
      </x:c>
      <x:c r="M118" s="6" t="e">
        <x:f>HYPERLINK("https://github.com/Colloportus0/MLIRSmith","https://github.com/Colloportus0/MLIRSmith")</x:f>
        <x:v>HYPERLINK is not implemented. linkLocation=https://github.com/Colloportus0/MLIRSmith, friendlyName=https://github.com/Colloportus0/MLIRSmith</x:v>
      </x:c>
      <x:c r="N118" t="str">
        <x:v>6</x:v>
      </x:c>
      <x:c r="O118" t="str">
        <x:v>Program Analysis and Software Testing</x:v>
      </x:c>
      <x:c r="P118" t="str">
        <x:v>Automated test generation</x:v>
      </x:c>
      <x:c r="Q118" t="str">
        <x:v>No</x:v>
      </x:c>
    </x:row>
    <x:row r="119" ht="25.5" customHeight="1">
      <x:c r="A119" t="str">
        <x:v>Thunderkaller: Profiling and Improving the Performance of Syzkaller</x:v>
      </x:c>
      <x:c r="B119" t="str">
        <x:v>Testing</x:v>
      </x:c>
      <x:c r="C119" t="str">
        <x:v>This paper introduces Thunderkaller, a performance optimization framework for Syzkaller, a state-of-the-art kernel fuzzer. By profiling Syzkaller's bottlenecks (e.g., program isolation and kernel instrumentation), the authors propose Kernel Image Duplication (KID) and three optimizations: skipping blocking syscalls, debloating KCOV coverage tracking, and reducing KASAN checks. Evaluations show Thunderkaller achieves 2.8× speedup, 25.8% higher basic block coverage, 21 more unique bugs, and a CVE within 24 hours compared to vanilla Syzkaller.</x:v>
      </x:c>
      <x:c r="D119" t="str">
        <x:v>This paper introduces Thunderkaller, a performance optimization framework for Syzkaller, a state-of-the-art kernel fuzzer. By profiling Syzkaller's bottlenecks (e.g., program isolation and kernel instrumentation), the authors propose Kernel Image Duplication (KID) and three optimizations: skipping blocking syscalls, debloating KCOV coverage tracking, and reducing KASAN checks. Evaluations show Thunderkaller achieves 2.8× speedup, 25.8% higher basic block coverage, 21 more unique bugs, and a CVE within 24 hours compared to vanilla Syzkaller.</x:v>
      </x:c>
      <x:c r="E119" t="str">
        <x:v>Improve the performance of kernel fuzz testing tool Syzkaller</x:v>
      </x:c>
      <x:c r="F119" t="str">
        <x:v>No</x:v>
      </x:c>
      <x:c r="G119" t="str">
        <x:v>ASE-23</x:v>
      </x:c>
      <x:c r="H119" t="str">
        <x:v>Tested kernel versions: Linux 5.10 and 5.15.
Dataset:
Moonshine Corpus: 383 test programs (from Open Posix Tests, etc.).
24-hour Corpus: Native Syzkaller runs 17,348 test programs generated for 24 hours.
Syzkaller default configuration: enables all system calls and KCOV/KASAN instrumentation.</x:v>
      </x:c>
      <x:c r="I119" t="str">
        <x:v>Throughput: Thunderkaller is accelerated by 2.8× (up to 3.0×).
Basic Block Coverage: increased by 25.8% (35.8% in Linux 5.15).
Vulnerability detection: Discover 21 more unique vulnerabilities and trigger the same vulnerability 6.3 times faster.
Actual results: 6 unknown kernel vulnerabilities discovered and 1 CVE obtained</x:v>
      </x:c>
      <x:c r="J119" t="str">
        <x:v>No</x:v>
      </x:c>
      <x:c r="K119" t="str">
        <x:v>Not reported</x:v>
      </x:c>
      <x:c r="L119" t="str">
        <x:v>No</x:v>
      </x:c>
      <x:c r="M119" s="6"/>
      <x:c r="N119"/>
      <x:c r="O119" t="str">
        <x:v>Program Analysis and Software Testing</x:v>
      </x:c>
      <x:c r="P119" t="str">
        <x:v>Automated test generation</x:v>
      </x:c>
      <x:c r="Q119" t="str">
        <x:v>No</x:v>
      </x:c>
    </x:row>
    <x:row r="120" ht="25.5" customHeight="1">
      <x:c r="A120" t="str">
        <x:v>PHYFU: Fuzzing Modern Physics Simulation Engines</x:v>
      </x:c>
      <x:c r="B120" t="str">
        <x:v>Testing</x:v>
      </x:c>
      <x:c r="C120" t="str">
        <x:v>This paper presents PhyFU, a fuzzing framework designed to uncover logic bugs in modern Physics Simulation Engines (PSEs). PSEs are widely used in industries like gaming, robotics, and virtual reality, but their complexity can lead to incorrect simulations with severe consequences. PhyFU mutates initial states and validates simulation outputs against Physics Laws (PLs) as oracles, targeting both forward simulation and backward gradient computation. The framework employs feedback-driven seed scheduling to prioritize error-prone inputs. Evaluated on four state-of-the-art PSEs (e.g., Brax, Warp), PhyFU detected 5,932 error-triggering inputs, revealing bugs across the entire software stack of PSEs. Two bugs were confirmed and fixed by developers.</x:v>
      </x:c>
      <x:c r="D120" t="str">
        <x:v>This paper presents PhyFU, a fuzzing framework designed to uncover logic bugs in modern Physics Simulation Engines (PSEs). PSEs are widely used in industries like gaming, robotics, and virtual reality, but their complexity can lead to incorrect simulations with severe consequences. PhyFU mutates initial states and validates simulation outputs against Physics Laws (PLs) as oracles, targeting both forward simulation and backward gradient computation. The framework employs feedback-driven seed scheduling to prioritize error-prone inputs. Evaluated on four state-of-the-art PSEs (e.g., Brax, Warp), PhyFU detected 5,932 error-triggering inputs, revealing bugs across the entire software stack of PSEs. Two bugs were confirmed and fixed by developers.</x:v>
      </x:c>
      <x:c r="E120" t="str">
        <x:v>Automated testing methods for physics simulation engines (PSEs)</x:v>
      </x:c>
      <x:c r="F120" t="str">
        <x:v>No</x:v>
      </x:c>
      <x:c r="G120" t="str">
        <x:v>ASE-23</x:v>
      </x:c>
      <x:c r="H120" t="str">
        <x:v>Brax (Google): UR5 Robot Arm (URSE) and Sphere Collision (Balls).
Nimble (Stanford): Catapult and sphere collision.
Warp (NVIDIA): Snake and sphere collision.
Taichi (Taichi Graphics): Deformable objects (DiffMPM) and sphere collision.</x:v>
      </x:c>
      <x:c r="I120" t="str">
        <x:v>Quantitative indicators:
Number of error triggering inputs (#Errors).
Test time (Time (hr)).
Seed scheduling overhead (SS (min)).
Effect:
A total of 5,932 false triggering inputs were found (Table II).
The seed scheduling strategy increases the false discovery rate by 13%-195% (Figure 4).
Scheduling overhead only accounts for &lt;3% of the total test time (Table II).</x:v>
      </x:c>
      <x:c r="J120" t="str">
        <x:v>Yes</x:v>
      </x:c>
      <x:c r="K120" t="str">
        <x:v>Industrial PSEs: Products from Google (Brax), NVIDIA (Warp), and Taichi Graphics (Taichi) were tested.
Practical impact: It was found that Brax’s contact modeling error caused robot training failure (user feedback [51]), NVIDIA Warp’s GPU kernel cache issue, etc.
Developer Feedback: Two bugs identified and fixed.</x:v>
      </x:c>
      <x:c r="L120" t="str">
        <x:v>No</x:v>
      </x:c>
      <x:c r="M120" s="6" t="e">
        <x:f>HYPERLINK("https://github.com/PhyFuzz/phyfu","https://github.com/PhyFuzz/phyfu")</x:f>
        <x:v>HYPERLINK is not implemented. linkLocation=https://github.com/PhyFuzz/phyfu, friendlyName=https://github.com/PhyFuzz/phyfu</x:v>
      </x:c>
      <x:c r="N120" t="str">
        <x:v>11</x:v>
      </x:c>
      <x:c r="O120" t="str">
        <x:v>Program Analysis and Software Testing</x:v>
      </x:c>
      <x:c r="P120" t="str">
        <x:v>Automated test generation</x:v>
      </x:c>
      <x:c r="Q120" t="str">
        <x:v>No</x:v>
      </x:c>
    </x:row>
    <x:row r="121" ht="25.5" customHeight="1">
      <x:c r="A121" t="str">
        <x:v>NaturalFuzz: Natural Input Generation for Big Data Analytics</x:v>
      </x:c>
      <x:c r="B121" t="str">
        <x:v>Testing</x:v>
      </x:c>
      <x:c r="C121" t="str">
        <x:v>This paper presents NaturalFuzz, a fuzzing tool for generating natural yet coverage-enhancing test inputs for Data-Intensive Scalable Computing (DISC) applications. Traditional fuzzers prioritize coverage but produce synthetic inputs that are unrealistic and hard to debug. NaturalFuzz addresses this by:
Interleaving mutations: Combining parts of existing data rows to create novel but realistic inputs.
Fine-grained provenance: Tracking how input columns influence branch predicates to guide mutations.
Evaluated on TPC-DS benchmarks, NaturalFuzz achieves 77.6% statement coverage (19.9% higher than baselines) and detects 1.9× more faults, while maintaining low perplexity scores (2.0 vs. 3327 for Jazzer), proving its effectiveness in generating natural, debuggable test cases.</x:v>
      </x:c>
      <x:c r="D121" t="str">
        <x:v>This paper presents NaturalFuzz, a fuzzing tool for generating natural yet coverage-enhancing test inputs for Data-Intensive Scalable Computing (DISC) applications. Traditional fuzzers prioritize coverage but produce synthetic inputs that are unrealistic and hard to debug. NaturalFuzz addresses this by:
Interleaving mutations: Combining parts of existing data rows to create novel but realistic inputs.
Fine-grained provenance: Tracking how input columns influence branch predicates to guide mutations.
Evaluated on TPC-DS benchmarks, NaturalFuzz achieves 77.6% statement coverage (19.9% higher than baselines) and detects 1.9× more faults, while maintaining low perplexity scores (2.0 vs. 3327 for Jazzer), proving its effectiveness in generating natural, debuggable test cases.</x:v>
      </x:c>
      <x:c r="E121" t="str">
        <x:v>Test input generation for big data analytics applications</x:v>
      </x:c>
      <x:c r="F121" t="str">
        <x:v>No</x:v>
      </x:c>
      <x:c r="G121" t="str">
        <x:v>ASE-23</x:v>
      </x:c>
      <x:c r="H121" t="str">
        <x:v>Industrial decision support benchmark test, including 8 complex queries (such as multi-table joins, aggregation operations), each query involving at least 3 data sets (Table I).
Comparison tools:
Jazzer (universal Java fuzz testing tool)
BigFuzz (fuzz testing tool for Spark)
SDV (GAN-based synthetic data generator)</x:v>
      </x:c>
      <x:c r="I121" t="str">
        <x:v>Code coverage:
NaturalFuzz reaches an average of 77.6%, which is 19.9% and 46.5% higher than BigFuzz (57.7%) and Jazzer (31.1%) respectively (Figure 6).
Error detection:
64 errors were injected through mutation testing, and NaturalFuzz detected 20.4, far exceeding BigFuzz (12.0) and Jazzer (1.8) (Table II).
Naturalness:
The perplexity (DistilGPT2) is only 2.0, which is close to the original data (1.6) and much lower than Jazzer (3327) and BigFuzz (164) (Table IV).
Efficiency:
Only 1.7 rows of data are needed to generate each test case, while SDV requires 25K rows to achieve similar coverage (Table III).</x:v>
      </x:c>
      <x:c r="J121" t="str">
        <x:v>No</x:v>
      </x:c>
      <x:c r="K121" t="str">
        <x:v>Not reported</x:v>
      </x:c>
      <x:c r="L121" t="str">
        <x:v>No</x:v>
      </x:c>
      <x:c r="M121" s="6" t="e">
        <x:f>HYPERLINK("https://github.com/SEED-VT/NaturalFuzz","https://github.com/SEED-VT/NaturalFuzz")</x:f>
        <x:v>HYPERLINK is not implemented. linkLocation=https://github.com/SEED-VT/NaturalFuzz, friendlyName=https://github.com/SEED-VT/NaturalFuzz</x:v>
      </x:c>
      <x:c r="N121" t="str">
        <x:v>9</x:v>
      </x:c>
      <x:c r="O121" t="str">
        <x:v>Program Analysis and Software Testing</x:v>
      </x:c>
      <x:c r="P121" t="str">
        <x:v>Automated test generation</x:v>
      </x:c>
      <x:c r="Q121" t="str">
        <x:v>No</x:v>
      </x:c>
    </x:row>
    <x:row r="122" ht="25.5" customHeight="1">
      <x:c r="A122" t="str">
        <x:v>Improving code extraction from coding screencasts using a code-aware encoder-decoder model</x:v>
      </x:c>
      <x:c r="B122" t="str">
        <x:v>Development</x:v>
      </x:c>
      <x:c r="C122" t="str">
        <x:v>The paper introduces CodeT5-OCRfix, an approach that leverages the pre-trained code-aware large language model CodeT5 to enhance the accuracy of code extraction from programming screencasts and screenshots. Current methods relying on Optical Character Recognition (OCR) often produce inaccurate results due to code complexity and variations in screencast formats. To address this, the authors collected a large dataset of 585K pairs of OCRed code and ground truth code from Java projects, fine-tuned CodeT5 on this dataset, and developed CodeT5-OCRfix. Empirical evaluations show that CodeT5-OCRfix outperforms baseline methods in accuracy and efficiency.</x:v>
      </x:c>
      <x:c r="D122" t="str">
        <x:v>The paper introduces CodeT5-OCRfix, an approach that leverages the pre-trained code-aware large language model CodeT5 to enhance the accuracy of code extraction from programming screencasts and screenshots. Current methods relying on Optical Character Recognition (OCR) often produce inaccurate results due to code complexity and variations in screencast formats. To address this, the authors collected a large dataset of 585K pairs of OCRed code and ground truth code from Java projects, fine-tuned CodeT5 on this dataset, and developed CodeT5-OCRfix. Empirical evaluations show that CodeT5-OCRfix outperforms baseline methods in accuracy and efficiency.</x:v>
      </x:c>
      <x:c r="E122" t="str">
        <x:v>Automatically extract and correct code from programming videos and screenshots</x:v>
      </x:c>
      <x:c r="F122" t="str">
        <x:v>Yes</x:v>
      </x:c>
      <x:c r="G122" t="str">
        <x:v>ASE-23</x:v>
      </x:c>
      <x:c r="H122" t="str">
        <x:v>A dataset of code screenshots extracted from Java projects (639 code snippets).
A dataset of frames extracted from 100 Java programming videos (1,065 pairs of OCR code and real code).
The baseline method is ACE (statistical language model-based code correction method proposed by Yadid and Yahav).</x:v>
      </x:c>
      <x:c r="I122" t="str">
        <x:v>Quantitative indicators:
Character-level normalized Levenshtein distance (Char-based NLD).
Token-level normalized Levenshtein distance (Token-based NLD).
Effect:
On the screenshot data set, the Token-based NLD of CodeT5-OCRfix reaches 0.98, and the Char-based NLD reaches 0.99.
On the video data set, CodeT5-base-OCRfix's Token-based NLD is 0.81 and Char-based NLD is 0.77, which are significantly better than ACE (Token-based NLD is 0.69 and Char-based NLD is 0.72).
In terms of processing time, CodeT5-small-OCRfix only takes 2.74 seconds/code fragment, while ACE requires 1,648 seconds/code fragment.</x:v>
      </x:c>
      <x:c r="J122" t="str">
        <x:v>No</x:v>
      </x:c>
      <x:c r="K122" t="str">
        <x:v>Not reported</x:v>
      </x:c>
      <x:c r="L122" t="str">
        <x:v>No</x:v>
      </x:c>
      <x:c r="M122" s="6" t="e">
        <x:f>HYPERLINK("https://github.com/akmalkadi/ase23-main-771","https://github.com/akmalkadi/ase23-main-771")</x:f>
        <x:v>HYPERLINK is not implemented. linkLocation=https://github.com/akmalkadi/ase23-main-771, friendlyName=https://github.com/akmalkadi/ase23-main-771</x:v>
      </x:c>
      <x:c r="N122" t="str">
        <x:v>3</x:v>
      </x:c>
      <x:c r="O122" t="str">
        <x:v>SE for AI </x:v>
      </x:c>
      <x:c r="P122" t="str">
        <x:v>Code pre-trained model</x:v>
      </x:c>
      <x:c r="Q122" t="str">
        <x:v>Yes</x:v>
      </x:c>
    </x:row>
    <x:row r="123" ht="25.5" customHeight="1">
      <x:c r="A123" t="str">
        <x:v>InfeRE: Step-by-Step Regex Generation via Chain of Inference</x:v>
      </x:c>
      <x:c r="B123" t="str">
        <x:v>Development</x:v>
      </x:c>
      <x:c r="C123" t="str">
        <x:v>The paper introduces InfeRE, a novel approach for generating regular expressions (regex) from natural language descriptions by decomposing the task into step-by-step inference chains. Unlike traditional autoregressive methods, InfeRE mimics human reasoning by building sub-regexes incrementally and employs self-consistency decoding to enhance robustness. Evaluated on NL-RX-Turk and KB13 datasets, InfeRE outperforms state-of-the-art methods, achieving 16.3% and 14.7% improvement in DFA@5 accuracy, respectively.</x:v>
      </x:c>
      <x:c r="D123" t="str">
        <x:v>The paper introduces InfeRE, a novel approach for generating regular expressions (regex) from natural language descriptions by decomposing the task into step-by-step inference chains. Unlike traditional autoregressive methods, InfeRE mimics human reasoning by building sub-regexes incrementally and employs self-consistency decoding to enhance robustness. Evaluated on NL-RX-Turk and KB13 datasets, InfeRE outperforms state-of-the-art methods, achieving 16.3% and 14.7% improvement in DFA@5 accuracy, respectively.</x:v>
      </x:c>
      <x:c r="E123" t="str">
        <x:v>Automatically generate regular expressions from natural language descriptions</x:v>
      </x:c>
      <x:c r="F123" t="str">
        <x:v>Yes</x:v>
      </x:c>
      <x:c r="G123" t="str">
        <x:v>ASE-23</x:v>
      </x:c>
      <x:c r="H123" t="str">
        <x:v>NL-RX-Turk: Contains data of 10,000 pairs of natural language descriptions and regular expressions.
KB13: Contains 824 pairs of data, collected through crowdsourcing.</x:v>
      </x:c>
      <x:c r="I123" t="str">
        <x:v>Quantitative indicators:
DFA-EQ@m: measures the semantic equivalence of generated regular expressions to real values (based on deterministic finite automaton comparison), m=1 or 5.
EM (Exact Match): Strictly matches the ratio of generated results to real values.
Effect:
InfeRE on NL-RX-Turk: DFA-EQ@1=69.2%, DFA-EQ@5=89.3%, EM=55.5%.
InfeRE on KB13: DFA-EQ@1=82.5%, DFA-EQ@5=91.3%, EM=69.4%.
Compared with the baseline method S₂RE, the accuracy of DFA@5 is increased by 16.3% and 14.7% respectively.</x:v>
      </x:c>
      <x:c r="J123" t="str">
        <x:v>No</x:v>
      </x:c>
      <x:c r="K123" t="str">
        <x:v>Not reported</x:v>
      </x:c>
      <x:c r="L123" t="str">
        <x:v>No</x:v>
      </x:c>
      <x:c r="M123" s="6" t="e">
        <x:f>HYPERLINK("https://github.com/Smallqqqq/InfeRE/","https://github.com/Smallqqqq/InfeRE/")</x:f>
        <x:v>HYPERLINK is not implemented. linkLocation=https://github.com/Smallqqqq/InfeRE/, friendlyName=https://github.com/Smallqqqq/InfeRE/</x:v>
      </x:c>
      <x:c r="N123" t="str">
        <x:v>5</x:v>
      </x:c>
      <x:c r="O123" t="str">
        <x:v>SE for AI </x:v>
      </x:c>
      <x:c r="P123" t="str">
        <x:v>Code pre-trained model</x:v>
      </x:c>
      <x:c r="Q123" t="str">
        <x:v>Yes</x:v>
      </x:c>
    </x:row>
    <x:row r="124" ht="25.5" customHeight="1">
      <x:c r="A124" t="str">
        <x:v>MELT: Mining Effective Lightweight Transformations from Pull Requests</x:v>
      </x:c>
      <x:c r="B124" t="str">
        <x:v>Maintenance</x:v>
      </x:c>
      <x:c r="C124" t="str">
        <x:v>The paper introduces MELT, a novel approach to automatically generate lightweight API migration rules by analyzing pull requests in open-source libraries. MELT leverages code changes and natural language descriptions in PRs, augmented with LLM-generated examples, to infer transformation rules in Comby, a structural code search-and-replace language. Evaluated on four Python libraries (pandas, scipy, numpy, sklearn), MELT mined 461 correct rules from PRs and demonstrated a 9× increase in rule applicability through generalization. The rules effectively reduced warnings and test failures in client projects.</x:v>
      </x:c>
      <x:c r="D124" t="str">
        <x:v>The paper introduces MELT, a novel approach to automatically generate lightweight API migration rules by analyzing pull requests in open-source libraries. MELT leverages code changes and natural language descriptions in PRs, augmented with LLM-generated examples, to infer transformation rules in Comby, a structural code search-and-replace language. Evaluated on four Python libraries (pandas, scipy, numpy, sklearn), MELT mined 461 correct rules from PRs and demonstrated a 9× increase in rule applicability through generalization. The rules effectively reduced warnings and test failures in client projects.</x:v>
      </x:c>
      <x:c r="E124" t="str">
        <x:v>Automatically mine API migration rules from Pull Requests of open source libraries</x:v>
      </x:c>
      <x:c r="F124" t="str">
        <x:v>Yes</x:v>
      </x:c>
      <x:c r="G124" t="str">
        <x:v>ASE-23</x:v>
      </x:c>
      <x:c r="H124" t="str">
        <x:v>The paper evaluation is based on the Pull Request data set of four Python libraries:
pandas: 722 PRs
scipy: 130 PRs
numpy: 186 PRs
sklearn: 141 PRs</x:v>
      </x:c>
      <x:c r="I124" t="str">
        <x:v>Quantitative indicators:
Rule correctness: Manually verify whether the rules accurately reflect API changes.
Rule generalization effect: Compare the number of matches of rules in client projects before and after generalization.
Client test impact: Statistical warnings, test pass/fail changes after application of rules.
Effect:
461 correct rules were extracted from 1179 PRs (correct rate 67.5%).
After generalization, the number of rule matches increased by 9.07 times (from 162 to 1469).
In the client project, applying the rule resolved 908 warnings and 8 test failures.</x:v>
      </x:c>
      <x:c r="J124" t="str">
        <x:v>No</x:v>
      </x:c>
      <x:c r="K124" t="str">
        <x:v>Not reported</x:v>
      </x:c>
      <x:c r="L124" t="str">
        <x:v>No</x:v>
      </x:c>
      <x:c r="M124" s="6" t="e">
        <x:f>HYPERLINK("https://github.com/squaresLab/MELT/","https://github.com/squaresLab/MELT/")</x:f>
        <x:v>HYPERLINK is not implemented. linkLocation=https://github.com/squaresLab/MELT/, friendlyName=https://github.com/squaresLab/MELT/</x:v>
      </x:c>
      <x:c r="N124" t="str">
        <x:v>7</x:v>
      </x:c>
      <x:c r="O124" t="str">
        <x:v>Software maintenance and evolution</x:v>
      </x:c>
      <x:c r="P124" t="str">
        <x:v>Code review automation</x:v>
      </x:c>
      <x:c r="Q124" t="str">
        <x:v>Yes</x:v>
      </x:c>
    </x:row>
    <x:row r="125" ht="25.5" customHeight="1">
      <x:c r="A125" t="str">
        <x:v>On the Evaluation of Neural Code Translation: Taxonomy and Benchmark</x:v>
      </x:c>
      <x:c r="B125" t="str">
        <x:v>Development</x:v>
      </x:c>
      <x:c r="C125" t="str">
        <x:v>This paper addresses the evaluation of neural code translation models, highlighting the limitations of current benchmarks that focus solely on holistic accuracy while ignoring model performance across different translation types and complexities. The authors propose a four-level taxonomy (token, syntactic, library, and algorithm levels) and introduce G-TransEval, a new benchmark with curated test samples and unit tests. Experiments reveal that state-of-the-art models excel in simple translations (e.g., token mapping) but struggle with knowledge-dependent tasks (e.g., library and algorithm translations). Key findings include the superiority of unsupervised models in low-level translations and supervised models in high-level tasks, as well as the impact of language features and training data size. The study provides insights for future research and model development in code translation.</x:v>
      </x:c>
      <x:c r="D125" t="str">
        <x:v>This paper addresses the evaluation of neural code translation models, highlighting the limitations of current benchmarks that focus solely on holistic accuracy while ignoring model performance across different translation types and complexities. The authors propose a four-level taxonomy (token, syntactic, library, and algorithm levels) and introduce G-TransEval, a new benchmark with curated test samples and unit tests. Experiments reveal that state-of-the-art models excel in simple translations (e.g., token mapping) but struggle with knowledge-dependent tasks (e.g., library and algorithm translations). Key findings include the superiority of unsupervised models in low-level translations and supervised models in high-level tasks, as well as the impact of language features and training data size. The study provides insights for future research and model development in code translation.</x:v>
      </x:c>
      <x:c r="E125" t="str">
        <x:v>Evaluation methods for neural code translation models</x:v>
      </x:c>
      <x:c r="F125" t="str">
        <x:v>Yes</x:v>
      </x:c>
      <x:c r="G125" t="str">
        <x:v>ASE-23</x:v>
      </x:c>
      <x:c r="H125" t="str">
        <x:v>Existing benchmarks:
TransCoder-test
CodeXGLUE
XLCoST
Newly proposed benchmarks:
G-TransEval (contains manually annotated Type 3 and Type 4 translation samples and unit tests)</x:v>
      </x:c>
      <x:c r="I125" t="str">
        <x:v>Quantitative indicators:
BLEU: Measures the n-gram match between generated code and reference code.
CodeBLEU: A code generation evaluation metric combining syntax trees and data flows.
CA (Computational Accuracy): Measures functional correctness through unit test pass rate.
Effect:
In Type 1 (token-level) translation, the model performs excellently (BLEU &gt;90, CA &gt;90%).
In Type 4 (algorithmic level) translation, the model performs worst (CA close to 0%).
G-TransEval significantly reduces the deviation of simple translation, highlighting the model's deficiencies in complex tasks (for example, the CA of type 3 translation drops to 40%-50%).</x:v>
      </x:c>
      <x:c r="J125" t="str">
        <x:v>No</x:v>
      </x:c>
      <x:c r="K125" t="str">
        <x:v>Not reported</x:v>
      </x:c>
      <x:c r="L125" t="str">
        <x:v>No</x:v>
      </x:c>
      <x:c r="M125" s="6" t="e">
        <x:f>HYPERLINK("https://github.com/PolyEval/G-TransEval","https://github.com/PolyEval/G-TransEval")</x:f>
        <x:v>HYPERLINK is not implemented. linkLocation=https://github.com/PolyEval/G-TransEval, friendlyName=https://github.com/PolyEval/G-TransEval</x:v>
      </x:c>
      <x:c r="N125" t="str">
        <x:v>8</x:v>
      </x:c>
      <x:c r="O125" t="str">
        <x:v>Code generation and understanding</x:v>
      </x:c>
      <x:c r="P125" t="str">
        <x:v>Code translation and migration</x:v>
      </x:c>
      <x:c r="Q125" t="str">
        <x:v>Yes</x:v>
      </x:c>
    </x:row>
    <x:row r="126" ht="25.5" customHeight="1">
      <x:c r="A126" t="str">
        <x:v>Pluggable Type Inference for Free</x:v>
      </x:c>
      <x:c r="B126" t="str">
        <x:v>Development</x:v>
      </x:c>
      <x:c r="C126" t="str">
        <x:v>This paper introduces a novel algorithm called "pluggable type inference," which automatically infers type qualifiers for any flow-sensitive pluggable type system without requiring type-system-specific code. By iteratively leveraging existing local type inference capabilities and extending them to global inference, the algorithm significantly reduces the manual effort needed to write type qualifiers. Experiments demonstrate that the approach reduces warning counts by 45% on average across 11 pluggable type systems and 12 projects, while successfully inferring 39% of human-written type qualifiers. This research provides a more efficient solution for practical type system applications.</x:v>
      </x:c>
      <x:c r="D126" t="str">
        <x:v>This paper introduces a novel algorithm called "pluggable type inference," which automatically infers type qualifiers for any flow-sensitive pluggable type system without requiring type-system-specific code. By iteratively leveraging existing local type inference capabilities and extending them to global inference, the algorithm significantly reduces the manual effort needed to write type qualifiers. Experiments demonstrate that the approach reduces warning counts by 45% on average across 11 pluggable type systems and 12 projects, while successfully inferring 39% of human-written type qualifiers. This research provides a more efficient solution for practical type system applications.</x:v>
      </x:c>
      <x:c r="E126" t="str">
        <x:v>Global type inference for pluggable type systems</x:v>
      </x:c>
      <x:c r="F126" t="str">
        <x:v>Yes</x:v>
      </x:c>
      <x:c r="G126" t="str">
        <x:v>ASE-23</x:v>
      </x:c>
      <x:c r="H126" t="str">
        <x:v>Experimental subjects: 12 open source Java projects (such as cache2k, RxNormExplorer, etc.), with a total of 88,680 lines of non-annotation and non-empty code.
Type system: 11 different pluggable type systems (such as null pointer checking, array bounds checking, etc.).</x:v>
      </x:c>
      <x:c r="I126" t="str">
        <x:v>Quantitative indicators:
Number of type qualifiers inferred: A total of 17,940 type qualifiers were inferred in the experiment.
Match rate with human-written qualifiers: Average match rate 39%.
Warning reduction rate: The number of warnings is reduced by an average of 45%.
Effect:
In some projects (such as Numbers-Java-API), the warning reduction rate is as high as 91%.
For methods without callers or scenarios involving generics, inference is less effective (e.g. matching only 9% of artificial qualifiers in the reflection-util project).</x:v>
      </x:c>
      <x:c r="J126" t="str">
        <x:v>Yes</x:v>
      </x:c>
      <x:c r="K126" t="str">
        <x:v>The paper points out that this technology has been applied in pluggable type systems (such as Amazon's code verification tool) from companies such as Amazon, Google, Meta, and Uber. In addition, the author implemented the algorithm in the open source project Checker Framework and has been integrated into its official version.</x:v>
      </x:c>
      <x:c r="L126" t="str">
        <x:v>No</x:v>
      </x:c>
      <x:c r="M126" s="6" t="e">
        <x:f>HYPERLINK("https://github.com/kelloggm/wpi-experiments","https://github.com/kelloggm/wpi-experiments")</x:f>
        <x:v>HYPERLINK is not implemented. linkLocation=https://github.com/kelloggm/wpi-experiments, friendlyName=https://github.com/kelloggm/wpi-experiments</x:v>
      </x:c>
      <x:c r="N126" t="str">
        <x:v>2</x:v>
      </x:c>
      <x:c r="O126" t="str">
        <x:v>Code generation and understanding</x:v>
      </x:c>
      <x:c r="P126" t="str">
        <x:v>Type inference and code normalization</x:v>
      </x:c>
      <x:c r="Q126" t="str">
        <x:v>No</x:v>
      </x:c>
    </x:row>
    <x:row r="127" ht="25.5" customHeight="1">
      <x:c r="A127" t="str">
        <x:v>A Large-Scale Empirical Study on Semantic Versioning in Golang Ecosystem</x:v>
      </x:c>
      <x:c r="B127" t="str">
        <x:v>Maintenance</x:v>
      </x:c>
      <x:c r="C127" t="str">
        <x:v>This paper presents the first large-scale empirical study on Semantic Versioning (SemVer) compliance in the Go ecosystem. The authors developed GoSVI, a tool to detect breaking changes in Go modules and analyze their impact on client programs. Based on a dataset of 124K third-party libraries and 532K client programs collected from GitHub, the study found that 86.3% of library upgrades adhere to SemVer compliance, while 28.6% of non-major upgrades introduce breaking changes. Despite only 3.1% of breaking changes being used by clients, 33.3% of client programs may be affected. The findings offer valuable insights for developers in managing versioning and dependency upgrades.</x:v>
      </x:c>
      <x:c r="D127" t="str">
        <x:v>This paper presents the first large-scale empirical study on Semantic Versioning (SemVer) compliance in the Go ecosystem. The authors developed GoSVI, a tool to detect breaking changes in Go modules and analyze their impact on client programs. Based on a dataset of 124K third-party libraries and 532K client programs collected from GitHub, the study found that 86.3% of library upgrades adhere to SemVer compliance, while 28.6% of non-major upgrades introduce breaking changes. Despite only 3.1% of breaking changes being used by clients, 33.3% of client programs may be affected. The findings offer valuable insights for developers in managing versioning and dependency upgrades.</x:v>
      </x:c>
      <x:c r="E127" t="str">
        <x:v>Compliance analysis of Semantic Versioning (SemVer) in the Go ecosystem.
Detection of breaking changes and their impact on client programs.
Changes in SemVer compliance over time.</x:v>
      </x:c>
      <x:c r="F127" t="str">
        <x:v>No</x:v>
      </x:c>
      <x:c r="G127" t="str">
        <x:v>ASE-23</x:v>
      </x:c>
      <x:c r="H127" t="str">
        <x:v>The paper does not mention the use of standard benchmarks, but the author evaluated the accuracy of the tool GoSVI (91%) by verifying 100 randomly selected destructive change cases.</x:v>
      </x:c>
      <x:c r="I127" t="str">
        <x:v>SemVer compliance ratio: 86.3% of library upgrades comply with SemVer.
Proportion of breaking changes in non-major version upgrades: 28.6%.
Impact of destructive changes on client programs: 3.1% of destructive changes are used, but 33.3% of client programs may be affected.
Time trend: SemVer compliance increases from 63.7% in 2018 to 92.2% in 2023</x:v>
      </x:c>
      <x:c r="J127" t="str">
        <x:v>No</x:v>
      </x:c>
      <x:c r="K127" t="str">
        <x:v>The paper mentions an industry case: the popular Go Web framework gin introduced destructive changes in a minor version upgrade, causing confusion among developers (see pages 1 and 2). In addition, the author recommends that developers use the GoSVI tool to assist in version management decisions.</x:v>
      </x:c>
      <x:c r="L127" t="str">
        <x:v>Yes</x:v>
      </x:c>
      <x:c r="M127" s="6" t="e">
        <x:f>HYPERLINK("https://github.com/liwenke1/GoSVI","https://github.com/liwenke1/GoSVI")</x:f>
        <x:v>HYPERLINK is not implemented. linkLocation=https://github.com/liwenke1/GoSVI, friendlyName=https://github.com/liwenke1/GoSVI</x:v>
      </x:c>
      <x:c r="N127" t="str">
        <x:v>4</x:v>
      </x:c>
      <x:c r="O127" t="str">
        <x:v>Software maintenance and evolution</x:v>
      </x:c>
      <x:c r="P127" t="str">
        <x:v>Software dependency management</x:v>
      </x:c>
      <x:c r="Q127" t="str">
        <x:v>No</x:v>
      </x:c>
    </x:row>
    <x:row r="128" ht="25.5" customHeight="1">
      <x:c r="A128" t="str">
        <x:v>Where to Go Now? Finding Alternatives for Declining Packages in the npm Ecosystem</x:v>
      </x:c>
      <x:c r="B128" t="str">
        <x:v>Maintenance</x:v>
      </x:c>
      <x:c r="C128" t="str">
        <x:v>This paper proposes an automated approach to identify declining packages in the npm ecosystem and recommend alternatives based on community migration patterns. By analyzing dependency change events and centrality trends, the authors extract frequent migration patterns and validate recommendations with real-world examples. Results show 96% accuracy in suggested alternatives, and 67% of surveyed developers would adopt them in future projects. The study also examines migration motivations (e.g., maintenance issues, compatibility) and contexts (e.g., dependency updates, feature additions), providing insights for tool-supported dependency management.</x:v>
      </x:c>
      <x:c r="D128" t="str">
        <x:v>This paper proposes an automated approach to identify declining packages in the npm ecosystem and recommend alternatives based on community migration patterns. By analyzing dependency change events and centrality trends, the authors extract frequent migration patterns and validate recommendations with real-world examples. Results show 96% accuracy in suggested alternatives, and 67% of surveyed developers would adopt them in future projects. The study also examines migration motivations (e.g., maintenance issues, compatibility) and contexts (e.g., dependency updates, feature additions), providing insights for tool-supported dependency management.</x:v>
      </x:c>
      <x:c r="E128" t="str">
        <x:v>Research topics include:
Automated identification and replacement recommendation of declining packages in the npm ecosystem.
Characterization of dependent migration patterns (motivations and timing).
Developer evaluation of the usefulness and acceptance of alternative recommendation tools.</x:v>
      </x:c>
      <x:c r="F128" t="str">
        <x:v>No</x:v>
      </x:c>
      <x:c r="G128" t="str">
        <x:v>ASE-23</x:v>
      </x:c>
      <x:c r="H128" t="str">
        <x:v>The paper does not use standard benchmarks, but verifies the accuracy of recommendations in the following ways:
Manually evaluated 152 dependency migration recommendations (96% effective).
Developer survey (52 JavaScript developers participated).</x:v>
      </x:c>
      <x:c r="I128" t="str">
        <x:v>Recommendation accuracy: 96% of alternative recommendations were verified as valid (146/152).
Developer acceptance: 67% of developers said they would use recommended alternative packages in future projects.
Migration motivation distribution: 74% are maintenance issues, 15% are compatibility, and 8% are performance optimization.
Migration timing distribution: 42% occurs during dependency updates, and 27% is special migration tasks.</x:v>
      </x:c>
      <x:c r="J128" t="str">
        <x:v>No</x:v>
      </x:c>
      <x:c r="K128" t="str">
        <x:v>The paper mentions migration cases of actual open source projects, such as:
Migrate from isomorphic-fetch to cross-fetch to resolve React Native compatibility issues (GitHub PR example).
Migrate from moment to dayjs to reduce packaging size (performance optimization case).
In addition, the 52 participants involved in the developer survey were all from industry projects (GitHub high-star repository maintainers).</x:v>
      </x:c>
      <x:c r="L128" t="str">
        <x:v>No</x:v>
      </x:c>
      <x:c r="M128" s="6"/>
      <x:c r="N128"/>
      <x:c r="O128" t="str">
        <x:v>Software maintenance and evolution</x:v>
      </x:c>
      <x:c r="P128" t="str">
        <x:v>Software dependency management</x:v>
      </x:c>
      <x:c r="Q128" t="str">
        <x:v>No</x:v>
      </x:c>
    </x:row>
    <x:row r="129" ht="25.5" customHeight="1">
      <x:c r="A129" t="str">
        <x:v>ESRO: Experience Assisted Service Reliability against Outages</x:v>
      </x:c>
      <x:c r="B129" t="str">
        <x:v>Testing</x:v>
      </x:c>
      <x:c r="C129" t="str">
        <x:v>This paper introduces ESRO, a system designed to recommend root causes and remediation steps during cloud service outages. ESRO integrates structured real-time alerts and semi-structured historical outage reports by constructing a causal graph (from alerts) and a knowledge graph (from reports), merging them into a unified CK graph. A retrieval-based mechanism then matches ongoing outages with historical cases. Evaluated on two years of real outage data from a large SaaS enterprise, ESRO achieves a 16% improvement in root cause prediction (Rouge-1) and 38% in remediation recommendation over state-of-the-art baselines. Qualitative analysis further demonstrates its effectiveness in production scenarios.</x:v>
      </x:c>
      <x:c r="D129" t="str">
        <x:v>This paper introduces ESRO, a system designed to recommend root causes and remediation steps during cloud service outages. ESRO integrates structured real-time alerts and semi-structured historical outage reports by constructing a causal graph (from alerts) and a knowledge graph (from reports), merging them into a unified CK graph. A retrieval-based mechanism then matches ongoing outages with historical cases. Evaluated on two years of real outage data from a large SaaS enterprise, ESRO achieves a 16% improvement in root cause prediction (Rouge-1) and 38% in remediation recommendation over state-of-the-art baselines. Qualitative analysis further demonstrates its effectiveness in production scenarios.</x:v>
      </x:c>
      <x:c r="E129" t="str">
        <x:v>Research topics include:
Collaborative utilization of structured alerts and unstructured fault reports in cloud service fault diagnosis.
Construction and fusion method of causal graph and knowledge graph (CK graph).
Root cause and remediation action recommendation system (ESRO) based on retrieval mechanism.</x:v>
      </x:c>
      <x:c r="F129" t="str">
        <x:v>Yes</x:v>
      </x:c>
      <x:c r="G129" t="str">
        <x:v>ASE-23</x:v>
      </x:c>
      <x:c r="H129" t="str">
        <x:v>Standard benchmarks are not used, but comparisons are based on the following baseline methods:
Incident Search (IS): Fault symptom similarity search based on RoBERTa embedding.
GCN: Knowledge graph node embedding method based on graph convolutional network.</x:v>
      </x:c>
      <x:c r="I129" t="str">
        <x:v>Rouge-1: Measures the word overlap rate of predicted text and real text. ESRO's root cause recommendation score was 0.242 (a 16% improvement over the baseline), and its remediation measure recommendation score was 0.219 (a 38% improvement).
Rouge-L: Sentence similarity based on longest common subsequence. ESRO scored 0.227 and 0.205 on root cause and repair recommendations respectively, with an average improvement of 26%-41%.
Top-K accuracy: The Top-5 accuracy of the fault clustering prediction model is 72.7%.</x:v>
      </x:c>
      <x:c r="J129" t="str">
        <x:v>Yes</x:v>
      </x:c>
      <x:c r="K129" t="str">
        <x:v>The paper is based on real production data from a large SaaS enterprise (182 failure reports and 44,000 alerts), and shows three actual failure cases:
Case 1: The email template service failed due to configuration issues. ESRO found a similar deployment issue with the same service a year ago.
Case 2: Database high load failure, ESRO related to the database resource competition problem of the same service 9 months ago.
Case 3: Service unavailability caused by version mismatch, ESRO accurately matched the same fault two years ago.</x:v>
      </x:c>
      <x:c r="L129" t="str">
        <x:v>No</x:v>
      </x:c>
      <x:c r="M129" s="6" t="e">
        <x:f>HYPERLINK("https://github.com/sarthak-chakraborty/ESRO","https://github.com/sarthak-chakraborty/ESRO")</x:f>
        <x:v>HYPERLINK is not implemented. linkLocation=https://github.com/sarthak-chakraborty/ESRO, friendlyName=https://github.com/sarthak-chakraborty/ESRO</x:v>
      </x:c>
      <x:c r="N129" t="str">
        <x:v>2</x:v>
      </x:c>
      <x:c r="O129" t="str">
        <x:v>Anomaly detection and fault diagnosis</x:v>
      </x:c>
      <x:c r="P129" t="str">
        <x:v>Cloud service failure root cause analysis</x:v>
      </x:c>
      <x:c r="Q129" t="str">
        <x:v>Yes</x:v>
      </x:c>
    </x:row>
    <x:row r="130" ht="25.5" customHeight="1">
      <x:c r="A130" t="str">
        <x:v>Fixing Privilege Escalations in Cloud Access Control with MaxSAT and Graph Neural Networks</x:v>
      </x:c>
      <x:c r="B130" t="str">
        <x:v>Maintenance</x:v>
      </x:c>
      <x:c r="C130" t="str">
        <x:v>This paper introduces IAMPERE, a novel approach to repair privilege escalations (PEs) in cloud access control caused by IAM misconfigurations. Existing tools like IAM-Deescalate have limited capabilities in handling complex permission flows. IAMPERE formulates the repair problem as a MaxSAT problem and leverages Graph Neural Networks (GNNs) to generate an intermediate patch, which is then refined by a MaxSAT solver into an approximately minimal patch. Experiments on both synthetic and real-world datasets demonstrate that IAMPERE outperforms baselines in repair rate and patch size efficiency.</x:v>
      </x:c>
      <x:c r="D130" t="str">
        <x:v>This paper introduces IAMPERE, a novel approach to repair privilege escalations (PEs) in cloud access control caused by IAM misconfigurations. Existing tools like IAM-Deescalate have limited capabilities in handling complex permission flows. IAMPERE formulates the repair problem as a MaxSAT problem and leverages Graph Neural Networks (GNNs) to generate an intermediate patch, which is then refined by a MaxSAT solver into an approximately minimal patch. Experiments on both synthetic and real-world datasets demonstrate that IAMPERE outperforms baselines in repair rate and patch size efficiency.</x:v>
      </x:c>
      <x:c r="E130" t="str">
        <x:v>Automated remediation of IAM configuration errors in cloud access control</x:v>
      </x:c>
      <x:c r="F130" t="str">
        <x:v>Yes</x:v>
      </x:c>
      <x:c r="G130" t="str">
        <x:v>ASE-23</x:v>
      </x:c>
      <x:c r="H130" t="str">
        <x:v>Test-A: 1,000 synthetic IAM misconfigurations (generated via IAMVulGen).
Test-B: 2 real-world IAM misconfigurations (from US cloud security startup).
Test-C: 31 public IAM misconfigurations (from the IAM-Vulnerable benchmark set)</x:v>
      </x:c>
      <x:c r="I130" t="str">
        <x:v>Repair Rate: IAMPERE's repair rate on Test-A is 57.6%, which is significantly higher than IAM-Deescalate's 21.6%.
Patch Size: IAMPERE generates smaller patches (145 more patches with relative size &lt;0.2 than the baseline).
Time efficiency: IAMPERE repairs more configurations within time limits, and GNN inference is fast (for example, the repair time of Real-2 in Test-B dropped from 3,963 seconds to 1,190 seconds).</x:v>
      </x:c>
      <x:c r="J130" t="str">
        <x:v>No</x:v>
      </x:c>
      <x:c r="K130" t="str">
        <x:v>Case 1: In 2019, 100 million credit card data were leaked by U.S. financial institutions due to IAM configuration errors (Capital One incident). The example in the paper is based on this.
Case 2: Two real configurations (Real-1 and Real-2) from a cloud security startup fixing a complex configuration containing 10+ PEs.</x:v>
      </x:c>
      <x:c r="L130" t="str">
        <x:v>No</x:v>
      </x:c>
      <x:c r="M130" s="6" t="e">
        <x:f>HYPERLINK("https://github.com/githubhuyang/iampere","https://github.com/githubhuyang/iampere")</x:f>
        <x:v>HYPERLINK is not implemented. linkLocation=https://github.com/githubhuyang/iampere, friendlyName=https://github.com/githubhuyang/iampere</x:v>
      </x:c>
      <x:c r="N130" t="str">
        <x:v>1</x:v>
      </x:c>
      <x:c r="O130" t="str">
        <x:v>Software maintenance and evolution</x:v>
      </x:c>
      <x:c r="P130" t="str">
        <x:v>Automated program repair</x:v>
      </x:c>
      <x:c r="Q130" t="str">
        <x:v>Yes</x:v>
      </x:c>
    </x:row>
    <x:row r="131" ht="25.5" customHeight="1">
      <x:c r="A131" t="str">
        <x:v>Merge Conflict Resolution: Classification or Generation?</x:v>
      </x:c>
      <x:c r="B131" t="str">
        <x:v>Maintenance</x:v>
      </x:c>
      <x:c r="C131" t="str">
        <x:v>This paper introduces MergeGen, a novel approach to automatically resolve merge conflicts in collaborative software development. Unlike existing classification-based methods (e.g., MergeBERT) that merely combine existing code snippets, MergeGen formulates conflict resolution as a generation task, leveraging an encoder-decoder model (based on CodeT5) to autoregressively generate resolutions. It proposes a structural and fine-grained conflict representation to explicitly mark conflict regions and align code snippets across versions. Experiments show MergeGen outperforms state-of-the-art tools (e.g., 67.7% accuracy on Java) and can generate new tokens (e.g., function calls). The approach is language-agnostic and validated on Java, C#, and JavaScript.</x:v>
      </x:c>
      <x:c r="D131" t="str">
        <x:v>This paper introduces MergeGen, a novel approach to automatically resolve merge conflicts in collaborative software development. Unlike existing classification-based methods (e.g., MergeBERT) that merely combine existing code snippets, MergeGen formulates conflict resolution as a generation task, leveraging an encoder-decoder model (based on CodeT5) to autoregressively generate resolutions. It proposes a structural and fine-grained conflict representation to explicitly mark conflict regions and align code snippets across versions. Experiments show MergeGen outperforms state-of-the-art tools (e.g., 67.7% accuracy on Java) and can generate new tokens (e.g., function calls). The approach is language-agnostic and validated on Java, C#, and JavaScript.</x:v>
      </x:c>
      <x:c r="E131" t="str">
        <x:v>Automatic repair of code merge conflicts</x:v>
      </x:c>
      <x:c r="F131" t="str">
        <x:v>Yes</x:v>
      </x:c>
      <x:c r="G131" t="str">
        <x:v>ASE-23</x:v>
      </x:c>
      <x:c r="H131" t="str">
        <x:v>Dataset: Multi-language benchmark data set from MergeBERT, including merge conflict cases for Java, C# and JavaScript, with data from 100,000+ open source repositories.
Division method: Randomly divided into training set, verification set and test set according to 8:1:1.</x:v>
      </x:c>
      <x:c r="I131" t="str">
        <x:v>Precision: The proportion of generated results that are grammatically correct and exactly match the human solution.
Java: 69.2% (8.3% higher than MergeBERT)
C#: 75.4% (9.8% improvement)
JavaScript: 70.9% (up 6.0%)
Accuracy: The proportion of all conflicts that produce completely correct solutions.
Java: 67.7% (up 7.1%)
C#: 73.8% (9.7% improvement)
JavaScript: 68.3% (up 4.1%)
New token generation: In cases containing new tokens, the average accuracy is 34.5% (unachievable with traditional methods).</x:v>
      </x:c>
      <x:c r="J131" t="str">
        <x:v>No</x:v>
      </x:c>
      <x:c r="K131" t="str">
        <x:v>Not reported</x:v>
      </x:c>
      <x:c r="L131" t="str">
        <x:v>No</x:v>
      </x:c>
      <x:c r="M131" s="6" t="e">
        <x:f>HYPERLINK("https://github.com/DJjjjhao/ase-merge","https://github.com/DJjjjhao/ase-merge")</x:f>
        <x:v>HYPERLINK is not implemented. linkLocation=https://github.com/DJjjjhao/ase-merge, friendlyName=https://github.com/DJjjjhao/ase-merge</x:v>
      </x:c>
      <x:c r="N131" t="str">
        <x:v>6</x:v>
      </x:c>
      <x:c r="O131" t="str">
        <x:v>Software maintenance and evolution</x:v>
      </x:c>
      <x:c r="P131" t="str">
        <x:v>Software dependency management</x:v>
      </x:c>
      <x:c r="Q131" t="str">
        <x:v>Yes</x:v>
      </x:c>
    </x:row>
    <x:row r="132" ht="25.5" customHeight="1">
      <x:c r="A132" t="str">
        <x:v>Repeated Builds During Code Review: An Empirical Study of the OpenStack Community</x:v>
      </x:c>
      <x:c r="B132" t="str">
        <x:v>Management</x:v>
      </x:c>
      <x:c r="C132" t="str">
        <x:v>This paper presents an empirical study of repeated builds (recheck) during code review in the OpenStack community. Analyzing 66,932 code reviews, we find that 55% of failed builds trigger rechecks, but only 42% of rechecks change the outcome (from failure to success). Unnecessary rechecks generate significant waste: 187.4 compute-years and 2,200% longer review waiting time. We highlight developers' over-reliance on recheck despite awareness of its costs, and propose optimizations (e.g., limiting rechecks, prioritizing integration tests). Survey results confirm a gap between developers' perception and actual behavior.</x:v>
      </x:c>
      <x:c r="D132" t="str">
        <x:v>This paper presents an empirical study of repeated builds (recheck) during code review in the OpenStack community. Analyzing 66,932 code reviews, we find that 55% of failed builds trigger rechecks, but only 42% of rechecks change the outcome (from failure to success). Unnecessary rechecks generate significant waste: 187.4 compute-years and 2,200% longer review waiting time. We highlight developers' over-reliance on recheck despite awareness of its costs, and propose optimizations (e.g., limiting rechecks, prioritizing integration tests). Survey results confirm a gap between developers' perception and actual behavior.</x:v>
      </x:c>
      <x:c r="E132" t="str">
        <x:v>The resource waste problem of repeated construction (recheck) in code review</x:v>
      </x:c>
      <x:c r="F132" t="str">
        <x:v>No</x:v>
      </x:c>
      <x:c r="G132" t="str">
        <x:v>ASE-23</x:v>
      </x:c>
      <x:c r="H132" t="str">
        <x:v>Dataset: 66,932 OpenStack community code reviews (from Nova, Cinder, Ironic, Neutron sub-projects), spanning August 2012 to June 2022.
Data source: Collected via the RESTful API of the Gerrit code review tool, containing 267,239 patch sets and 898,706 review comments.</x:v>
      </x:c>
      <x:c r="I132" t="str">
        <x:v>Recheck frequency: 55% of reviews trigger recheck after a failed build, an average of 2 times per patch set.
Build result change rate: Only 42% of rechecks can change the build result (failure → success), of which only 24% are reasonable rechecks (single trigger is successful).
Waste of resources:
Calculation time: 187.4 years in total (170.6 years of which are unreasonable rechecks).
Waiting time: 16.81 years in total (15.15 years of which were unreasonable rechecks).
Efficiency comparison: The review time for triggering recheck increases by 2,200% (waiting time) and 700% (calculation time).</x:v>
      </x:c>
      <x:c r="J132" t="str">
        <x:v>No</x:v>
      </x:c>
      <x:c r="K132" t="str">
        <x:v>Case: Code review process of the OpenStack community (such as Gerrit tool integrating CI robot).
Industry suggestions: The developer survey (24 OpenStack developers) verified the universality of the resource waste problem, and proposed optimization directions (such as limiting the number of rechecks and prioritizing integration tests).</x:v>
      </x:c>
      <x:c r="L132" t="str">
        <x:v>No</x:v>
      </x:c>
      <x:c r="M132" s="6"/>
      <x:c r="N132"/>
      <x:c r="O132" t="str">
        <x:v>Software maintenance and evolution</x:v>
      </x:c>
      <x:c r="P132" t="str">
        <x:v>Developer behavior analysis</x:v>
      </x:c>
      <x:c r="Q132" t="str">
        <x:v>No</x:v>
      </x:c>
    </x:row>
    <x:row r="133" ht="25.5" customHeight="1">
      <x:c r="A133" t="str">
        <x:v>Automated Software Entity Matching Between Successive Versions</x:v>
      </x:c>
      <x:c r="B133" t="str">
        <x:v>Maintenance</x:v>
      </x:c>
      <x:c r="C133" t="str">
        <x:v>This paper proposes an automated iterative algorithm called ReMapper for matching software entities between successive versions. By leveraging qualified names, implementations, and references of entities, ReMapper significantly improves matching accuracy. Evaluation on a benchmark of 215 commits from 21 projects shows an 85.8% reduction in errors. Furthermore, ReMapper enhances refactoring discovery, increasing recall by 6.9% and reducing false positives by 72.6%. The study provides valuable support for understanding software evolution and developing automated tools.</x:v>
      </x:c>
      <x:c r="D133" t="str">
        <x:v>This paper proposes an automated iterative algorithm called ReMapper for matching software entities between successive versions. By leveraging qualified names, implementations, and references of entities, ReMapper significantly improves matching accuracy. Evaluation on a benchmark of 215 commits from 21 projects shows an 85.8% reduction in errors. Furthermore, ReMapper enhances refactoring discovery, increasing recall by 6.9% and reducing false positives by 72.6%. The study provides valuable support for understanding software evolution and developing automated tools.</x:v>
      </x:c>
      <x:c r="E133" t="str">
        <x:v>Software Entity Matching and its application in software evolution and refactoring discovery</x:v>
      </x:c>
      <x:c r="F133" t="str">
        <x:v>Yes</x:v>
      </x:c>
      <x:c r="G133" t="str">
        <x:v>ASE-23</x:v>
      </x:c>
      <x:c r="H133" t="str">
        <x:v>The paper uses a benchmark called em-Dataset, which contains 215 commits from 21 real projects (20 open source projects and 1 closed source project). These projects cover multiple areas, such as code analysis, unit testing, search engines, etc.</x:v>
      </x:c>
      <x:c r="I133" t="str">
        <x:v>Quantitative indicators:
Error Count (#MST = #FP + #FN): The sum of false positives (FP) and false negatives (FN).
Precision: The ratio of true positives to the total number of reported matches.
Recall: The ratio of true positives to the total number of actual matches.
Effect:
The number of errors decreased by 85.8% (from 579 to 82).
In the reconstruction discovery task, the recall rate increased by 6.9% and false positives were reduced by 72.6%.</x:v>
      </x:c>
      <x:c r="J133" t="str">
        <x:v>Yes</x:v>
      </x:c>
      <x:c r="K133" t="str">
        <x:v>The paper mentions a case study of a closed-source project, which is a software reconstruction engine developed by Huawei. Experimental results show that ReMapper significantly improves the performance of matching and reconstruction discovery in this project.</x:v>
      </x:c>
      <x:c r="L133" t="str">
        <x:v>No</x:v>
      </x:c>
      <x:c r="M133" s="6" t="e">
        <x:f>HYPERLINK("https://github.com/lyoubo/ReMapper","https://github.com/lyoubo/ReMapper")</x:f>
        <x:v>HYPERLINK is not implemented. linkLocation=https://github.com/lyoubo/ReMapper, friendlyName=https://github.com/lyoubo/ReMapper</x:v>
      </x:c>
      <x:c r="N133" t="str">
        <x:v>2</x:v>
      </x:c>
      <x:c r="O133" t="str">
        <x:v>Requirements Engineering and Software Architecture</x:v>
      </x:c>
      <x:c r="P133" t="str">
        <x:v>Software architecture recovery and reconstruction</x:v>
      </x:c>
      <x:c r="Q133" t="str">
        <x:v>No</x:v>
      </x:c>
    </x:row>
    <x:row r="134" ht="25.5" customHeight="1">
      <x:c r="A134" t="str">
        <x:v>DeFiWarder: Protecting DeFi Apps from Token Leaking Vulnerabilities</x:v>
      </x:c>
      <x:c r="B134" t="str">
        <x:v>Testing</x:v>
      </x:c>
      <x:c r="C134" t="str">
        <x:v>This paper introduces DeFiWarder, a tool designed to detect and protect DeFi (Decentralized Finance) applications from Token Leaking vulnerabilities, which allow attackers to withdraw funds far exceeding their deposits. DeFiWarder traces on-chain transactions, analyzes fund flows, and employs role mining and anomaly detection to identify vulnerabilities. Evaluated on a benchmark of 30 DeFi apps, DeFiWarder successfully detected 25 vulnerabilities and demonstrated real-time detection capabilities. The paper also summarizes five major causes of Token Leaking vulnerabilities, offering insights for enhancing DeFi security.</x:v>
      </x:c>
      <x:c r="D134" t="str">
        <x:v>This paper introduces DeFiWarder, a tool designed to detect and protect DeFi (Decentralized Finance) applications from Token Leaking vulnerabilities, which allow attackers to withdraw funds far exceeding their deposits. DeFiWarder traces on-chain transactions, analyzes fund flows, and employs role mining and anomaly detection to identify vulnerabilities. Evaluated on a benchmark of 30 DeFi apps, DeFiWarder successfully detected 25 vulnerabilities and demonstrated real-time detection capabilities. The paper also summarizes five major causes of Token Leaking vulnerabilities, offering insights for enhancing DeFi security.</x:v>
      </x:c>
      <x:c r="E134" t="str">
        <x:v>Token Leaking vulnerability detection and protection in DeFi applications</x:v>
      </x:c>
      <x:c r="F134" t="str">
        <x:v>Yes</x:v>
      </x:c>
      <x:c r="G134" t="str">
        <x:v>ASE-23</x:v>
      </x:c>
      <x:c r="H134" t="str">
        <x:v>The paper uses a benchmark test set containing 30 DeFi applications, all of which have been attacked due to the Token Leaking vulnerability. The data comes from blockchain security event libraries such as Slowmist and Rekt, covering security events from May 2020 to June 2022.</x:v>
      </x:c>
      <x:c r="I134" t="str">
        <x:v>Quantitative indicators:
Detection rate (True Positives, TP): The number of successfully detected vulnerabilities.
False Positives (FP): The number of incorrectly reported vulnerabilities.
Efficiency (Execution Time): the average processing time of a single transaction.
Effect:
25 vulnerabilities (TP=25) and 7 false positives (FP=7) were detected in 30 DeFi applications.
The average transaction processing time is 3.26 milliseconds, supporting real-time detection (TPS=183.2).</x:v>
      </x:c>
      <x:c r="J134" t="str">
        <x:v>Yes</x:v>
      </x:c>
      <x:c r="K134" t="str">
        <x:v>The paper mentioned DeFiWarder's application cases in the industry, such as detecting multiple attacks on the Akropolis application within 15 minutes, helping to prevent further economic losses. In addition, the tool has been successfully used in multiple other DeFi projects.</x:v>
      </x:c>
      <x:c r="L134" t="str">
        <x:v>No</x:v>
      </x:c>
      <x:c r="M134" s="6" t="e">
        <x:f>HYPERLINK("https://github.com/Demonhero0/DeFiWarder","https://github.com/Demonhero0/DeFiWarder")</x:f>
        <x:v>HYPERLINK is not implemented. linkLocation=https://github.com/Demonhero0/DeFiWarder, friendlyName=https://github.com/Demonhero0/DeFiWarder</x:v>
      </x:c>
      <x:c r="N134" t="str">
        <x:v>12</x:v>
      </x:c>
      <x:c r="O134" t="str">
        <x:v>Software security and vulnerability analysis</x:v>
      </x:c>
      <x:c r="P134" t="str">
        <x:v>Smart contract security</x:v>
      </x:c>
      <x:c r="Q134" t="str">
        <x:v>No</x:v>
      </x:c>
    </x:row>
    <x:row r="135" ht="25.5" customHeight="1">
      <x:c r="A135" t="str">
        <x:v>VD-Guard: DMA Guided Fuzzing for Hypervisor Virtual Device</x:v>
      </x:c>
      <x:c r="B135" t="str">
        <x:v>Testing</x:v>
      </x:c>
      <x:c r="C135" t="str">
        <x:v>This paper proposes VD-Guard, a hybrid method for detecting DMA-related vulnerabilities in virtual devices. VD-Guard combines static analysis and dynamic fuzzing to extract potential vulnerability call chains, generate initial seeds, and guide fuzzing with DMA operations. Experiments demonstrate that VD-Guard successfully detected 10 known vulnerabilities and 4 new vulnerabilities (3 assigned CVE IDs) in QEMU and VirtualBox, outperforming the state-of-the-art hypervisor fuzzer Morphiuzz.</x:v>
      </x:c>
      <x:c r="D135" t="str">
        <x:v>This paper proposes VD-Guard, a hybrid method for detecting DMA-related vulnerabilities in virtual devices. VD-Guard combines static analysis and dynamic fuzzing to extract potential vulnerability call chains, generate initial seeds, and guide fuzzing with DMA operations. Experiments demonstrate that VD-Guard successfully detected 10 known vulnerabilities and 4 new vulnerabilities (3 assigned CVE IDs) in QEMU and VirtualBox, outperforming the state-of-the-art hypervisor fuzzer Morphiuzz.</x:v>
      </x:c>
      <x:c r="E135" t="str">
        <x:v>DMA-related vulnerability detection of virtual devices in virtualized environments</x:v>
      </x:c>
      <x:c r="F135" t="str">
        <x:v>Yes</x:v>
      </x:c>
      <x:c r="G135" t="str">
        <x:v>ASE-23</x:v>
      </x:c>
      <x:c r="H135" t="str">
        <x:v>The paper constructed a data set containing 10 known QEMU vulnerabilities, and additionally tested the latest versions of QEMU and VirtualBox to discover new vulnerabilities.</x:v>
      </x:c>
      <x:c r="I135" t="str">
        <x:v>Quantitative indicators:
Number of vulnerability detections (True Positives, TP): VD-Guard detected 10 known vulnerabilities and 4 new vulnerabilities, while Morphiuzz only detected 3 known vulnerabilities.
DMA path coverage: VD-Guard’s average DMA path coverage is 2.1 times that of Morphiuzz.
Time efficiency: VD-Guard finds vulnerabilities in an average of 120 minutes, much faster than Morphiuzz.
Effect:
VD-Guard detected all targeted vulnerabilities within 24 hours, while Morphiuzz only detected some vulnerabilities.
All 4 newly discovered vulnerabilities have been confirmed and fixed by developers (3 received CVE numbers).</x:v>
      </x:c>
      <x:c r="J135" t="str">
        <x:v>Yes</x:v>
      </x:c>
      <x:c r="K135" t="str">
        <x:v>The paper mentions the application cases of VD-Guard in QEMU and VirtualBox. Four new vulnerabilities (such as CVE-2022-2962, CVE-2022-3872, etc.) were successfully detected and fixed by the developers.</x:v>
      </x:c>
      <x:c r="L135" t="str">
        <x:v>No</x:v>
      </x:c>
      <x:c r="M135" s="6"/>
      <x:c r="N135"/>
      <x:c r="O135" t="str">
        <x:v>Program Analysis and Software Testing</x:v>
      </x:c>
      <x:c r="P135" t="str">
        <x:v>program analysis techniques</x:v>
      </x:c>
      <x:c r="Q135" t="str">
        <x:v>No</x:v>
      </x:c>
    </x:row>
    <x:row r="136" ht="25.5" customHeight="1">
      <x:c r="A136" t="str">
        <x:v>FAST: Boosting Uncertainty-based Test Prioritization Methods for Neural Networks via Feature Selection</x:v>
      </x:c>
      <x:c r="B136" t="str">
        <x:v>Testing</x:v>
      </x:c>
      <x:c r="C136" t="str">
        <x:v>This paper proposes FAST, a novel method to boost uncertainty-based test prioritization techniques for deep neural networks (DNNs) via guided feature selection. FAST addresses the overconfidence problem in DNNs, where models produce high-confidence predictions for incorrect outputs. By quantifying the contribution of each feature to correct predictions and dynamically pruning noisy features during inference, FAST derives a calibrated probability vector that improves the distinguishability between high-confidence errors and correct predictions. Extensive experiments on diverse benchmarks (e.g., MNIST, CIFAR-10) and model architectures (e.g., CNN, RNN) demonstrate FAST’s superiority, achieving 3.19% higher APFD than uncertainty-based methods and 1.78% higher than state-of-the-art techniques like NNS. FAST also enhances model retraining efficiency, with a 3.47% average accuracy improvement.</x:v>
      </x:c>
      <x:c r="D136" t="str">
        <x:v>This paper proposes FAST, a novel method to boost uncertainty-based test prioritization techniques for deep neural networks (DNNs) via guided feature selection. FAST addresses the overconfidence problem in DNNs, where models produce high-confidence predictions for incorrect outputs. By quantifying the contribution of each feature to correct predictions and dynamically pruning noisy features during inference, FAST derives a calibrated probability vector that improves the distinguishability between high-confidence errors and correct predictions. Extensive experiments on diverse benchmarks (e.g., MNIST, CIFAR-10) and model architectures (e.g., CNN, RNN) demonstrate FAST’s superiority, achieving 3.19% higher APFD than uncertainty-based methods and 1.78% higher than state-of-the-art techniques like NNS. FAST also enhances model retraining efficiency, with a 3.47% average accuracy improvement.</x:v>
      </x:c>
      <x:c r="E136" t="str">
        <x:v>Test case prioritization for deep learning neural networks</x:v>
      </x:c>
      <x:c r="F136" t="str">
        <x:v>Yes</x:v>
      </x:c>
      <x:c r="G136" t="str">
        <x:v>ASE-24</x:v>
      </x:c>
      <x:c r="H136" t="str">
        <x:v>The benchmark data sets and models used in the experiment include:
Datasets: MNIST, FASHION, CIFAR-10, SVHN, Imagenette (high-dimensional images), GSCmd (audio), IMDb (text).
Model structure: LeNet, ResNet, VGG, Conv-6/8, WRN-28, LSTM.
Noisy data: MNIST-C, FASHION-C, CIFAR-C, SVHN-C (artificially generated noisy version).</x:v>
      </x:c>
      <x:c r="I136" t="str">
        <x:v>APFD (Average Percentage of Fault Detection):
The average improvement of FAST is 3.19% vs. uncertainty method and 1.78% vs. NNS.
Under a small budget (such as 1% test cases), 13.63% more errors are exposed (vs. uncertainty method).
TRC (Test Relative Coverage):
The TRC value of FAST under low budget is significantly higher than the baseline (such as 12.92%~17.58% improvement).
Model enhancement effect:
Using 5% of the test budget to retrain the model, the accuracy increased by an average of 3.47% (13.36% higher than NNS).</x:v>
      </x:c>
      <x:c r="J136" t="str">
        <x:v>No</x:v>
      </x:c>
      <x:c r="K136" t="str">
        <x:v>Not reported</x:v>
      </x:c>
      <x:c r="L136" t="str">
        <x:v>No</x:v>
      </x:c>
      <x:c r="M136" s="6"/>
      <x:c r="N136"/>
      <x:c r="O136" t="str">
        <x:v>Program Analysis and Software Testing</x:v>
      </x:c>
      <x:c r="P136" t="str">
        <x:v>Test efficiency optimization</x:v>
      </x:c>
      <x:c r="Q136" t="str">
        <x:v>No</x:v>
      </x:c>
    </x:row>
    <x:row r="137" ht="25.5" customHeight="1">
      <x:c r="A137" t="str">
        <x:v>Hybrid Regression Test Selection by Integrating File and Method Dependences</x:v>
      </x:c>
      <x:c r="B137" t="str">
        <x:v>Testing</x:v>
      </x:c>
      <x:c r="C137" t="str">
        <x:v>This paper introduces JegEks, a hybrid regression test selection (RTS) method that integrates dynamic file-level analysis (FRTS) with static method-level analysis (MRTS) to address safety issues in handling external library callbacks (e.g., reflection and dynamic binding). JegEks synergizes dynamic and static analyses by incrementally building call graphs and refining test selection precision. Experiments on 1,000 revisions across 20 open-source projects show that JegEks reduces selected test classes by 29% and end-to-end testing time by 30.9% compared to Ekstazi, while ensuring safety (zero missed tests). The paper also proposes a safety metric (ALR) and a tool Checker to evaluate RTS tools, revealing unsafety in state-of-the-art tools like FineEkstazi.</x:v>
      </x:c>
      <x:c r="D137" t="str">
        <x:v>This paper introduces JegEks, a hybrid regression test selection (RTS) method that integrates dynamic file-level analysis (FRTS) with static method-level analysis (MRTS) to address safety issues in handling external library callbacks (e.g., reflection and dynamic binding). JegEks synergizes dynamic and static analyses by incrementally building call graphs and refining test selection precision. Experiments on 1,000 revisions across 20 open-source projects show that JegEks reduces selected test classes by 29% and end-to-end testing time by 30.9% compared to Ekstazi, while ensuring safety (zero missed tests). The paper also proposes a safety metric (ALR) and a tool Checker to evaluate RTS tools, revealing unsafety in state-of-the-art tools like FineEkstazi.</x:v>
      </x:c>
      <x:c r="E137" t="str">
        <x:v>The research topic is: Hybrid Regression Test Selection (Hybrid RTS), focusing on solving the following problems:
Multi-granularity analysis collaboration: combines the advantages of dynamic file-level and static method-level analysis.
Security improvement: Handle the missing selection problem caused by external library callbacks (such as reflection, dynamic binding).
Efficiency Optimization: Reduce end-to-end testing time through incremental static analysis.</x:v>
      </x:c>
      <x:c r="F137" t="str">
        <x:v>No</x:v>
      </x:c>
      <x:c r="G137" t="str">
        <x:v>ASE-24</x:v>
      </x:c>
      <x:c r="H137" t="str">
        <x:v>Dataset: 1,000 consecutive versions (CI revisions) of 20 open source Java projects (such as Gerrit, Apache Commons, etc.).
Comparison tools: Ekstazi (dynamic FRTS), FineEkstazi (hybrid RTS), STARTS (static FRTS), HyRTS (hybrid RTS).
Environment: Oracle JDK 8/11, 80-core server, Ubuntu Linux 20.04.</x:v>
      </x:c>
      <x:c r="I137" t="str">
        <x:v>Test category selection ratio: JegEks selects 18.0% of test categories on average, 29% less than Ekstazi (25.4%).
End-to-end time: JegEks only takes 33.8% of RetestAll time, 30.9% less than Ekstazi (48.9%).
Safety (ALR): The ALR of JegEks and Ekstazi is 0% (no missed selections), while the missed selection rate of FineEkstazi is as high as 16.03%.</x:v>
      </x:c>
      <x:c r="J137" t="str">
        <x:v>No</x:v>
      </x:c>
      <x:c r="K137" t="str">
        <x:v>Not reported</x:v>
      </x:c>
      <x:c r="L137" t="str">
        <x:v>No</x:v>
      </x:c>
      <x:c r="M137" s="9" t="s">
        <x:v>0</x:v>
      </x:c>
      <x:c r="N137" t="n">
        <x:v>2</x:v>
      </x:c>
      <x:c r="O137" t="str">
        <x:v>Program Analysis and Software Testing</x:v>
      </x:c>
      <x:c r="P137" t="str">
        <x:v>Test efficiency optimization</x:v>
      </x:c>
      <x:c r="Q137" t="str">
        <x:v>No</x:v>
      </x:c>
    </x:row>
    <x:row r="138" ht="25.5" customHeight="1">
      <x:c r="A138" s="4" t="str">
        <x:v>Getting Inspiration for Feature Elicitation: App Store- vs. LLM-based Approach</x:v>
      </x:c>
      <x:c r="B138" t="str">
        <x:v>Testing</x:v>
      </x:c>
      <x:c r="C138" t="str">
        <x:v>This paper presents a comparative study between AppStore-inspired and LLM-inspired approaches for feature elicitation in software engineering. By analyzing 1,200 sub-features generated from both methods, the study highlights their benefits, challenges, and key differences. Results show that while both approaches produce relevant and clearly described sub-features, LLMs excel in generating novel ideas for unseen app domains. However, some LLM-generated features may lack feasibility, underscoring the need for human oversight. The paper also introduces a tool integrating both approaches and discusses practical implications for developers.</x:v>
      </x:c>
      <x:c r="D138" t="str">
        <x:v>This paper presents a comparative study between AppStore-inspired and LLM-inspired approaches for feature elicitation in software engineering. By analyzing 1,200 sub-features generated from both methods, the study highlights their benefits, challenges, and key differences. Results show that while both approaches produce relevant and clearly described sub-features, LLMs excel in generating novel ideas for unseen app domains. However, some LLM-generated features may lack feasibility, underscoring the need for human oversight. The paper also introduces a tool integrating both approaches and discusses practical implications for developers.</x:v>
      </x:c>
      <x:c r="E138" t="str">
        <x:v>Compare the functional inspiration acquisition methods based on the App Store (AppStore) and the large language model (LLM), and analyze their effects, differences and applicable scenarios in the requirement refinement task.</x:v>
      </x:c>
      <x:c r="F138" t="str">
        <x:v>Yes</x:v>
      </x:c>
      <x:c r="G138" t="str">
        <x:v>ASE-24</x:v>
      </x:c>
      <x:c r="H138" t="str">
        <x:v>20 root features (10 existing features and 10 novel features), used to generate a two-level feature tree.
1,200 sub-functions (30 sub-functions generated per root function) were manually assessed for relevance, clarity, feasibility and traceability.</x:v>
      </x:c>
      <x:c r="I138" t="str">
        <x:v>Relevance: The LLM and AppStore methods scored 4.97 and 4.95 respectively on existing features and 4.95 and 3.90 respectively on novel features.
Clarity: The LLM method scored 5.0 across all features and the AppStore method scored 4.87-4.90.
Feasibility: The LLM method scored 4.69 on novel functions, and some functions have feasibility issues.
Traceability: The AppStore method scored 4.96-4.97, indicating that the sub-function can be traced back to the original application description.</x:v>
      </x:c>
      <x:c r="J138" t="str">
        <x:v>No</x:v>
      </x:c>
      <x:c r="K138" t="str">
        <x:v>Not reported</x:v>
      </x:c>
      <x:c r="L138" t="str">
        <x:v>No</x:v>
      </x:c>
      <x:c r="M138" s="6"/>
      <x:c r="N138"/>
      <x:c r="O138" t="str">
        <x:v>Requirements Engineering and Software Architecture</x:v>
      </x:c>
      <x:c r="P138" t="str">
        <x:v>Requirements elicitation and analysis</x:v>
      </x:c>
      <x:c r="Q138" t="str">
        <x:v>Yes</x:v>
      </x:c>
    </x:row>
    <x:row r="139" ht="25.5" customHeight="1">
      <x:c r="A139" t="str">
        <x:v>Efficient Slicing of Feature Models via Projected d-DNNF Compilation</x:v>
      </x:c>
      <x:c r="B139" t="str">
        <x:v>Design</x:v>
      </x:c>
      <x:c r="C139" t="str">
        <x:v>This paper introduces projected d-DNNF compilation, a novel approach for efficiently slicing feature models in configurable systems. Traditional slicing methods are computationally expensive and require complex analyses (e.g., SAT or #SAT). By integrating slicing with knowledge compilation, the proposed method directly generates a projected d-DNNF, preserving dependencies while enabling linear-time analyses. Empirical evaluations on real-world industrial models and public benchmarks demonstrate significant runtime improvements and scalability compared to state-of-the-art techniques, making it a promising solution for practical applications.</x:v>
      </x:c>
      <x:c r="D139" t="str">
        <x:v>This paper introduces projected d-DNNF compilation, a novel approach for efficiently slicing feature models in configurable systems. Traditional slicing methods are computationally expensive and require complex analyses (e.g., SAT or #SAT). By integrating slicing with knowledge compilation, the proposed method directly generates a projected d-DNNF, preserving dependencies while enabling linear-time analyses. Empirical evaluations on real-world industrial models and public benchmarks demonstrate significant runtime improvements and scalability compared to state-of-the-art techniques, making it a promising solution for practical applications.</x:v>
      </x:c>
      <x:c r="E139" t="str">
        <x:v>Efficient slicing and knowledge compilation of feature models</x:v>
      </x:c>
      <x:c r="F139" t="str">
        <x:v>No</x:v>
      </x:c>
      <x:c r="G139" t="str">
        <x:v>ASE-24</x:v>
      </x:c>
      <x:c r="H139" t="str">
        <x:v>Industrial models: 12 real feature models (from the automotive domain), each model contains 4 actually used slices.
Literature model: 49 public feature models, randomly generating 100 slices (removing 10%-80% variables).
Model Counting Competition Examples: 200 examples from the 2022 Model Counting Competition.</x:v>
      </x:c>
      <x:c r="I139" t="str">
        <x:v>Quantitative indicators:
Runtime: Compare the time it takes for different tools to complete slicing.
Number of d-DNNF nodes: measures the complexity of the generated model.
Scalability: Number of instances successfully processed (timeout limited to 10 minutes).
Effect:
Industrial model: pd4 (dissertation tool) is 4.05 times faster than traditional slicing, solving 47/48 instances.
Literature model: pd4 solves 4,516 instances, 9.25 times faster than traditional methods.
Competition example: pd4 solved 159 examples, 22 times faster than traditional methods.
d-DNNF size: The d-DNNF generated by pd4 is on average 25.1% smaller than the traditional method.</x:v>
      </x:c>
      <x:c r="J139" t="str">
        <x:v>Yes</x:v>
      </x:c>
      <x:c r="K139" t="str">
        <x:v>mentioned. The collaborators of the paper provided 12 real feature models and their slices in the automotive field to verify the practicability of the method. For example, software engineers can use slicing to analyze only software-related features, ignoring the hardware or customer requirements parts.</x:v>
      </x:c>
      <x:c r="L139" t="str">
        <x:v>No</x:v>
      </x:c>
      <x:c r="M139" s="6" t="e">
        <x:f>HYPERLINK("https://github.com/SoftVarE-Group/proj-ddnnf-eval","https://github.com/SoftVarE-Group/proj-ddnnf-eval")</x:f>
        <x:v>HYPERLINK is not implemented. linkLocation=https://github.com/SoftVarE-Group/proj-ddnnf-eval, friendlyName=https://github.com/SoftVarE-Group/proj-ddnnf-eval</x:v>
      </x:c>
      <x:c r="N139" t="str">
        <x:v>0</x:v>
      </x:c>
      <x:c r="O139" t="str">
        <x:v>Formal methods and verification</x:v>
      </x:c>
      <x:c r="P139" t="str">
        <x:v>Model checking and symbolic execution</x:v>
      </x:c>
      <x:c r="Q139" t="str">
        <x:v>No</x:v>
      </x:c>
    </x:row>
    <x:row r="140" ht="25.5" customHeight="1">
      <x:c r="A140" t="str">
        <x:v>Blackbox Observability of Features and Feature Interactions</x:v>
      </x:c>
      <x:c r="B140" t="str">
        <x:v>Testing</x:v>
      </x:c>
      <x:c r="C140" t="str">
        <x:v>This paper addresses the problem of blackbox observability in configurable software systems, determining whether the effects of individual features or feature interactions can be isolated through external observations. The authors formalize direct and general observability and devise a decision procedure to verify observability. Experiments on benchmarks and real-world systems show that (1) observability is tractable, (2) constraints often limit observability, and (3) many effects in blackbox performance models are not observable, impacting interpretability.</x:v>
      </x:c>
      <x:c r="D140" t="str">
        <x:v>This paper addresses the problem of blackbox observability in configurable software systems, determining whether the effects of individual features or feature interactions can be isolated through external observations. The authors formalize direct and general observability and devise a decision procedure to verify observability. Experiments on benchmarks and real-world systems show that (1) observability is tractable, (2) constraints often limit observability, and (3) many effects in blackbox performance models are not observable, impacting interpretability.</x:v>
      </x:c>
      <x:c r="E140" t="str">
        <x:v>Black-box observability of features and feature interactions in configurable software systems</x:v>
      </x:c>
      <x:c r="F140" t="str">
        <x:v>No</x:v>
      </x:c>
      <x:c r="G140" t="str">
        <x:v>ASE-24</x:v>
      </x:c>
      <x:c r="H140" t="str">
        <x:v>Community benchmarks: Minepump, Elevator, CFDP, Apache, Curl, Email, h264, LinkedList, PKJab, Prevayler, ZipMe.
Real systems: LLVM, Lrzip, BSN, VCL, Brotli, FastDownward, HSQLDB, etc.</x:v>
      </x:c>
      <x:c r="I140" t="str">
        <x:v>Quantitative indicators:
Observability calculation time (Time).
proportion of the configuration of the observable part (direct observability
∣
D
O
∣
∣D
O
​
 ∣, indirect observability
∣
I
O
∣
∣I
O
​
 ∣, unobservable
∣
¬
O
∣
∣¬O∣).
Effect:
Observability calculation is feasible in actual systems (for example, VCL only takes 1.8 seconds to complete 3-wise configuration analysis).
Constraints significantly reduce observability (for example, only 28% of PKJab's 2-wise configuration is directly observable).
Many feature interactions in existing performance models are unobservable (for example, all 166 interactions in the Brotli model are unobservable)</x:v>
      </x:c>
      <x:c r="J140" t="str">
        <x:v>No</x:v>
      </x:c>
      <x:c r="K140" t="str">
        <x:v>Not reported</x:v>
      </x:c>
      <x:c r="L140" t="str">
        <x:v>No</x:v>
      </x:c>
      <x:c r="M140" s="6" t="e">
        <x:f>HYPERLINK("https://github.com/BlackboxObservability/UatuEvaluation/","https://github.com/BlackboxObservability/UatuEvaluation/")</x:f>
        <x:v>HYPERLINK is not implemented. linkLocation=https://github.com/BlackboxObservability/UatuEvaluation/, friendlyName=https://github.com/BlackboxObservability/UatuEvaluation/</x:v>
      </x:c>
      <x:c r="N140" t="str">
        <x:v>0</x:v>
      </x:c>
      <x:c r="O140" t="str">
        <x:v>Program Analysis and Software Testing</x:v>
      </x:c>
      <x:c r="P140" t="str">
        <x:v>Automated test generation</x:v>
      </x:c>
      <x:c r="Q140" t="str">
        <x:v>No</x:v>
      </x:c>
    </x:row>
    <x:row r="141" ht="25.5" customHeight="1">
      <x:c r="A141" t="str">
        <x:v>AVIATE: Exploiting Translation Variants of Artifacts to Improve IR-based Traceability Recovery in Bilingual Software Projects</x:v>
      </x:c>
      <x:c r="B141" t="str">
        <x:v>Maintenance</x:v>
      </x:c>
      <x:c r="C141" t="str">
        <x:v>This paper proposes AVIATE, an enhancement strategy for IR-based traceability recovery in bilingual software projects. It addresses translation inconsistency (e.g., "attribute" → "attribute" vs. "property") by:
Generating translation variants via multiple translators (NLLB, Google Translate, etc.).
Extracting consensual bitterms (word pairs shared across artifacts) to capture consistent functionality descriptions.
Enriching artifact texts and adjusting term weights based on distinctiveness.
Experiments on 17 projects show AVIATE improves AP by 16.67 (31.43%) and MAP by 8.38 (11.22%) over state-of-the-art translation-based IR approaches, demonstrating its effectiveness in multilingual traceability recovery.</x:v>
      </x:c>
      <x:c r="D141" t="str">
        <x:v>This paper proposes AVIATE, an enhancement strategy for IR-based traceability recovery in bilingual software projects. It addresses translation inconsistency (e.g., "attribute" → "attribute" vs. "property") by:
Generating translation variants via multiple translators (NLLB, Google Translate, etc.).
Extracting consensual bitterms (word pairs shared across artifacts) to capture consistent functionality descriptions.
Enriching artifact texts and adjusting term weights based on distinctiveness.
Experiments on 17 projects show AVIATE improves AP by 16.67 (31.43%) and MAP by 8.38 (11.22%) over state-of-the-art translation-based IR approaches, demonstrating its effectiveness in multilingual traceability recovery.</x:v>
      </x:c>
      <x:c r="E141" t="str">
        <x:v>Retrospective recovery in bilingual software projects</x:v>
      </x:c>
      <x:c r="F141" t="str">
        <x:v>No</x:v>
      </x:c>
      <x:c r="G141" t="str">
        <x:v>ASE-24</x:v>
      </x:c>
      <x:c r="H141" t="str">
        <x:v>Data set: 17 bilingual open source projects (14 Chinese-English projects, 1 English-Korean, 1 English-Japanese, 1 English-German project), such as Alibaba's Canal, Tencent's bk-cmdb, etc. (see Table 1 for details).
Comparison methods: single translation IR (VSM+Tencent Translate), TAROT (existing consensus two-word enhancement method).</x:v>
      </x:c>
      <x:c r="I141" t="str">
        <x:v>Indicators:
AP (Average Precision): measures the quality of sorting.
MAP (Mean Average Precision): Average AP of multiple queries.
Effect:
AVIATE vs. single translation IR: average AP increased by 16.67 (31.43%), maximum increased by 30.36 (Canal project); MAP increased by 8.38 (11.22%).
AVIATE vs. TAROT: AP increased by 8.46 (13.81%), MAP increased by 3.17 (3.96%).</x:v>
      </x:c>
      <x:c r="J141" t="str">
        <x:v>No</x:v>
      </x:c>
      <x:c r="K141" t="str">
        <x:v>Not reported</x:v>
      </x:c>
      <x:c r="L141" t="str">
        <x:v>No</x:v>
      </x:c>
      <x:c r="M141" s="6" t="e">
        <x:f>HYPERLINK("https://github.com/huiAlex/AVIATE","https://github.com/huiAlex/AVIATE")</x:f>
        <x:v>HYPERLINK is not implemented. linkLocation=https://github.com/huiAlex/AVIATE, friendlyName=https://github.com/huiAlex/AVIATE</x:v>
      </x:c>
      <x:c r="N141" t="str">
        <x:v>0</x:v>
      </x:c>
      <x:c r="O141" t="str">
        <x:v>SE for AI </x:v>
      </x:c>
      <x:c r="P141" t="str">
        <x:v>Software text mining and information extraction based on machine learning</x:v>
      </x:c>
      <x:c r="Q141" t="str">
        <x:v>No</x:v>
      </x:c>
    </x:row>
    <x:row r="142" ht="25.5" customHeight="1">
      <x:c r="A142" t="str">
        <x:v>Shoot Yourself in the Foot — Efficient Code Causes Inefficiency in Compiler Optimizations</x:v>
      </x:c>
      <x:c r="B142" t="str">
        <x:v>Testing</x:v>
      </x:c>
      <x:c r="C142" t="str">
        <x:v>This paper introduces a novel approach to evaluate compiler optimizations by examining whether manually optimized source code helps compilers generate more efficient machine code. The authors propose "deoptimization," a technique to transform efficient code into less efficient variants, and compare the compiler’s output for both versions. Surprisingly, they find that human optimizations can sometimes hinder compiler optimizations, leading to suboptimal machine code. The tool dc3 is developed to detect such compiler defects, identifying 71 issues (53 in LLVM and 18 in GCC), with 54 confirmed or fixed. This work pioneers a new direction for compiler testing and inspires potential redesigns of optimization pipelines.</x:v>
      </x:c>
      <x:c r="D142" t="str">
        <x:v>This paper introduces a novel approach to evaluate compiler optimizations by examining whether manually optimized source code helps compilers generate more efficient machine code. The authors propose "deoptimization," a technique to transform efficient code into less efficient variants, and compare the compiler’s output for both versions. Surprisingly, they find that human optimizations can sometimes hinder compiler optimizations, leading to suboptimal machine code. The tool dc3 is developed to detect such compiler defects, identifying 71 issues (53 in LLVM and 18 in GCC), with 54 confirmed or fixed. This work pioneers a new direction for compiler testing and inspires potential redesigns of optimization pipelines.</x:v>
      </x:c>
      <x:c r="E142" t="str">
        <x:v>Compiler optimization defect detection</x:v>
      </x:c>
      <x:c r="F142" t="str">
        <x:v>No</x:v>
      </x:c>
      <x:c r="G142" t="str">
        <x:v>ASE-24</x:v>
      </x:c>
      <x:c r="H142" t="str">
        <x:v>AnghaBench: Contains 1 million compilable C programs.
llvm-opt-benchmark: Code from real projects (such as Linux, OpenSSL, NumPy, etc.).
30,000 source files from 15 open source projects (such as QEMU, Redis, PHP, z3, etc.).</x:v>
      </x:c>
      <x:c r="I142" t="str">
        <x:v>Quantitative indicators:
Total instructions (#instructions): The number of machine code instructions generated.
Total instruction cost (Cost Model): Static performance estimation based on LLVM cost model.
Effect:
53 and 18 defects were found in LLVM and GCC respectively, of which 37 (LLVM) and 17 (GCC) were confirmed or fixed.
In some cases, the performance of de-optimized code compilation is as high as 15% higher than that of the original optimized code.</x:v>
      </x:c>
      <x:c r="J142" t="str">
        <x:v>Yes</x:v>
      </x:c>
      <x:c r="K142" t="str">
        <x:v>Mentioned:
Optimization flaws found in real projects (such as jemalloc, Redis, abseil-cpp) were submitted to LLVM/GCC developers, and some have been fixed (such as LLVM Issue #76128).
The developer proposed 5 performance patches based on the anti-optimized code, 2 of which were accepted.</x:v>
      </x:c>
      <x:c r="L142" t="str">
        <x:v>Yes</x:v>
      </x:c>
      <x:c r="M142" s="6" t="e">
        <x:f>HYPERLINK("https://github.com/XChy/de3","https://github.com/XChy/de3")</x:f>
        <x:v>HYPERLINK is not implemented. linkLocation=https://github.com/XChy/de3, friendlyName=https://github.com/XChy/de3</x:v>
      </x:c>
      <x:c r="N142" t="str">
        <x:v>0</x:v>
      </x:c>
      <x:c r="O142" t="str">
        <x:v>Program Analysis and Software Testing</x:v>
      </x:c>
      <x:c r="P142" t="str">
        <x:v>program analysis techniques</x:v>
      </x:c>
      <x:c r="Q142" t="str">
        <x:v>No</x:v>
      </x:c>
    </x:row>
    <x:row r="143" ht="25.5" customHeight="1">
      <x:c r="A143" t="str">
        <x:v>Rust-twins: Automatic Rust Compiler Testing through Program Mutation and Dual Macros Generation</x:v>
      </x:c>
      <x:c r="B143" t="str">
        <x:v>Testing</x:v>
      </x:c>
      <x:c r="C143" t="str">
        <x:v>This paper introduces Rust-twins, an automated testing tool for detecting crashes and miscompilations in the Rust compiler (rustc). Traditional compiler testing faces challenges due to Rust’s strict memory safety rules and the lack of multiple compiler implementations for differential testing. Rust-twins addresses these by:
Program Mutation: Leveraging 18 mutators (4 Rust-specific, 14 general) with LLM assistance (e.g., GPT-4) to generate valid Rust programs.
Dual Macros Generation: Rewriting Rust programs into equivalent macros (MBE and PCD) and comparing their expansion results to identify compiler bugs.
Evaluation shows Rust-twins achieves 2x higher code coverage than RustSmith, triggering 10 crashes and 229 differences, with 12 bugs reported (8 confirmed/fixed).</x:v>
      </x:c>
      <x:c r="D143" t="str">
        <x:v>This paper introduces Rust-twins, an automated testing tool for detecting crashes and miscompilations in the Rust compiler (rustc). Traditional compiler testing faces challenges due to Rust’s strict memory safety rules and the lack of multiple compiler implementations for differential testing. Rust-twins addresses these by:
Program Mutation: Leveraging 18 mutators (4 Rust-specific, 14 general) with LLM assistance (e.g., GPT-4) to generate valid Rust programs.
Dual Macros Generation: Rewriting Rust programs into equivalent macros (MBE and PCD) and comparing their expansion results to identify compiler bugs.
Evaluation shows Rust-twins achieves 2x higher code coverage than RustSmith, triggering 10 crashes and 229 differences, with 12 bugs reported (8 confirmed/fixed).</x:v>
      </x:c>
      <x:c r="E143" t="str">
        <x:v>Automated testing of the Rust compiler</x:v>
      </x:c>
      <x:c r="F143" t="str">
        <x:v>Yes</x:v>
      </x:c>
      <x:c r="G143" t="str">
        <x:v>ASE-24</x:v>
      </x:c>
      <x:c r="H143" t="str">
        <x:v>Initial seed: unit test cases from rustc (single file program).
Baseline tools:
RustSmith: A syntax-based Rust program generation tool.
libFuzzer: A fuzz testing tool for byte-level mutation.</x:v>
      </x:c>
      <x:c r="I143" t="str">
        <x:v>Quantitative indicators:
Stillborn Rate (SR): Stillborn rate (lower is better).
Code diversity: The number of AST node types generated.
Code coverage: Line coverage (overall and module level).
Defect detection: number of crashes, number of differences, number of confirmed bugs.
Effect:
SR: 73.5% for mutation components and 49% for macro generation components.
Coverage: 198,470 lines covered overall (98,183 lines higher than RustSmith).
Defects: 12 bugs found (8 confirmed/fixed).</x:v>
      </x:c>
      <x:c r="J143" t="str">
        <x:v>Yes</x:v>
      </x:c>
      <x:c r="K143" t="str">
        <x:v>Mentioned:
The discovered bugs have been submitted to the Rust development team via GitHub Issues (such as Issue #126106 and #116502).
The tool is tested on a real Rust compiler (rustc), covering its front-end, mid-end and back-end modules.</x:v>
      </x:c>
      <x:c r="L143" t="str">
        <x:v>No</x:v>
      </x:c>
      <x:c r="M143" s="6"/>
      <x:c r="N143"/>
      <x:c r="O143" t="str">
        <x:v>Program Analysis and Software Testing</x:v>
      </x:c>
      <x:c r="P143" t="str">
        <x:v>Automated test generation</x:v>
      </x:c>
      <x:c r="Q143" t="str">
        <x:v>Yes</x:v>
      </x:c>
    </x:row>
    <x:row r="144" ht="25.5" customHeight="1">
      <x:c r="A144" t="str">
        <x:v>Compiler Bug Isolation via Enhanced Test Program Mutation</x:v>
      </x:c>
      <x:c r="B144" t="str">
        <x:v>Testing</x:v>
      </x:c>
      <x:c r="C144" t="str">
        <x:v>This paper proposes ETEM (Enhanced Test program Mutation), a novel compiler bug isolation technique that leverages enhanced mutation operators and reinforcement learning to generate high-quality test programs. ETEM consists of three key steps:
Optimization Configuration Simplification: Minimizes compiler options to narrow coverage.
Mutation-based Test Generation: Employs feature-aware mutation operators and a joint RL-based search to explore mutation spaces.
Suspicion Calculation: Uses rank-based file aggregation to identify buggy files.
Evaluated on 120 real bugs from GCC and LLVM, ETEM outperforms state-of-the-art techniques (e.g., ODFL) with improvements of 64.7%/35.7%/20.3%/15.0% in Top-1/5/10/20 localization.</x:v>
      </x:c>
      <x:c r="D144" t="str">
        <x:v>This paper proposes ETEM (Enhanced Test program Mutation), a novel compiler bug isolation technique that leverages enhanced mutation operators and reinforcement learning to generate high-quality test programs. ETEM consists of three key steps:
Optimization Configuration Simplification: Minimizes compiler options to narrow coverage.
Mutation-based Test Generation: Employs feature-aware mutation operators and a joint RL-based search to explore mutation spaces.
Suspicion Calculation: Uses rank-based file aggregation to identify buggy files.
Evaluated on 120 real bugs from GCC and LLVM, ETEM outperforms state-of-the-art techniques (e.g., ODFL) with improvements of 64.7%/35.7%/20.3%/15.0% in Top-1/5/10/20 localization.</x:v>
      </x:c>
      <x:c r="E144" t="str">
        <x:v>Compiler defect isolation</x:v>
      </x:c>
      <x:c r="F144" t="str">
        <x:v>Yes</x:v>
      </x:c>
      <x:c r="G144" t="str">
        <x:v>ASE-24</x:v>
      </x:c>
      <x:c r="H144" t="str">
        <x:v>Dataset: 120 real compiler bugs (60 from GCC, 60 from LLVM).
Comparative technologies: DiWi, RecBi, ODFL.</x:v>
      </x:c>
      <x:c r="I144" t="str">
        <x:v>Indicators:
Top-n: The number of successes in the top n rankings of defects (n=1,5,10,20).
MFR/MAR: Average first time/rank of all defective files.
Effect:
ETEM located 27/58/73/91 defects in Top-1/5/10/20 respectively, which is significantly better than the baseline (such as Top-1 improvement of 64.7%).
The MFR and MAR are 23.50 and 29.58 respectively, which are better than other techniques.</x:v>
      </x:c>
      <x:c r="J144" t="str">
        <x:v>No</x:v>
      </x:c>
      <x:c r="K144" t="str">
        <x:v>Not reported</x:v>
      </x:c>
      <x:c r="L144" t="str">
        <x:v>No</x:v>
      </x:c>
      <x:c r="M144" s="6" t="e">
        <x:f>HYPERLINK("https://github.com/douyalala/ETEM","https://github.com/douyalala/ETEM")</x:f>
        <x:v>HYPERLINK is not implemented. linkLocation=https://github.com/douyalala/ETEM, friendlyName=https://github.com/douyalala/ETEM</x:v>
      </x:c>
      <x:c r="N144" t="str">
        <x:v>3</x:v>
      </x:c>
      <x:c r="O144" t="str">
        <x:v>Program Analysis and Software Testing</x:v>
      </x:c>
      <x:c r="P144" t="str">
        <x:v>Automated test generation</x:v>
      </x:c>
      <x:c r="Q144" t="str">
        <x:v>No</x:v>
      </x:c>
    </x:row>
    <x:row r="145" ht="25.5" customHeight="1">
      <x:c r="A145" t="str">
        <x:v>Incremental Context-free Grammar Inference in Black Box Settings</x:v>
      </x:c>
      <x:c r="B145" t="str">
        <x:v>Development</x:v>
      </x:c>
      <x:c r="C145" t="str">
        <x:v>This paper introduces Kedavra, a novel black-box context-free grammar (CFG) inference method that addresses limitations of state-of-the-art tools (e.g., Arvada and Treevada) by:
Decomposing complex example strings into simpler units to preserve grammatical structures.
Incrementally inferring grammars from the simplest to the most complex structures.
Enhancing generalization through dynamic evaluation of merge operations.
Evaluated on 11 grammar datasets (e.g., JSON, TinyC), Kedavra achieves superior precision (1.0±0.0), recall (0.97), and F1 score (0.99), with 60% faster runtime (1.2 ks on average) and 50% lower memory usage compared to baselines.</x:v>
      </x:c>
      <x:c r="D145" t="str">
        <x:v>This paper introduces Kedavra, a novel black-box context-free grammar (CFG) inference method that addresses limitations of state-of-the-art tools (e.g., Arvada and Treevada) by:
Decomposing complex example strings into simpler units to preserve grammatical structures.
Incrementally inferring grammars from the simplest to the most complex structures.
Enhancing generalization through dynamic evaluation of merge operations.
Evaluated on 11 grammar datasets (e.g., JSON, TinyC), Kedavra achieves superior precision (1.0±0.0), recall (0.97), and F1 score (0.99), with 60% faster runtime (1.2 ks on average) and 50% lower memory usage compared to baselines.</x:v>
      </x:c>
      <x:c r="E145" t="str">
        <x:v>Context-free grammar incremental inference in black-box environment</x:v>
      </x:c>
      <x:c r="F145" t="str">
        <x:v>No</x:v>
      </x:c>
      <x:c r="G145" t="str">
        <x:v>ASE-24</x:v>
      </x:c>
      <x:c r="H145" t="str">
        <x:v>Dataset: 11 syntaxes (such as JSON, Lisp, TinyC, Minic, etc.), including 25 training data sets (Table 1).
Comparison tools: Arvada, Treevada.
Experimental environment: Linux server (Intel Xeon 4210R CPU, 128GB RAM)</x:v>
      </x:c>
      <x:c r="I145" t="str">
        <x:v>Indicators:
Precision: The correctness of the inferred grammar (1.0±0.0).
Recall: the ability to cover real grammar (0.97).
F1 score: balances precision and recall (0.99).
Runtime: 1.2k seconds average (60% faster than baseline).
Memory usage: Peak 0.1 GB (50% reduction).
Effect:
The F1 score on the 9/11 data set is better than the baseline (such as TinyC reaching 1.0).
The grammar size (number of non-terminal symbols) is reduced by 38% and the parsing time is reduced by 50% (Table 4).</x:v>
      </x:c>
      <x:c r="J145" t="str">
        <x:v>No</x:v>
      </x:c>
      <x:c r="K145" t="str">
        <x:v>Not reported</x:v>
      </x:c>
      <x:c r="L145" t="str">
        <x:v>No</x:v>
      </x:c>
      <x:c r="M145" s="6" t="e">
        <x:f>HYPERLINK("https://github.com/Sinpersrect/kedavra","https://github.com/Sinpersrect/kedavra")</x:f>
        <x:v>HYPERLINK is not implemented. linkLocation=https://github.com/Sinpersrect/kedavra, friendlyName=https://github.com/Sinpersrect/kedavra</x:v>
      </x:c>
      <x:c r="N145" t="str">
        <x:v>5</x:v>
      </x:c>
      <x:c r="O145" t="str">
        <x:v>Program Analysis and Software Testing</x:v>
      </x:c>
      <x:c r="P145" t="str">
        <x:v>program analysis techniques</x:v>
      </x:c>
      <x:c r="Q145" t="str">
        <x:v>No</x:v>
      </x:c>
    </x:row>
    <x:row r="146" ht="25.5" customHeight="1">
      <x:c r="A146" t="str">
        <x:v>Typed and Confused: Studying the Unexpected Dangers of Gradual Typing</x:v>
      </x:c>
      <x:c r="B146" t="str">
        <x:v>Development</x:v>
      </x:c>
      <x:c r="C146" t="str">
        <x:v>This paper investigates the security implications of gradual typing (e.g., TypeScript and Python type hints) in practice. While gradual typing combines static and dynamic typing benefits, current implementations are unsound, leading developers to mistakenly believe type hints are enforced at runtime, thus omitting explicit type checks. Through static analysis of 30,000 open-source repositories, the study reveals:
Gradual typing is widely adopted but sparsely used within codebases.
Developers rarely add runtime checks for type hints, especially for primitive types.
Attackers can exploit type confusion to bypass validation (e.g., triggering remote code execution).
The paper advocates for enhancing gradual typing systems to automatically enforce type checks.</x:v>
      </x:c>
      <x:c r="D146" t="str">
        <x:v>This paper investigates the security implications of gradual typing (e.g., TypeScript and Python type hints) in practice. While gradual typing combines static and dynamic typing benefits, current implementations are unsound, leading developers to mistakenly believe type hints are enforced at runtime, thus omitting explicit type checks. Through static analysis of 30,000 open-source repositories, the study reveals:
Gradual typing is widely adopted but sparsely used within codebases.
Developers rarely add runtime checks for type hints, especially for primitive types.
Attackers can exploit type confusion to bypass validation (e.g., triggering remote code execution).
The paper advocates for enhancing gradual typing systems to automatically enforce type checks.</x:v>
      </x:c>
      <x:c r="E146" t="str">
        <x:v>The research topic is: Security risks of progressive type systems, including:
The impact of type hints on developer behavior.
Empirical analysis and attack feasibility of type confusion vulnerabilities.
Limitations of progressive type systems in practice and directions for improvement.</x:v>
      </x:c>
      <x:c r="F146" t="str">
        <x:v>No</x:v>
      </x:c>
      <x:c r="G146" t="str">
        <x:v>ASE-24</x:v>
      </x:c>
      <x:c r="H146" t="str">
        <x:v>Dataset: 30,000 GitHub open source repositories (JavaScript, TypeScript, Python).
Tools: CodeQL (static analysis), SEART-GitHub Search API (warehouse sampling)</x:v>
      </x:c>
      <x:c r="I146" t="str">
        <x:v>Indicator Result
Type checking frequency: Only 2.5% (JS/TS) and 1.5% (Python) of parameters are explicitly checked.
Primitive type checking frequency: Only 0.72% of primitive type parameters are checked, and 70% of items are not checked at all.
Transition Functions Check frequency 7.6% (JS/TS) and 9.8% (Python) are checked.
Remote Streaming Receive Point (RFS) check frequency 5.6% (JS/TS) and 2% (Python) are checked.
Vulnerability cases found 33 annotated functions that did not check user input, 6 of which could trigger type confusion (such as bypassing verification).</x:v>
      </x:c>
      <x:c r="J146" t="str">
        <x:v>No</x:v>
      </x:c>
      <x:c r="K146" t="str">
        <x:v>Case: The CVE-2020-28477 vulnerability (prototype pollution) of the npm package immer was ineffective due to missing type checking.
Application recommendation: The compiler should automatically generate runtime type checks (eg for transition functions or user input points).</x:v>
      </x:c>
      <x:c r="L146" t="str">
        <x:v>No</x:v>
      </x:c>
      <x:c r="M146" s="6"/>
      <x:c r="N146"/>
      <x:c r="O146" t="str">
        <x:v>Program Analysis and Software Testing</x:v>
      </x:c>
      <x:c r="P146" t="str">
        <x:v>program analysis techniques</x:v>
      </x:c>
      <x:c r="Q146" t="str">
        <x:v>No</x:v>
      </x:c>
    </x:row>
    <x:row r="147" ht="25.5" customHeight="1">
      <x:c r="A147" t="str">
        <x:v>Refinement Types for Visualization</x:v>
      </x:c>
      <x:c r="B147" t="str">
        <x:v>Development</x:v>
      </x:c>
      <x:c r="C147" t="str">
        <x:v>This paper introduces a novel approach to visualization synthesis using refinement types, implemented in the tool Calico. Users can specify requirements via input-output examples and refinement-type annotations (e.g., value ranges or component interactions) without manual calculations. Calico employs a lightweight bidirectional type-checking algorithm to prune the search space efficiently. Experiments show that Calico solves 98% of 40 benchmark tasks, with an average synthesis time of 1.56 seconds—50x faster than the state-of-the-art tool Viser.</x:v>
      </x:c>
      <x:c r="D147" t="str">
        <x:v>This paper introduces a novel approach to visualization synthesis using refinement types, implemented in the tool Calico. Users can specify requirements via input-output examples and refinement-type annotations (e.g., value ranges or component interactions) without manual calculations. Calico employs a lightweight bidirectional type-checking algorithm to prune the search space efficiently. Experiments show that Calico solves 98% of 40 benchmark tasks, with an average synthesis time of 1.56 seconds—50x faster than the state-of-the-art tool Viser.</x:v>
      </x:c>
      <x:c r="E147" t="str">
        <x:v>Visual program synthesis based on refinement type</x:v>
      </x:c>
      <x:c r="F147" t="str">
        <x:v>No</x:v>
      </x:c>
      <x:c r="G147" t="str">
        <x:v>ASE-24</x:v>
      </x:c>
      <x:c r="H147" t="str">
        <x:v>Dataset: 40 visualization tasks, sources include:
Benchmark tasks for existing research tool Viser.
Real questions in online technical forums like StackOverflow.
Task types: Covers data transformation (projection, aggregation, filtering, etc.) and various charts (bar charts, pie charts, line charts, etc.).</x:v>
      </x:c>
      <x:c r="I147" t="str">
        <x:v>Indicator effect
The task solution rate is 98% (39/40), which is better than Viser (73%) and LLM baseline (68%).
The average synthesis time is 1.56 seconds, which is 50 times faster than Viser (78.55 seconds).
Search space pruning efficiency Bidirectional type checking significantly reduces the number of candidate programs and speeds up the synthesis process.
User learning cost The user rating is 1.8/5 (1 is very easy), indicating that the refined type annotation is easy to use.</x:v>
      </x:c>
      <x:c r="J147" t="str">
        <x:v>No</x:v>
      </x:c>
      <x:c r="K147" t="str">
        <x:v>Not reported</x:v>
      </x:c>
      <x:c r="L147" t="str">
        <x:v>No</x:v>
      </x:c>
      <x:c r="M147" s="6"/>
      <x:c r="N147"/>
      <x:c r="O147" t="str">
        <x:v>Human-computer interaction and developer tools</x:v>
      </x:c>
      <x:c r="P147" t="str">
        <x:v>Visualization and cognitive assistance in software engineering</x:v>
      </x:c>
      <x:c r="Q147" t="str">
        <x:v>No</x:v>
      </x:c>
    </x:row>
    <x:row r="148" ht="25.5" customHeight="1">
      <x:c r="A148" t="str">
        <x:v>REACT: IR-Level Patch Presence Test for Binary</x:v>
      </x:c>
      <x:c r="B148" t="str">
        <x:v>Testing</x:v>
      </x:c>
      <x:c r="C148" t="str">
        <x:v>This paper introduces REACT, a novel approach for patch presence testing in binary files. By lifting both source code and binaries to Intermediate Representation (IR), REACT extracts four types of features (return value, condition, function call, and memory store) through symbolic execution, refines and ranks these features, and matches them using an SMT solver for semantic equivalence verification. Experiments show that REACT outperforms state-of-the-art tools BinXray and PS3 by 39% and 12% in F1-score, respectively, while being significantly faster. The method demonstrates robustness across architectures and compiler optimizations.</x:v>
      </x:c>
      <x:c r="D148" t="str">
        <x:v>This paper introduces REACT, a novel approach for patch presence testing in binary files. By lifting both source code and binaries to Intermediate Representation (IR), REACT extracts four types of features (return value, condition, function call, and memory store) through symbolic execution, refines and ranks these features, and matches them using an SMT solver for semantic equivalence verification. Experiments show that REACT outperforms state-of-the-art tools BinXray and PS3 by 39% and 12% in F1-score, respectively, while being significantly faster. The method demonstrates robustness across architectures and compiler optimizations.</x:v>
      </x:c>
      <x:c r="E148" t="str">
        <x:v>Binary level patch presence testing</x:v>
      </x:c>
      <x:c r="F148" t="str">
        <x:v>Yes</x:v>
      </x:c>
      <x:c r="G148" t="str">
        <x:v>ASE-24</x:v>
      </x:c>
      <x:c r="H148" t="str">
        <x:v>The dataset is based on four open source projects (OpenSSL, FFmpeg, LibXML2, tcpdump) and contains 70 CVE vulnerabilities and 4,156 test cases, covering different compilers (GCC/Clang) and optimization levels (O0-O3). The data set is extended from the PS3 original data set.</x:v>
      </x:c>
      <x:c r="I148" t="str">
        <x:v>Indicators: Precision, Recall, F1-score, Test Speed (Time Cost).
Effect:
F1-score: 0.93 (39% higher than BinXray, 12% higher than PS3).
Speed: average 0.025 seconds/test (100x faster than PS3, 2x faster than BinXray).
Ablation experiments show that SMT solver and feature optimization contribute 16% and 10% F1 improvement respectively.</x:v>
      </x:c>
      <x:c r="J148" t="str">
        <x:v>No</x:v>
      </x:c>
      <x:c r="K148" t="str">
        <x:v>Not reported</x:v>
      </x:c>
      <x:c r="L148" t="str">
        <x:v>Yes</x:v>
      </x:c>
      <x:c r="M148" s="6" t="e">
        <x:f>HYPERLINK("https://github.com/Qi-Zhan/React","https://github.com/Qi-Zhan/React")</x:f>
        <x:v>HYPERLINK is not implemented. linkLocation=https://github.com/Qi-Zhan/React, friendlyName=https://github.com/Qi-Zhan/React</x:v>
      </x:c>
      <x:c r="N148" t="str">
        <x:v>4</x:v>
      </x:c>
      <x:c r="O148" t="str">
        <x:v>Software security and vulnerability analysis</x:v>
      </x:c>
      <x:c r="P148" t="str">
        <x:v>Binary code analysis and decompilation</x:v>
      </x:c>
      <x:c r="Q148" t="str">
        <x:v>No</x:v>
      </x:c>
    </x:row>
    <x:row r="149" ht="25.5" customHeight="1">
      <x:c r="A149" t="str">
        <x:v>Snopy: Bridging Sample Denoising with Causal Graph Learning for Effective Vulnerability Detection</x:v>
      </x:c>
      <x:c r="B149" t="str">
        <x:v>Testing</x:v>
      </x:c>
      <x:c r="C149" t="str">
        <x:v>This paper proposes SnoPy, a novel DL-based approach that bridges sample denoising with causal graph learning for effective vulnerability detection. SnoPy first leverages Vulnerability-Fixing Commits (VFCs) to automatically filter out vulnerability-irrelevant code (noise) while preserving causal features. It then designs a Causality-Aware Graph Attention Network (CA-GAT) with a Feature Caching Scheme (FCS) to learn invariant vulnerability patterns by suppressing spurious correlations. Experiments on three benchmarks (FFmpeg+QEMU, Big-Vul, DiverseVul) show SnoPy outperforms state-of-the-art baselines by an average of 27.22%, 85.89%, and 75.50% in F1-score, while providing interpretable vulnerability localization.</x:v>
      </x:c>
      <x:c r="D149" t="str">
        <x:v>This paper proposes SnoPy, a novel DL-based approach that bridges sample denoising with causal graph learning for effective vulnerability detection. SnoPy first leverages Vulnerability-Fixing Commits (VFCs) to automatically filter out vulnerability-irrelevant code (noise) while preserving causal features. It then designs a Causality-Aware Graph Attention Network (CA-GAT) with a Feature Caching Scheme (FCS) to learn invariant vulnerability patterns by suppressing spurious correlations. Experiments on three benchmarks (FFmpeg+QEMU, Big-Vul, DiverseVul) show SnoPy outperforms state-of-the-art baselines by an average of 27.22%, 85.89%, and 75.50% in F1-score, while providing interpretable vulnerability localization.</x:v>
      </x:c>
      <x:c r="E149" t="str">
        <x:v>Software vulnerability detection based on deep learning</x:v>
      </x:c>
      <x:c r="F149" t="str">
        <x:v>Yes</x:v>
      </x:c>
      <x:c r="G149" t="str">
        <x:v>ASE-24</x:v>
      </x:c>
      <x:c r="H149" t="str">
        <x:v>FFmpeg+QEMU: 12,460 vulnerable functions, 14,858 non-vulnerable functions.
Big-Vul: 10,900 vulnerable functions, 177,736 non-vulnerable functions.
DiverseVul: 18,945 vulnerable functions, 311,547 non-vulnerable functions.
The data sets are built based on real vulnerability fix submissions (VFCs), covering multiple CWE vulnerability types (such as CWE-119 buffer overflow, CWE-476 null pointer dereference).</x:v>
      </x:c>
      <x:c r="I149" s="5" t="str">
        <x:v>Indicators: Accuracy, Precision, Recall, F1-score.
Effect:
FFmpeg+QEMU: F1=67.86% (2.35% higher than the optimal baseline SVuID).
Big-Vul: F1=41.85% (13.20% higher than SVuID).
DiverseVul: F1=37.64% (6.72% higher than SVuID).
On specific vulnerability types (such as CWE-476), the F1 improvement is up to 75.23%.</x:v>
      </x:c>
      <x:c r="J149" t="str">
        <x:v>No</x:v>
      </x:c>
      <x:c r="K149" t="str">
        <x:v>Not reported</x:v>
      </x:c>
      <x:c r="L149" t="str">
        <x:v>No</x:v>
      </x:c>
      <x:c r="M149" s="6" t="e">
        <x:f>HYPERLINK("https://github.com/SnopyArtifact/Snopy","https://github.com/SnopyArtifact/Snopy")</x:f>
        <x:v>HYPERLINK is not implemented. linkLocation=https://github.com/SnopyArtifact/Snopy, friendlyName=https://github.com/SnopyArtifact/Snopy</x:v>
      </x:c>
      <x:c r="N149" t="str">
        <x:v>5</x:v>
      </x:c>
      <x:c r="O149" t="str">
        <x:v>Software maintenance and evolution</x:v>
      </x:c>
      <x:c r="P149" t="str">
        <x:v>Automated program repair</x:v>
      </x:c>
      <x:c r="Q149" t="str">
        <x:v>Yes</x:v>
      </x:c>
    </x:row>
    <x:row r="150" ht="25.5" customHeight="1">
      <x:c r="A150" t="str">
        <x:v>Unveiling the Characteristics and Impact of Security Patch Evolution</x:v>
      </x:c>
      <x:c r="B150" t="str">
        <x:v>Maintenance</x:v>
      </x:c>
      <x:c r="C150" t="str">
        <x:v>This paper presents the first systematic study on the evolution of security patches in open-source projects. Analyzing 1,046 CVEs and 2,633 patches from 10 large-scale projects, it reveals that 81.1% of patches evolve, with 29.6% undergoing their first evolution within 90 days. Key findings include frequent modifications to condition/relational code (93.2% by non-original authors) and significant increases in false positives for vulnerability detection tools (e.g., SAFE’s FPR rising from 0.15 to 0.28). The study also demonstrates that patch evolution may introduce new vulnerabilities. The dataset is open-sourced, and actionable suggestions for tool enhancement are provided.</x:v>
      </x:c>
      <x:c r="D150" t="str">
        <x:v>This paper presents the first systematic study on the evolution of security patches in open-source projects. Analyzing 1,046 CVEs and 2,633 patches from 10 large-scale projects, it reveals that 81.1% of patches evolve, with 29.6% undergoing their first evolution within 90 days. Key findings include frequent modifications to condition/relational code (93.2% by non-original authors) and significant increases in false positives for vulnerability detection tools (e.g., SAFE’s FPR rising from 0.15 to 0.28). The study also demonstrates that patch evolution may introduce new vulnerabilities. The dataset is open-sourced, and actionable suggestions for tool enhancement are provided.</x:v>
      </x:c>
      <x:c r="E150" t="str">
        <x:v>Security patch evolution</x:v>
      </x:c>
      <x:c r="F150" t="str">
        <x:v>No</x:v>
      </x:c>
      <x:c r="G150" t="str">
        <x:v>ASE-24</x:v>
      </x:c>
      <x:c r="H150" t="str">
        <x:v>Dataset: 1,046 CVE vulnerabilities and 2,633 patches from 10 open source projects (such as Linux, FFmpeg, OpenSSL).
Tool evaluation benchmarks:
Function-level vulnerability detection tools: SAFE, jTrans.
Patch existence testing tools: PMatch, BinXray.</x:v>
      </x:c>
      <x:c r="I150" t="str">
        <x:v>Indicators:
Patch evolution frequency (81.1% CVEs evolve, 29.6% evolve for the first time within 90 days).
Author change ratio (93.2% patch author changes).
Code feature modification statistics (such as condition/relationship structures modified the most).
Tool False Positive Rate (FPR):
SAFE: 0.15 → 0.28.
jTrans: 0.09 → 0.19.
PMatch: 0.29 → 0.35.
BinXray: The proportion of unproducible results increases with evolution.</x:v>
      </x:c>
      <x:c r="J150" t="str">
        <x:v>No</x:v>
      </x:c>
      <x:c r="K150" t="str">
        <x:v>Not reported</x:v>
      </x:c>
      <x:c r="L150" t="str">
        <x:v>No</x:v>
      </x:c>
      <x:c r="M150" s="6" t="e">
        <x:f>HYPERLINK("https://github.com/PatchEvolution/PatchEvolution","https://github.com/PatchEvolution/PatchEvolution")</x:f>
        <x:v>HYPERLINK is not implemented. linkLocation=https://github.com/PatchEvolution/PatchEvolution, friendlyName=https://github.com/PatchEvolution/PatchEvolution</x:v>
      </x:c>
      <x:c r="N150" t="str">
        <x:v>0</x:v>
      </x:c>
      <x:c r="O150" t="str">
        <x:v>Software maintenance and evolution</x:v>
      </x:c>
      <x:c r="P150" t="str">
        <x:v>Automated program repair</x:v>
      </x:c>
      <x:c r="Q150" t="str">
        <x:v>No</x:v>
      </x:c>
    </x:row>
    <x:row r="151" ht="25.5" customHeight="1">
      <x:c r="A151" t="str">
        <x:v>Compositional Security Analysis of Dynamic Component-based Systems</x:v>
      </x:c>
      <x:c r="B151" t="str">
        <x:v>Design</x:v>
      </x:c>
      <x:c r="C151" t="str">
        <x:v>This paper proposes an automated formal approach for security analysis of component-based systems with dynamic architectures. By leveraging a two-layer probabilistic security model (abstract high-level and concrete low-level layers) and incremental verification techniques, the method reduces runtime analysis complexity. The approach uses PRISM model checker and PCTL for threat analysis, and is evaluated on ZNN, a self-adaptive system exemplar. Results demonstrate scalability improvements by mitigating state space explosion while maintaining soundness. The implementation and datasets are open-sourced.</x:v>
      </x:c>
      <x:c r="D151" t="str">
        <x:v>This paper proposes an automated formal approach for security analysis of component-based systems with dynamic architectures. By leveraging a two-layer probabilistic security model (abstract high-level and concrete low-level layers) and incremental verification techniques, the method reduces runtime analysis complexity. The approach uses PRISM model checker and PCTL for threat analysis, and is evaluated on ZNN, a self-adaptive system exemplar. Results demonstrate scalability improvements by mitigating state space explosion while maintaining soundness. The implementation and datasets are open-sourced.</x:v>
      </x:c>
      <x:c r="E151" t="str">
        <x:v>The research topic is Compositional Security Analysis of Dynamic Component-based Systems, focusing on solving the scalability issues of security threat modeling, probabilistic formal verification and runtime incremental analysis under dynamic architecture.</x:v>
      </x:c>
      <x:c r="F151" t="str">
        <x:v>Yes</x:v>
      </x:c>
      <x:c r="G151" t="str">
        <x:v>ASE-24</x:v>
      </x:c>
      <x:c r="H151" t="str">
        <x:v>Case system: ZNN (an adaptive news service system, GitHub repository: cmu-able/znn).
Vulnerability scanning tools: Progplot and OpenVAS, used to identify 54 vulnerabilities in ZNN.
Model checking tool: PRISM (version 4.7) for probabilistic model validation.</x:v>
      </x:c>
      <x:c r="I151" t="str">
        <x:v>State space scale:
The high-level model state number starts from
2
×
10
3
2×10
3
 (8 components) down to
4.5
×
10
8
4.5×10
8
 (low-level model), abstraction significantly reduces complexity.
Analysis time:
Incremental analysis (Incremental) is better than modular analysis (Modular) when it comes to small changes. For example, the 4-A2 experiment took 0.39 seconds vs. 3.60 seconds.
In large systems (16 components), modular analysis avoids out-of-memory (OOM), while sequential analysis (Sequential) fails.
Correctness: Verify the equivalence of high-level models and low-level models under PCTL logic through theorem proof (Theorem 3).</x:v>
      </x:c>
      <x:c r="J151" t="str">
        <x:v>No</x:v>
      </x:c>
      <x:c r="K151" t="str">
        <x:v>Not reported</x:v>
      </x:c>
      <x:c r="L151" t="str">
        <x:v>No</x:v>
      </x:c>
      <x:c r="M151" s="6"/>
      <x:c r="N151"/>
      <x:c r="O151" t="str">
        <x:v>Requirements Engineering and Software Architecture</x:v>
      </x:c>
      <x:c r="P151" t="str">
        <x:v>Architecture design and analysis</x:v>
      </x:c>
      <x:c r="Q151" t="str">
        <x:v>No</x:v>
      </x:c>
    </x:row>
    <x:row r="152" ht="25.5" customHeight="1">
      <x:c r="A152" t="str">
        <x:v>Vision: Identifying Affected Library Versions for Open Source Software Vulnerabilities</x:v>
      </x:c>
      <x:c r="B152" t="str">
        <x:v>Maintenance</x:v>
      </x:c>
      <x:c r="C152" s="5" t="str">
        <x:v>This paper proposes Vision, a novel approach to accurately identify Affected Library Versions (ALVs) for open-source software vulnerabilities. Existing methods face limitations: (1) they rely on versions from repository-hosting platforms (e.g., GitHub), which may mismatch package registries (e.g., Maven); (2) they treat all patched methods and statements equally, ignoring their varying importance. Vision addresses these by:
Input: Analyzing library versions directly from package registries.
Critical Method/Statement Selection: Using the HITS algorithm to prioritize critical methods and taint analysis to identify critical statements.
Signature Matching: Representing vulnerabilities via weighted Inter-procedural Program Dependency Graphs (IPDGs) and detecting ALVs through similarity comparison.
Evaluation on 102 CVEs and 12,073 version pairs shows Vision achieves a precision of 0.91 and recall of 0.94, outperforming state-of-the-art tools. It also demonstrates practical utility by correcting inaccurate ALVs in vulnerability databases.</x:v>
      </x:c>
      <x:c r="D152" t="str">
        <x:v>This paper proposes Vision, a novel approach to accurately identify Affected Library Versions (ALVs) for open-source software vulnerabilities. Existing methods face limitations: (1) they rely on versions from repository-hosting platforms (e.g., GitHub), which may mismatch package registries (e.g., Maven); (2) they treat all patched methods and statements equally, ignoring their varying importance. Vision addresses these by:
Input: Analyzing library versions directly from package registries.
Critical Method/Statement Selection: Using the HITS algorithm to prioritize critical methods and taint analysis to identify critical statements.
Signature Matching: Representing vulnerabilities via weighted Inter-procedural Program Dependency Graphs (IPDGs) and detecting ALVs through similarity comparison.
Evaluation on 102 CVEs and 12,073 version pairs shows Vision achieves a precision of 0.91 and recall of 0.94, outperforming state-of-the-art tools. It also demonstrates practical utility by correcting inaccurate ALVs in vulnerability databases.</x:v>
      </x:c>
      <x:c r="E152" t="str">
        <x:v>Affected library version identification of open source software vulnerabilities</x:v>
      </x:c>
      <x:c r="F152" t="str">
        <x:v>No</x:v>
      </x:c>
      <x:c r="G152" t="str">
        <x:v>ASE-24</x:v>
      </x:c>
      <x:c r="H152" t="str">
        <x:v>Dataset: 102 Java-related CVEs covering 79 libraries and 12,073 version pairs.
Build method: Determine the real affected version (Ground Truth) through PoC testing and manual verification.
Comparison tools:
Patch-based: V-SZZ, VerJava.
Clone-based: VOfinder, VUDDY, MVP.</x:v>
      </x:c>
      <x:c r="I152" t="str">
        <x:v>Metric Vision (C.) Best Baseline (C.) Improvement
Precision 0.91 VOfinder (0.81) +12.3%
Recall 0.94 VerJava* (0.37) +154.1%
False Positives 418 VOfinder (267) -56.6% (relative decrease)
False Negatives 258 VOfinder (3,523) -92.7% (relative decrease)</x:v>
      </x:c>
      <x:c r="J152" t="str">
        <x:v>Yes</x:v>
      </x:c>
      <x:c r="K152" t="str">
        <x:v>Correct vulnerability database: Report bugs to affected versions to NVD, GitHub Advisory, GitLab Advisory, etc., have pushed to fix 39 (GitHub), 42 (GitLab), 8 (NVD) vulnerabilities.
Tool availability: GitLab has expressed interest in Vision’s ALV detection capabilities.</x:v>
      </x:c>
      <x:c r="L152" t="str">
        <x:v>No</x:v>
      </x:c>
      <x:c r="M152" s="6"/>
      <x:c r="N152"/>
      <x:c r="O152" t="str">
        <x:v>Program Analysis and Software Testing</x:v>
      </x:c>
      <x:c r="P152" t="str">
        <x:v>program analysis techniques</x:v>
      </x:c>
      <x:c r="Q152" t="str">
        <x:v>No</x:v>
      </x:c>
    </x:row>
    <x:row r="153" ht="25.5" customHeight="1">
      <x:c r="A153" t="str">
        <x:v>Evaluating Terminology Translation in Machine Translation Systems via Metamorphic Testing</x:v>
      </x:c>
      <x:c r="B153" t="str">
        <x:v>Testing</x:v>
      </x:c>
      <x:c r="C153" t="str">
        <x:v>This paper proposes TermMT, a metamorphic testing method to evaluate terminology translation in machine translation (MT) systems. Traditional approaches rely on reference translations or bilingual dictionaries, limiting large-scale automated testing. TermMT designs two mutation operators (meaning insertion and term partial replacement) and three metamorphic relations (MRs) to generate mutated sentences and detect translation errors. Experiments on Google Translate, Bing Microsoft Translator, and mBART using the English portion of UM-Corpus demonstrate TermMT’s effectiveness, detecting 3,765 errors in Google Translate with 82.33% precision. TermMT addresses the "no test oracle" problem and outperforms state-of-the-art methods (e.g., CAT) without requiring reference translations.</x:v>
      </x:c>
      <x:c r="D153" t="str">
        <x:v>This paper proposes TermMT, a metamorphic testing method to evaluate terminology translation in machine translation (MT) systems. Traditional approaches rely on reference translations or bilingual dictionaries, limiting large-scale automated testing. TermMT designs two mutation operators (meaning insertion and term partial replacement) and three metamorphic relations (MRs) to generate mutated sentences and detect translation errors. Experiments on Google Translate, Bing Microsoft Translator, and mBART using the English portion of UM-Corpus demonstrate TermMT’s effectiveness, detecting 3,765 errors in Google Translate with 82.33% precision. TermMT addresses the "no test oracle" problem and outperforms state-of-the-art methods (e.g., CAT) without requiring reference translations.</x:v>
      </x:c>
      <x:c r="E153" t="str">
        <x:v>Terminology translation evaluation of machine translation systems</x:v>
      </x:c>
      <x:c r="F153" t="str">
        <x:v>Yes</x:v>
      </x:c>
      <x:c r="G153" t="str">
        <x:v>ASE-24</x:v>
      </x:c>
      <x:c r="H153" t="str">
        <x:v>Data set: The English part of UM-Corpus (covering five fields: subtitles, science, law, news, and papers), from which 117,929 sentences containing single terms were screened.
Comparison method: CAT (Contextual Consistency Testing) as baseline.
Test systems: Google Translate, Bing Microsoft Translator, mBART (open source model).</x:v>
      </x:c>
      <x:c r="I153" t="str">
        <x:v>Indicators Google Translate Bing MT mBART
Number of detection errors 3,765 2,351 6,011
Average accuracy 82.33% 83.00% 86.33%
MR1/MR2/MR3 Accuracy 83%/95%/71% 84%/96%/67% 93%/98%/68%</x:v>
      </x:c>
      <x:c r="J153" t="str">
        <x:v>Yes</x:v>
      </x:c>
      <x:c r="K153" t="str">
        <x:v>Application:
Practical error detection: Finding mistranslations of terms in Google Translate (e.g. "part of speech" as "part of pronunciation").
Bug report: The paper does not explicitly mention submitting bugs to the manufacturer, but experimental results show that TermMT can be used to improve commercial translation systems (such as Bing MT, which has a high error rate in paper translation).</x:v>
      </x:c>
      <x:c r="L153" t="str">
        <x:v>No</x:v>
      </x:c>
      <x:c r="M153" s="6" t="e">
        <x:f>HYPERLINK("https://github.com/mt4ai/TermMT","https://github.com/mt4ai/TermMT")</x:f>
        <x:v>HYPERLINK is not implemented. linkLocation=https://github.com/mt4ai/TermMT, friendlyName=https://github.com/mt4ai/TermMT</x:v>
      </x:c>
      <x:c r="N153" t="str">
        <x:v>1</x:v>
      </x:c>
      <x:c r="O153" t="str">
        <x:v>Program Analysis and Software Testing</x:v>
      </x:c>
      <x:c r="P153" t="str">
        <x:v>Quantum program testing, deep learning system testing</x:v>
      </x:c>
      <x:c r="Q153" t="str">
        <x:v>Yes</x:v>
      </x:c>
    </x:row>
    <x:row r="154" ht="25.5" customHeight="1">
      <x:c r="A154" t="str">
        <x:v>Mutual Learning-Based Framework for Enhancing Robustness of Code Models via Adversarial Training</x:v>
      </x:c>
      <x:c r="B154" t="str">
        <x:v>Development</x:v>
      </x:c>
      <x:c r="C154" t="str">
        <x:v>This paper proposes MARVEL, a mutual learning-based framework to enhance the robustness of Deep Code Models (DCMs) via adversarial training. MARVEL initializes two identical models: one trained on clean data and the other on noisy data, enabling mutual learning to balance robustness and accuracy. Experiments on three DCMs (CodeBERT, GraphCodeBERT, UniXCoder) and five datasets demonstrate that MARVEL reduces attack success rates by 15.33%-31.88% on average across 45 tasks while maintaining original accuracy within ±2.43%. The framework is model-agnostic and defends against multiple adversarial attacks.</x:v>
      </x:c>
      <x:c r="D154" t="str">
        <x:v>This paper proposes MARVEL, a mutual learning-based framework to enhance the robustness of Deep Code Models (DCMs) via adversarial training. MARVEL initializes two identical models: one trained on clean data and the other on noisy data, enabling mutual learning to balance robustness and accuracy. Experiments on three DCMs (CodeBERT, GraphCodeBERT, UniXCoder) and five datasets demonstrate that MARVEL reduces attack success rates by 15.33%-31.88% on average across 45 tasks while maintaining original accuracy within ±2.43%. The framework is model-agnostic and defends against multiple adversarial attacks.</x:v>
      </x:c>
      <x:c r="E154" t="str">
        <x:v>Improving the robustness of deep code models (DCMs)</x:v>
      </x:c>
      <x:c r="F154" t="str">
        <x:v>Yes</x:v>
      </x:c>
      <x:c r="G154" t="str">
        <x:v>ASE-24</x:v>
      </x:c>
      <x:c r="H154" t="str">
        <x:v>Dataset:
Google Code Jam (GCJ)
Zhou et al.’s vulnerability detection data set (C language)
CodeChef (Defect Prediction, C/C++)
Subset of CodeNet (Java250 and Python800, functional classification)
Model: CodeBERT, GraphCodeBERT, UniXCoder
Attack methods: ALERT, MHM, CODA</x:v>
      </x:c>
      <x:c r="I154" t="str">
        <x:v>Indicators:
Attack Success Rate (ASR, Attack Success Rate)
Model Accuracy
Effect:
The average reduction in ASR is 15.33%-31.88% (better than baseline CREAM and SPACE).
The accuracy error is controlled within ±2.43%, and the performance of some tasks is improved (for example, the defect prediction task is improved by 0.77%-2.25%).</x:v>
      </x:c>
      <x:c r="J154" t="str">
        <x:v>No</x:v>
      </x:c>
      <x:c r="K154" t="str">
        <x:v>Not reported</x:v>
      </x:c>
      <x:c r="L154" t="str">
        <x:v>No</x:v>
      </x:c>
      <x:c r="M154" s="6" t="e">
        <x:f>HYPERLINK("https://github.com/VMnK-Run/MARVEL","https://github.com/VMnK-Run/MARVEL")</x:f>
        <x:v>HYPERLINK is not implemented. linkLocation=https://github.com/VMnK-Run/MARVEL, friendlyName=https://github.com/VMnK-Run/MARVEL</x:v>
      </x:c>
      <x:c r="N154" t="str">
        <x:v>10</x:v>
      </x:c>
      <x:c r="O154" t="str">
        <x:v>SE for AI </x:v>
      </x:c>
      <x:c r="P154" t="str">
        <x:v>Model Robustness and Adversarial Examples</x:v>
      </x:c>
      <x:c r="Q154" t="str">
        <x:v>Yes</x:v>
      </x:c>
    </x:row>
    <x:row r="155" ht="25.5" customHeight="1">
      <x:c r="A155" t="str">
        <x:v>How Effective Do Code Language Models Understand Poor-Readability Code?</x:v>
      </x:c>
      <x:c r="B155" t="str">
        <x:v>Testing</x:v>
      </x:c>
      <x:c r="C155" t="str">
        <x:v>This paper investigates the performance of code language models (e.g., CodeT5, CodeLlama) on poor-readability code, revealing that existing benchmarks primarily focus on high-readability code and overlook model robustness. By generating low-readability datasets through seven obfuscation rules (e.g., identifier replacement, dead branch injection), the authors evaluate model performance and find that current models heavily rely on semantic features (e.g., variable names) while neglecting syntactic features (e.g., operators). To address this, they propose PoorCodeSumEval, a benchmark incorporating multi-dimensional readability features for comprehensive evaluation. The study also suggests future improvements, such as multi-readability benchmarks and data normalization techniques.</x:v>
      </x:c>
      <x:c r="D155" t="str">
        <x:v>This paper investigates the performance of code language models (e.g., CodeT5, CodeLlama) on poor-readability code, revealing that existing benchmarks primarily focus on high-readability code and overlook model robustness. By generating low-readability datasets through seven obfuscation rules (e.g., identifier replacement, dead branch injection), the authors evaluate model performance and find that current models heavily rely on semantic features (e.g., variable names) while neglecting syntactic features (e.g., operators). To address this, they propose PoorCodeSumEval, a benchmark incorporating multi-dimensional readability features for comprehensive evaluation. The study also suggests future improvements, such as multi-readability benchmarks and data normalization techniques.</x:v>
      </x:c>
      <x:c r="E155" t="str">
        <x:v>Evaluating the robustness of code language models on low-readability code</x:v>
      </x:c>
      <x:c r="F155" t="str">
        <x:v>Yes</x:v>
      </x:c>
      <x:c r="G155" t="str">
        <x:v>ASE-24</x:v>
      </x:c>
      <x:c r="H155" t="str">
        <x:v>Original benchmark data set:
TL-CodeSum
DeepCom
CodeSearchNet (Java, Python, Go subset)
Generated obfuscated data set: Generate low-readability data set through seven obfuscation rules (such as IOE, IHR, IS, FNE, OOS, DBI, HVI).
Newly proposed benchmark: PoorCodeSumEval, combining semantic and syntactic obfuscation rules.</x:v>
      </x:c>
      <x:c r="I155" t="str">
        <x:v>Indicators:
BLEU-4 (measures the n-gram matching degree of generated summary and reference summary)
BERTScore (Semantic similarity assessment based on BERT embeddings)
Effect:
The BLEU and BERTScore of the model dropped significantly on low-readability codes (for example, the BLEU of CodeT5 dropped by 5.15-6.48 under IOE perturbation).
Semantic perturbations (such as identifier substitution) have the greatest impact on model performance, while syntactic perturbations (such as operator swapping) have less impact.</x:v>
      </x:c>
      <x:c r="J155" t="str">
        <x:v>No</x:v>
      </x:c>
      <x:c r="K155" t="str">
        <x:v>Not reported</x:v>
      </x:c>
      <x:c r="L155" t="str">
        <x:v>Yes</x:v>
      </x:c>
      <x:c r="M155" s="6" t="e">
        <x:f>HYPERLINK("https://github.com/ythere-y/PoorCodeSumEval","https://github.com/ythere-y/PoorCodeSumEval")</x:f>
        <x:v>HYPERLINK is not implemented. linkLocation=https://github.com/ythere-y/PoorCodeSumEval, friendlyName=https://github.com/ythere-y/PoorCodeSumEval</x:v>
      </x:c>
      <x:c r="N155" t="str">
        <x:v>2</x:v>
      </x:c>
      <x:c r="O155" t="str">
        <x:v>SE for AI </x:v>
      </x:c>
      <x:c r="P155" t="str">
        <x:v>Code pre-trained model</x:v>
      </x:c>
      <x:c r="Q155" t="str">
        <x:v>Yes</x:v>
      </x:c>
    </x:row>
    <x:row r="156" ht="25.5" customHeight="1">
      <x:c r="A156" t="str">
        <x:v>An Empirical Study to Evaluate AIGC Detectors on Code Content</x:v>
      </x:c>
      <x:c r="B156" t="str">
        <x:v>Testing</x:v>
      </x:c>
      <x:c r="C156" t="str">
        <x:v>This paper presents the first empirical study evaluating the performance of AI-generated content (AIGC) detectors in the software domain. Using three state-of-the-art LLMs (GPT-3.5, WizardCoder, and CodeLlama), the authors generated code-related content (e.g., code generation, summarization, Q&amp;A) and constructed a dataset of 2.23M samples (CCD and NLCD). They assessed 13 detectors (7 open-source and 6 commercial tools). Results show that current detectors perform poorly on code-related data compared to natural language, and fine-tuning improves performance but struggles with generalization. The study highlights critical gaps in AIGC detection for code and provides a benchmark for future research.</x:v>
      </x:c>
      <x:c r="D156" t="str">
        <x:v>This paper presents the first empirical study evaluating the performance of AI-generated content (AIGC) detectors in the software domain. Using three state-of-the-art LLMs (GPT-3.5, WizardCoder, and CodeLlama), the authors generated code-related content (e.g., code generation, summarization, Q&amp;A) and constructed a dataset of 2.23M samples (CCD and NLCD). They assessed 13 detectors (7 open-source and 6 commercial tools). Results show that current detectors perform poorly on code-related data compared to natural language, and fine-tuning improves performance but struggles with generalization. The study highlights critical gaps in AIGC detection for code and provides a benchmark for future research.</x:v>
      </x:c>
      <x:c r="E156" t="str">
        <x:v>Evaluate the effectiveness of existing AIGC detection tools on code generation content</x:v>
      </x:c>
      <x:c r="F156" t="str">
        <x:v>Yes</x:v>
      </x:c>
      <x:c r="G156" t="str">
        <x:v>ASE-24</x:v>
      </x:c>
      <x:c r="H156" t="str">
        <x:v>Dataset:
CCD (Code-Related Content Dataset): 1.08M code samples (APPS, CONCODE, Doc2CodeLLM).
NLCD (Natural Language-Related Content Dataset): 1.16M natural language samples (Stack Overflow Q&amp;A, CodeSearchNet code summary).
Models: GPT-3.5-Turbo, WizardCoder-15B, CodeLlama-34B-Instruct.</x:v>
      </x:c>
      <x:c r="I156" t="str">
        <x:v>Indicators:
AUC (Area Under Curve): The detector's ability to distinguish AI/human content (0.5 is random, 1 is perfect).
FPR (False Positive Rate): The proportion of human content that is misjudged as AI.
FNR (False Negative Rate): The proportion of AI content that is misjudged as human.
Effect:
Natural language data (NLCD): average AUC=61.44, FPR=36.58, FNR=31.82.
Code data (CCD): average AUC=49.62, FPR=53.08, FNR=36.74 (performance is significantly lower).
After fine-tuning: the AUC of RoBERTa-QA increased to 0.93 (NLCD) and 0.78 (CCD), but the generalization ability is limited.</x:v>
      </x:c>
      <x:c r="J156" t="str">
        <x:v>No</x:v>
      </x:c>
      <x:c r="K156" t="str">
        <x:v>Stack Overflow has temporarily disabled ChatGPT's content due to its low accuracy in generating answers.
Education: Students may use LLM to cheat, and detection tools are needed to ensure academic integrity.
Code quality: The industry needs to ensure the security of AI-generated code (e.g., avoiding vulnerabilities or low-quality code).</x:v>
      </x:c>
      <x:c r="L156" t="str">
        <x:v>No</x:v>
      </x:c>
      <x:c r="M156" s="6"/>
      <x:c r="N156"/>
      <x:c r="O156" t="str">
        <x:v>SE for AI </x:v>
      </x:c>
      <x:c r="P156" t="str">
        <x:v>Detection, evaluation and improvement of AI-generated content</x:v>
      </x:c>
      <x:c r="Q156" t="str">
        <x:v>Yes</x:v>
      </x:c>
    </x:row>
    <x:row r="157" ht="25.5" customHeight="1">
      <x:c r="A157" t="str">
        <x:v>Leveraging Large Language Model to Assist Detecting Rust Code Comment Inconsistency</x:v>
      </x:c>
      <x:c r="B157" t="str">
        <x:v>Testing</x:v>
      </x:c>
      <x:c r="C157" t="str">
        <x:v>This paper introduces RustC
4
4
 , a tool that leverages large language models (LLMs) and program analysis to detect inconsistencies between Rust code and comments. Rust is renowned for its memory safety features, but its strict syntax rules make accurate code comments critical. However, maintaining consistency between comments and code during frequent updates is labor-intensive. RustC
4
4
  uses LLMs to parse constraints from comments and verifies their implementation in code through program analysis. Evaluated on a dataset from 12 large-scale Rust projects, RustC
4
4
  detected 176 real inconsistencies, with 23 confirmed and fixed by developers. The tool demonstrates significant potential in ensuring code quality and documentation accuracy.</x:v>
      </x:c>
      <x:c r="D157" t="str">
        <x:v>This paper introduces RustC
4
4
 , a tool that leverages large language models (LLMs) and program analysis to detect inconsistencies between Rust code and comments. Rust is renowned for its memory safety features, but its strict syntax rules make accurate code comments critical. However, maintaining consistency between comments and code during frequent updates is labor-intensive. RustC
4
4
  uses LLMs to parse constraints from comments and verifies their implementation in code through program analysis. Evaluated on a dataset from 12 large-scale Rust projects, RustC
4
4
  detected 176 real inconsistencies, with 23 confirmed and fixed by developers. The tool demonstrates significant potential in ensuring code quality and documentation accuracy.</x:v>
      </x:c>
      <x:c r="E157" t="str">
        <x:v>Use large language models and program analysis techniques to detect inconsistencies between Rust code and comments</x:v>
      </x:c>
      <x:c r="F157" t="str">
        <x:v>Yes</x:v>
      </x:c>
      <x:c r="G157" t="str">
        <x:v>ASE-24</x:v>
      </x:c>
      <x:c r="H157" t="str">
        <x:v>Dataset: Code-annotation pairs extracted from 12 large-scale Rust open source projects (such as arrow-rs, polars, databend, etc.), containing 176 inconsistent samples and 267 consistent samples.
Tools: A lightweight program analysis module built on GPT-4’s constraint extraction module and Rust’s syn library.</x:v>
      </x:c>
      <x:c r="I157" t="str">
        <x:v>Indicators:
Accuracy: 98.7% (average).
Precision: 98.32%.
Recall rate (Recall): 98.32%.
False positives (FP): 3 cases, false negatives (FN): 3 cases.
Effect:
The accuracy is close to 100% in small and medium projects and 95.92% in large projects.
176 real inconsistency cases were detected, and 23 were fixed by the developers.</x:v>
      </x:c>
      <x:c r="J157" t="str">
        <x:v>Yes</x:v>
      </x:c>
      <x:c r="K157" t="str">
        <x:v>Actual project repairs: Inconsistencies between comments and code were detected in projects such as pgrx, and developers confirmed and fixed some cases (such as comparator errors in comments).
Rust official practice: The tool complies with the annotation specifications officially recommended by Rust (such as using assert! to avoid array out-of-bounds), which promotes the improvement of code security and document quality.</x:v>
      </x:c>
      <x:c r="L157" t="str">
        <x:v>No</x:v>
      </x:c>
      <x:c r="M157" s="6"/>
      <x:c r="N157"/>
      <x:c r="O157" t="str">
        <x:v>Program Analysis and Software Testing</x:v>
      </x:c>
      <x:c r="P157" t="str">
        <x:v>program analysis techniques</x:v>
      </x:c>
      <x:c r="Q157" t="str">
        <x:v>Yes</x:v>
      </x:c>
    </x:row>
    <x:row r="158" ht="25.5" customHeight="1">
      <x:c r="A158" t="str">
        <x:v>Beyond Manual Modeling: Automating GUI Model Generation Using Design Documents</x:v>
      </x:c>
      <x:c r="B158" t="str">
        <x:v>Testing</x:v>
      </x:c>
      <x:c r="C158" t="str">
        <x:v>This paper proposes DemGen, a novel approach for automating GUI model generation from UI/UX design documents to facilitate Model-Based Testing (MBT). Unlike traditional reverse-engineering methods (e.g., extracting models from code or screenshots), DemGen leverages computer vision pre-trained models (e.g., SAM) and rule-based correction to identify GUI elements and their intended behaviors from design documents, then transforms them into IFML models. Evaluations on commercial smart TV applications demonstrate that DemGen outperforms state-of-the-art tools (e.g., UIED) in GUI element recognition and model generation efficiency. The generated models also achieve superior performance in MBT tasks. The study further compares manual, automated, and hybrid modeling approaches, with industrial case studies validating its practicality.</x:v>
      </x:c>
      <x:c r="D158" t="str">
        <x:v>This paper proposes DemGen, a novel approach for automating GUI model generation from UI/UX design documents to facilitate Model-Based Testing (MBT). Unlike traditional reverse-engineering methods (e.g., extracting models from code or screenshots), DemGen leverages computer vision pre-trained models (e.g., SAM) and rule-based correction to identify GUI elements and their intended behaviors from design documents, then transforms them into IFML models. Evaluations on commercial smart TV applications demonstrate that DemGen outperforms state-of-the-art tools (e.g., UIED) in GUI element recognition and model generation efficiency. The generated models also achieve superior performance in MBT tasks. The study further compares manual, automated, and hybrid modeling approaches, with industrial case studies validating its practicality.</x:v>
      </x:c>
      <x:c r="E158" t="str">
        <x:v>Automatically generate GUI models from UI/UX design documents to support model-driven testing (MBT</x:v>
      </x:c>
      <x:c r="F158" t="str">
        <x:v>Yes</x:v>
      </x:c>
      <x:c r="G158" t="str">
        <x:v>ASE-24</x:v>
      </x:c>
      <x:c r="H158" t="str">
        <x:v>Baseline method: UIED (traditional CV-based GUI element identification tool).
Experimental data: Design documents and code from four commercial smart TV applications from an industrial partner (Samsung Electronics).</x:v>
      </x:c>
      <x:c r="I158" t="str">
        <x:v>Indicator DemGen results compared to baseline (UIED) improvement effect
Precision 0.91 0.76 +0.15 (19.7%)
Recall 0.93 0.84 +0.09 (10.7%)
F1-score 0.92 0.80 +0.12 (15.0%)
FP reduced by 77 220 reduced by 65%
FN reduced by 60 133 reduced by 54%
MBT coverage is better than the manual model and lower than the automatic model. The hybrid model is optimal.</x:v>
      </x:c>
      <x:c r="J158" t="str">
        <x:v>Yes</x:v>
      </x:c>
      <x:c r="K158" t="str">
        <x:v>Industrial cooperation cases:
Partner: Samsung Electronics China R&amp;D Center.
Application scenario: GUI model generation and testing of four commercial smart TV applications.
Results:
DemGen is integrated into the company's MBT workflow, improving testing efficiency.
Hybrid modeling (automatic generation + manual correction) achieves the optimal balance between test coverage and time cost.
Feedback: Industry participants believe that automated modeling significantly reduces reliance on complex modeling rules, but some still prefer a hybrid approach to ensure accuracy.</x:v>
      </x:c>
      <x:c r="L158" t="str">
        <x:v>Yes</x:v>
      </x:c>
      <x:c r="M158" s="6"/>
      <x:c r="N158"/>
      <x:c r="O158" t="str">
        <x:v>Program Analysis and Software Testing</x:v>
      </x:c>
      <x:c r="P158" t="str">
        <x:v>Automated test generation</x:v>
      </x:c>
      <x:c r="Q158" t="str">
        <x:v>No</x:v>
      </x:c>
    </x:row>
    <x:row r="159" ht="25.5" customHeight="1">
      <x:c r="A159" s="8" t="str">
        <x:v>Navigating Mobile Testing Evaluation: A Comprehensive Statistical Analysis of Android GUI Testing Metrics</x:v>
      </x:c>
      <x:c r="B159" t="str">
        <x:v>Testing</x:v>
      </x:c>
      <x:c r="C159" t="str">
        <x:v>This paper presents the first comprehensive statistical analysis of evaluation metrics in Android GUI testing, addressing the unreliability and conflicts in existing practices. Through experiments with 8 state-of-the-art testing tools on 42 diverse open-source apps, the study examines code coverage and fault detection metrics, analyzing their granularity consistency, correlation, and the impact of test randomness and convergence. Key findings include:
Fine-grained code coverage metrics (instruction, ELOC, method) show near-perfect consistency, while Activity coverage is biased in small-scale apps.
Fatal errors (F/V-level) and general errors (E+/E-level) yield divergent evaluation results.
Code coverage exhibits higher stability than fault detection, which remains highly volatile even with maximum test rounds (10).
Moderate test duration (e.g., 2 hours) suffices for preliminary effectiveness assessment.
An automated evaluation framework is proposed to enhance future testing tool comparisons, with data and tools publicly released.</x:v>
      </x:c>
      <x:c r="D159" t="str">
        <x:v>This paper presents the first comprehensive statistical analysis of evaluation metrics in Android GUI testing, addressing the unreliability and conflicts in existing practices. Through experiments with 8 state-of-the-art testing tools on 42 diverse open-source apps, the study examines code coverage and fault detection metrics, analyzing their granularity consistency, correlation, and the impact of test randomness and convergence. Key findings include:
Fine-grained code coverage metrics (instruction, ELOC, method) show near-perfect consistency, while Activity coverage is biased in small-scale apps.
Fatal errors (F/V-level) and general errors (E+/E-level) yield divergent evaluation results.
Code coverage exhibits higher stability than fault detection, which remains highly volatile even with maximum test rounds (10).
Moderate test duration (e.g., 2 hours) suffices for preliminary effectiveness assessment.
An automated evaluation framework is proposed to enhance future testing tool comparisons, with data and tools publicly released.</x:v>
      </x:c>
      <x:c r="E159" t="str">
        <x:v>Core topic: Statistical analysis and optimization of Android GUI test evaluation indicators.
Key technologies:
Independent t-Test evaluates the significance of indicators.
Pearson Correlation analyzes indicator correlation.
The coefficient of variation quantifies the impact of randomness.
Application scenario: Development, selection and optimization of mobile application testing tools.</x:v>
      </x:c>
      <x:c r="F159" t="str">
        <x:v>No</x:v>
      </x:c>
      <x:c r="G159" t="str">
        <x:v>ASE-24</x:v>
      </x:c>
      <x:c r="H159" t="str">
        <x:v>Testing tools: 8 mainstream tools (such as Monkey, Stoat, APE, DQT, etc.).
Application benchmark: AndroTest24, including 42 open source Android applications (such as Signal, Firefox), covering 19 categories, with code sizes ranging from 4K to 904K instructions.
Data source: Integrated multiple existing benchmarks (such as AndroTest), excluding outdated applications to ensure representativeness.</x:v>
      </x:c>
      <x:c r="I159" t="str">
        <x:v>Indicators Key findings
Code coverage: Instruction/ELOC/method coverage is highly consistent (correlation coefficient ≥ 0.98), and Activity coverage deviates significantly in small applications.
Fault detection There is a big difference in the error assessment results between F/V level and E+/E level (correlation coefficient 0.66 vs. 0.97).
Stability (CV) Code coverage CV is &lt;30%, fault detection CV is as high as 97.8%, and continues to fluctuate as the number of test rounds increases.
Test duration correlation The correlation coefficient between the 2-hour results and the final 3-hour results reaches 0.969–0.979, supporting moderate duration evaluation.</x:v>
      </x:c>
      <x:c r="J159" t="str">
        <x:v>No</x:v>
      </x:c>
      <x:c r="K159" t="str">
        <x:v>Not reported</x:v>
      </x:c>
      <x:c r="L159" t="str">
        <x:v>No</x:v>
      </x:c>
      <x:c r="M159" s="6" t="e">
        <x:f>HYPERLINK("https://github.com/Yuanhong-Lan/AndroTest24","https://github.com/Yuanhong-Lan/AndroTest24")</x:f>
        <x:v>HYPERLINK is not implemented. linkLocation=https://github.com/Yuanhong-Lan/AndroTest24, friendlyName=https://github.com/Yuanhong-Lan/AndroTest24</x:v>
      </x:c>
      <x:c r="N159" t="str">
        <x:v>6</x:v>
      </x:c>
      <x:c r="O159" t="str">
        <x:v>Program Analysis and Software Testing</x:v>
      </x:c>
      <x:c r="P159" t="str">
        <x:v>Automated test generation</x:v>
      </x:c>
      <x:c r="Q159" t="str">
        <x:v>No</x:v>
      </x:c>
    </x:row>
    <x:row r="160" ht="25.5" customHeight="1">
      <x:c r="A160" t="str">
        <x:v>Can Cooperative Multi-Agent Reinforcement Learning Boost Automatic Web Testing? An Exploratory Study</x:v>
      </x:c>
      <x:c r="B160" t="str">
        <x:v>Testing</x:v>
      </x:c>
      <x:c r="C160" t="str">
        <x:v>This paper introduces MARG, a Multi-Agent Reinforcement Learning (MARL) system for automated web GUI testing, addressing the limitations of single-agent approaches in exploring large-scale websites. MARG coordinates multiple Q-learning agents with two data-sharing schemes (centralized and distributed) to enhance exploration efficiency and reduce redundancy. Evaluated on nine real-world websites, MARG outperformed state-of-the-art tools (WebExplor and QExplore) by 4.34× in state coverage and 4.03× in failure detection, while achieving 36.42% more unique states than non-cooperative multi-agent baselines.</x:v>
      </x:c>
      <x:c r="D160" t="str">
        <x:v>This paper introduces MARG, a Multi-Agent Reinforcement Learning (MARL) system for automated web GUI testing, addressing the limitations of single-agent approaches in exploring large-scale websites. MARG coordinates multiple Q-learning agents with two data-sharing schemes (centralized and distributed) to enhance exploration efficiency and reduce redundancy. Evaluated on nine real-world websites, MARG outperformed state-of-the-art tools (WebExplor and QExplore) by 4.34× in state coverage and 4.03× in failure detection, while achieving 36.42% more unique states than non-cooperative multi-agent baselines.</x:v>
      </x:c>
      <x:c r="E160" t="str">
        <x:v>Automated Web GUI testing technology based on collaborative multi-agent reinforcement learning</x:v>
      </x:c>
      <x:c r="F160" t="str">
        <x:v>Yes</x:v>
      </x:c>
      <x:c r="G160" t="str">
        <x:v>ASE-24</x:v>
      </x:c>
      <x:c r="H160" t="str">
        <x:v>YouTube, GitHub, IKEA, GameSpot, EatingWell, Toppr, Smadex, Vuestic
and an anonymous website (WUT_A).</x:v>
      </x:c>
      <x:c r="I160" t="str">
        <x:v>Indicators:
Exploration capabilities: number of explored states (Explored States), number of detected actions (Detected Actions), number of executed unique actions (Executed Unique Actions).
Test effectiveness: Number of detected failures (Detected Failures).
Effect (taking MARG_D configured with 5 agents as an example):
Compared with WebExplor: state coverage is increased by 4.34 times (661.5 vs. 152.4), and fault detection is increased by 4.03 times (39.5 vs. 9.8).
Compared to non-collaborative multi-agent (IQL⁵): explores 36.42% more states (661.5 vs. 484.9).</x:v>
      </x:c>
      <x:c r="J160" t="str">
        <x:v>No</x:v>
      </x:c>
      <x:c r="K160" t="str">
        <x:v>Not reported</x:v>
      </x:c>
      <x:c r="L160" t="str">
        <x:v>No</x:v>
      </x:c>
      <x:c r="M160" s="6"/>
      <x:c r="N160"/>
      <x:c r="O160" t="str">
        <x:v>Program Analysis and Software Testing</x:v>
      </x:c>
      <x:c r="P160" t="str">
        <x:v>Automated test generation</x:v>
      </x:c>
      <x:c r="Q160" t="str">
        <x:v>No</x:v>
      </x:c>
    </x:row>
    <x:row r="161" ht="25.5" customHeight="1">
      <x:c r="A161" t="str">
        <x:v>Root Cause Analysis for Microservice System based on Causal Inference: How Far Are We?</x:v>
      </x:c>
      <x:c r="B161" t="str">
        <x:v>Maintenance</x:v>
      </x:c>
      <x:c r="C161" t="str">
        <x:v>This paper conducts a comprehensive evaluation of causal inference-based root cause analysis (RCA) methods for microservice systems, assessing 9 causal discovery techniques and 21 RCA approaches. Experiments on synthetic datasets and benchmark systems (e.g., Sock Shop, Train Ticket) reveal limitations in handling large-scale microservices and sensitivity to failure timing. Top-performing methods like CausalRCA, RCD, and BARO exhibit trade-offs between accuracy and efficiency. The study highlights discrepancies between synthetic and real-world data performance and suggests future directions, including scalability improvements and integrated anomaly detection pipelines.</x:v>
      </x:c>
      <x:c r="D161" t="str">
        <x:v>This paper conducts a comprehensive evaluation of causal inference-based root cause analysis (RCA) methods for microservice systems, assessing 9 causal discovery techniques and 21 RCA approaches. Experiments on synthetic datasets and benchmark systems (e.g., Sock Shop, Train Ticket) reveal limitations in handling large-scale microservices and sensitivity to failure timing. Top-performing methods like CausalRCA, RCD, and BARO exhibit trade-offs between accuracy and efficiency. The study highlights discrepancies between synthetic and real-world data performance and suggests future directions, including scalability improvements and integrated anomaly detection pipelines.</x:v>
      </x:c>
      <x:c r="E161" t="str">
        <x:v>Microservice system root cause analysis technology based on causal reasoning</x:v>
      </x:c>
      <x:c r="F161" t="str">
        <x:v>Yes</x:v>
      </x:c>
      <x:c r="G161" t="str">
        <x:v>ASE-24</x:v>
      </x:c>
      <x:c r="H161" t="str">
        <x:v>Synthetic data sets: CIRCA10/50, RCD10/50, CausIL10/50 (simulating indicator data of microservice systems of different sizes).
Real microservice system:
Sock Shop (2 versions, 38-46 indicators)
Online Boutique (49 indicators)
Train Ticket (212 indicators, large-scale complex system).</x:v>
      </x:c>
      <x:c r="I161" t="str">
        <x:v>Indicators:
Causal graph construction: F1-score (edge and direction accuracy), F1-S (edge accuracy), SHD (structural Hamming distance).
Root cause analysis: AC@k (the probability that the top k results contain the root cause), Avg@k (average AC@k).
Effect (some key results):
CausalRCA: Avg@5 reaches 0.82 on Sock Shop, but performs poorly on synthetic data sets.
BARO: Best robust to failure time offset (Avg@5 remains 0.81 at time offset of 60 seconds).
RCD: Performance improves significantly when the amount of input data increases (Avg@5 increases from 0.13 to 0.79 on Online Boutique).
Efficiency: NSigma and BARO are the fastest (&lt;1 second/case), CausalRCA and RUN are the slowest (&gt;1000 seconds/case).</x:v>
      </x:c>
      <x:c r="J161" t="str">
        <x:v>No</x:v>
      </x:c>
      <x:c r="K161" t="str">
        <x:v>Not reported</x:v>
      </x:c>
      <x:c r="L161" t="str">
        <x:v>No</x:v>
      </x:c>
      <x:c r="M161" s="6" t="e">
        <x:f>HYPERLINK("https://github.com/phamquiluan/RCAEval","https://github.com/phamquiluan/RCAEval")</x:f>
        <x:v>HYPERLINK is not implemented. linkLocation=https://github.com/phamquiluan/RCAEval, friendlyName=https://github.com/phamquiluan/RCAEval</x:v>
      </x:c>
      <x:c r="N161" t="str">
        <x:v>60</x:v>
      </x:c>
      <x:c r="O161" t="str">
        <x:v>Anomaly detection and fault diagnosis</x:v>
      </x:c>
      <x:c r="P161" t="str">
        <x:v>Cloud service failure root cause analysis</x:v>
      </x:c>
      <x:c r="Q161" t="str">
        <x:v>No</x:v>
      </x:c>
    </x:row>
    <x:row r="162" ht="25.5" customHeight="1">
      <x:c r="A162" t="str">
        <x:v>The Potential of One-Shot Failure Root Cause Analysis: Collaboration of the Large Language Model and Small Classifier</x:v>
      </x:c>
      <x:c r="B162" t="str">
        <x:v>Testing</x:v>
      </x:c>
      <x:c r="C162" t="str">
        <x:v>The paper proposes LasRCA, a framework for one-shot root cause analysis (RCA) in cloud-native systems. It leverages the collaboration between a large language model (LLM) and a small classifier to address the challenge of limited fault labels. The LLM provides fault type feedback for high-confusion samples, which are used to iteratively train the small classifier. Experiments on public datasets demonstrate that LasRCA effectively balances cost and performance, offering accurate fault localization and classification with minimal labeled data.</x:v>
      </x:c>
      <x:c r="D162" t="str">
        <x:v>The paper proposes LasRCA, a framework for one-shot root cause analysis (RCA) in cloud-native systems. It leverages the collaboration between a large language model (LLM) and a small classifier to address the challenge of limited fault labels. The LLM provides fault type feedback for high-confusion samples, which are used to iteratively train the small classifier. Experiments on public datasets demonstrate that LasRCA effectively balances cost and performance, offering accurate fault localization and classification with minimal labeled data.</x:v>
      </x:c>
      <x:c r="E162" t="str">
        <x:v>Single sample failure root cause analysis in cloud native systems</x:v>
      </x:c>
      <x:c r="F162" t="str">
        <x:v>Yes</x:v>
      </x:c>
      <x:c r="G162" t="str">
        <x:v>ASE-24</x:v>
      </x:c>
      <x:c r="H162" t="str">
        <x:v>The paper uses the public dataset Hipstershop, which contains observation data (traces, metrics, logs) of three resource entity types (service, pod, node), and simulates a variety of common fault types.</x:v>
      </x:c>
      <x:c r="I162" t="str">
        <x:v>Resource entity location (RCL): Using Top-u accuracy (AC@1, AC@3, AC@5), LasRCA reached 79.54%, 89.77%, and 94.54% respectively on data set A.
Fault type classification (FTC): Use Micro/Macro Precision, Recall, and F1-score. For example, on data set B, LasRCA's MicroF1 is 0.4973 and MacroF1 is 0.5694, which is significantly better than baseline methods (such as DiagFusion, LightGBM).</x:v>
      </x:c>
      <x:c r="J162" t="str">
        <x:v>No</x:v>
      </x:c>
      <x:c r="K162" t="str">
        <x:v>Not reported</x:v>
      </x:c>
      <x:c r="L162" t="str">
        <x:v>No</x:v>
      </x:c>
      <x:c r="M162" s="6"/>
      <x:c r="N162"/>
      <x:c r="O162" t="str">
        <x:v>Anomaly detection and fault diagnosis</x:v>
      </x:c>
      <x:c r="P162" t="str">
        <x:v>Cloud service failure root cause analysis</x:v>
      </x:c>
      <x:c r="Q162" t="str">
        <x:v>Yes</x:v>
      </x:c>
    </x:row>
    <x:row r="163" ht="25.5" customHeight="1">
      <x:c r="A163" t="str">
        <x:v>MRCA: Metric-level Root Cause Analysis for Microservices via Multi-Modal Data</x:v>
      </x:c>
      <x:c r="B163" t="str">
        <x:v>Testing</x:v>
      </x:c>
      <x:c r="C163" t="str">
        <x:v>The paper proposes MRCA, a fine-grained root cause analysis (RCA) approach for microservice systems using multi-modal data. MRCA integrates logs, traces, and metrics to detect anomalies via a Variational Autoencoder (VAE), then employs Granger causality and reinforcement learning to dynamically terminate causal graph expansion for efficient fault localization. Experiments demonstrate MRCA's superior accuracy and efficiency compared to state-of-the-art methods.</x:v>
      </x:c>
      <x:c r="D163" t="str">
        <x:v>The paper proposes MRCA, a fine-grained root cause analysis (RCA) approach for microservice systems using multi-modal data. MRCA integrates logs, traces, and metrics to detect anomalies via a Variational Autoencoder (VAE), then employs Granger causality and reinforcement learning to dynamically terminate causal graph expansion for efficient fault localization. Experiments demonstrate MRCA's superior accuracy and efficiency compared to state-of-the-art methods.</x:v>
      </x:c>
      <x:c r="E163" t="str">
        <x:v>Fine-grained fault root cause analysis of microservice systems based on multi-modal data</x:v>
      </x:c>
      <x:c r="F163" t="str">
        <x:v>Yes</x:v>
      </x:c>
      <x:c r="G163" t="str">
        <x:v>ASE-24</x:v>
      </x:c>
      <x:c r="H163" t="str">
        <x:v>The paper uses the public data sets OnlineBoutique and TrainTicket to simulate common fault types such as CPU competition, network congestion, and code defects.</x:v>
      </x:c>
      <x:c r="I163" t="str">
        <x:v>Anomaly detection: F1-score (0.893), Precision (0.875), Recall (0.913), an increase of 56.4%~115.7% compared with the baseline.
Root cause location:
Service level: PR@1 (60.1%), PR@3 (81.3%), PR@5 (88.2%).
Indicator levels: PR@1 (71.9%), PR@3 (85.4%), PR@5 (90.3%), an increase of 23.8% to 73.8% compared with the baseline.</x:v>
      </x:c>
      <x:c r="J163" t="str">
        <x:v>No</x:v>
      </x:c>
      <x:c r="K163" t="str">
        <x:v>Not reported</x:v>
      </x:c>
      <x:c r="L163" t="str">
        <x:v>Yes</x:v>
      </x:c>
      <x:c r="M163" s="6" t="e">
        <x:f>HYPERLINK("https://github.com/ddd87613/MRCA","https://github.com/ddd87613/MRCA")</x:f>
        <x:v>HYPERLINK is not implemented. linkLocation=https://github.com/ddd87613/MRCA, friendlyName=https://github.com/ddd87613/MRCA</x:v>
      </x:c>
      <x:c r="N163" t="str">
        <x:v>8</x:v>
      </x:c>
      <x:c r="O163" t="str">
        <x:v>Anomaly detection and fault diagnosis</x:v>
      </x:c>
      <x:c r="P163" t="str">
        <x:v>Cloud service failure root cause analysis</x:v>
      </x:c>
      <x:c r="Q163" t="str">
        <x:v>No</x:v>
      </x:c>
    </x:row>
    <x:row r="164" ht="25.5" customHeight="1">
      <x:c r="A164" t="str">
        <x:v>Giving Every Modality a Voice in Microservice Failure Diagnosis via Multimodal Adaptive Optimization</x:v>
      </x:c>
      <x:c r="B164" t="str">
        <x:v>Maintenance</x:v>
      </x:c>
      <x:c r="C164" t="str">
        <x:v>Microservice systems are highly complex and prone to failures, and existing diagnostic methods based on single-modal data (such as logs, metrics, traces) cannot comprehensively capture failure patterns. In multimodal methods, dominant modalities may overshadow the characteristics of other modalities. This paper proposes Medicine, a modal-independent microservice failure diagnosis framework based on multimodal adaptive optimization. It encodes different modalities separately to retain their unique features and uses adaptive optimization to adjust the learning pace between modalities, thereby improving overall diagnostic performance. Experimental results show that Medicine outperforms existing single-modal and multimodal methods on three public datasets, with F1-score improved by 15.72% to 70.84%. It also maintains high diagnostic accuracy even when individual modal data is missing or of low quality.</x:v>
      </x:c>
      <x:c r="D164" t="str">
        <x:v>Microservice systems are highly complex and prone to failures, and existing diagnostic methods based on single-modal data (such as logs, metrics, traces) cannot comprehensively capture failure patterns. In multimodal methods, dominant modalities may overshadow the characteristics of other modalities. This paper proposes Medicine, a modal-independent microservice failure diagnosis framework based on multimodal adaptive optimization. It encodes different modalities separately to retain their unique features and uses adaptive optimization to adjust the learning pace between modalities, thereby improving overall diagnostic performance. Experimental results show that Medicine outperforms existing single-modal and multimodal methods on three public datasets, with F1-score improved by 15.72% to 70.84%. It also maintains high diagnostic accuracy even when individual modal data is missing or of low quality.</x:v>
      </x:c>
      <x:c r="E164" t="str">
        <x:v>Microservice fault diagnosis framework based on multi-modal adaptive optimization</x:v>
      </x:c>
      <x:c r="F164" t="str">
        <x:v>Yes</x:v>
      </x:c>
      <x:c r="G164" t="str">
        <x:v>ASE-24</x:v>
      </x:c>
      <x:c r="H164" t="str">
        <x:v>Dataset Source Description
Dataset 1 (D1) A large-scale simulated e-commerce application system of a top global commercial bank. It includes dynamic service topology, real-time tracking, indicators and logs, and injects a variety of real faults.
Dataset 2 (D2) CloudWise's Generic AIOps Atlas (GAIA) data set from CloudWise's business simulation system, containing records of all injected faults and related entity, trace, log and metric data
Dataset 3 (D3) Microservice benchmark test MicroServo is deployed based on the open source Online Boutique of Google Cloud Platform, using chaos engineering technology to simulate real faults and collect indicators, logs and tracking data.</x:v>
      </x:c>
      <x:c r="I164" t="str">
        <x:v>Quantitative indicators: Weighted precision (Precision), weighted recall (Recall) and weighted F1 score (F1-score) are used as evaluation indicators.
Achieved results: On three data sets, Medicine's performance is better than existing single-modal and multi-modal methods. The specific performance is as follows:
On D1, the F1-score reaches 0.9508, which is 35.54% higher than the best multi-modal baseline DiagFusion (0.7015).
On D2, the F1-score reaches 0.9136, which is 15.72% higher than DiagFusion (0.7895).
On D3, the F1-score reaches 0.8260, which is significantly better than other baselines (such as MicroCBR’s 0.4835).
Medicine maintains high diagnostic accuracy even when some modal data are missing or of low quality.</x:v>
      </x:c>
      <x:c r="J164" t="str">
        <x:v>Yes</x:v>
      </x:c>
      <x:c r="K164" t="str">
        <x:v>The paper mentions an application case in the industry: Medicine is used to diagnose network packet loss faults in the data set D1 of the world's top commercial banks. In the case, Medicine accurately diagnosed the root cause of "k8s container network packet loss" (DNS configuration error) by analyzing the abnormal decrease in network and CPU-related indicators of the k8s container and the abnormal increase in service calls. After the operator corrected the configuration based on the diagnosis results, the system returned to normal operation. This case shows that Medicine can effectively identify faults that may be missed by single-modal methods, and has practical value in actual industrial environments.</x:v>
      </x:c>
      <x:c r="L164" t="str">
        <x:v>No</x:v>
      </x:c>
      <x:c r="M164" s="6" t="e">
        <x:f>HYPERLINK("https://github.com/AIOps-Lab-NKU/Medicine","https://github.com/AIOps-Lab-NKU/Medicine")</x:f>
        <x:v>HYPERLINK is not implemented. linkLocation=https://github.com/AIOps-Lab-NKU/Medicine, friendlyName=https://github.com/AIOps-Lab-NKU/Medicine</x:v>
      </x:c>
      <x:c r="N164" t="str">
        <x:v>5</x:v>
      </x:c>
      <x:c r="O164" t="str">
        <x:v>Anomaly detection and fault diagnosis</x:v>
      </x:c>
      <x:c r="P164" t="str">
        <x:v>Anomaly detection and fault location in microservice systems</x:v>
      </x:c>
      <x:c r="Q164" t="str">
        <x:v>No</x:v>
      </x:c>
    </x:row>
    <x:row r="165" ht="25.5" customHeight="1">
      <x:c r="A165" t="str">
        <x:v>Spotting Code Mutation for Predictive Mutation Testing</x:v>
      </x:c>
      <x:c r="B165" t="str">
        <x:v>Testing</x:v>
      </x:c>
      <x:c r="C165" t="str">
        <x:v>The paper introduces SODA, a novel model for Predictive Mutation Testing (PMT). Traditional mutation testing, while effective for assessing test adequacy, is computationally expensive. To address this, SODA employs a contrastive learning strategy called Mutational Semantic Learning to capture the impact of code mutations on test behavior. Experiments demonstrate that SODA outperforms state-of-the-art baselines in both cross-project and cross-version scenarios, achieving superior classification performance and the lowest mutation score error.</x:v>
      </x:c>
      <x:c r="D165" t="str">
        <x:v>The paper introduces SODA, a novel model for Predictive Mutation Testing (PMT). Traditional mutation testing, while effective for assessing test adequacy, is computationally expensive. To address this, SODA employs a contrastive learning strategy called Mutational Semantic Learning to capture the impact of code mutations on test behavior. Experiments demonstrate that SODA outperforms state-of-the-art baselines in both cross-project and cross-version scenarios, achieving superior classification performance and the lowest mutation score error.</x:v>
      </x:c>
      <x:c r="E165" t="str">
        <x:v>Predictive Mutation Testing (PMT)</x:v>
      </x:c>
      <x:c r="F165" t="str">
        <x:v>Yes</x:v>
      </x:c>
      <x:c r="G165" t="str">
        <x:v>ASE-24</x:v>
      </x:c>
      <x:c r="H165" t="str">
        <x:v>The paper uses six Java projects (such as commons-lang, jfreechart, gson, etc.) in the Defects4J v2.0.0 data set as experimental objects, and uses the Major tool to generate variants and test results.</x:v>
      </x:c>
      <x:c r="I165" t="str">
        <x:v>Quantitative indicators:
Classification task indicators: Precision, Recall, F1 Score, Accuracy.
Mutation Score Error,
E
M
S
E
MS
​
 ).
Effect:
In the cross-version scenario, SODA's kill-F1 score increased by 11.09% and the accuracy increased by 9.63% compared with the baseline model.
In the cross-project scenario, SODA's kill-F1 score increased by 15.11% over the baseline, and its accuracy increased by 12.55%.
The variation score error is the lowest (0.0292 for the cross-version scenario and 0.1242 for the cross-project scenario)</x:v>
      </x:c>
      <x:c r="J165" t="str">
        <x:v>No</x:v>
      </x:c>
      <x:c r="K165" t="str">
        <x:v>The paper mentions the cases of Google and Meta applying mutation testing in the industry:
Google's code base is huge (approximately 2 billion lines of code), and more than 150 million tests are executed every day. The cost of traditional mutation testing is too high, so a difference-based mutation testing optimization method is adopted.
Meta generates more valuable mutations by semi-automatically learning new mutation operators.
The paper also points out that the SODA method can be combined with the optimization strategies of these industries to further improve efficiency.</x:v>
      </x:c>
      <x:c r="L165" t="str">
        <x:v>No</x:v>
      </x:c>
      <x:c r="M165" s="6" t="e">
        <x:f>HYPERLINK("https://github.com/yifan-CodeDir/SODA","https://github.com/yifan-CodeDir/SODA")</x:f>
        <x:v>HYPERLINK is not implemented. linkLocation=https://github.com/yifan-CodeDir/SODA, friendlyName=https://github.com/yifan-CodeDir/SODA</x:v>
      </x:c>
      <x:c r="N165" t="str">
        <x:v>2</x:v>
      </x:c>
      <x:c r="O165" t="str">
        <x:v>Program Analysis and Software Testing</x:v>
      </x:c>
      <x:c r="P165" t="str">
        <x:v>Automated test generation</x:v>
      </x:c>
      <x:c r="Q165" t="str">
        <x:v>Yes</x:v>
      </x:c>
    </x:row>
    <x:row r="166" ht="25.5" customHeight="1">
      <x:c r="A166" t="str">
        <x:v>Efficient Detection of Test Interference in C Projects</x:v>
      </x:c>
      <x:c r="B166" t="str">
        <x:v>Testing</x:v>
      </x:c>
      <x:c r="C166" t="str">
        <x:v>The paper investigates the phenomenon of test interference in C projects, where test results deviate non-deterministically due to execution order or concurrency. It proposes four dynamic reduction strategies (FD, FDF, OFS, OFSFDF) to minimize the computational overhead of interference detection. Through a large-scale study of 134 C projects, the study finds that test interference is less common in C compared to Java or Python, with concurrency dependencies and timeout issues being the primary causes. The paper also explores the potential efficiency gains from parallel test execution.</x:v>
      </x:c>
      <x:c r="D166" t="str">
        <x:v>The paper investigates the phenomenon of test interference in C projects, where test results deviate non-deterministically due to execution order or concurrency. It proposes four dynamic reduction strategies (FD, FDF, OFS, OFSFDF) to minimize the computational overhead of interference detection. Through a large-scale study of 134 C projects, the study finds that test interference is less common in C compared to Java or Python, with concurrency dependencies and timeout issues being the primary causes. The paper also explores the potential efficiency gains from parallel test execution.</x:v>
      </x:c>
      <x:c r="E166" t="str">
        <x:v>Test Interference</x:v>
      </x:c>
      <x:c r="F166" t="str">
        <x:v>No</x:v>
      </x:c>
      <x:c r="G166" t="str">
        <x:v>ASE-24</x:v>
      </x:c>
      <x:c r="H166" t="str">
        <x:v>The paper uses 134 C projects as experimental subjects. These projects come from GitHub and use the GNU Automake testing framework. Specific projects include flex, libdill, liblognorm, etc.</x:v>
      </x:c>
      <x:c r="I166" t="str">
        <x:v>Quantitative indicators:
Test permutation reduction (Pairwise Permutations Reduction).
Number of interferences detected (Order Dependencies, Concurrency Dependencies, Execution-Time Dependencies).
Speedup factor for parallel test execution.
Effect:
The OFSFDF strategy reduced the test permutations of 81 items to 0, an average reduction of 27.5%.
Only 13 interferences were detected (2 sequential dependencies, 11 concurrent dependencies).
The median speedup of parallel test execution was 2.76x (without interfering projects) and 4.33x (with interfering projects).</x:v>
      </x:c>
      <x:c r="J166" t="str">
        <x:v>No</x:v>
      </x:c>
      <x:c r="K166" t="str">
        <x:v>Not reported</x:v>
      </x:c>
      <x:c r="L166" t="str">
        <x:v>No</x:v>
      </x:c>
      <x:c r="M166" s="6"/>
      <x:c r="N166"/>
      <x:c r="O166" t="str">
        <x:v>Program Analysis and Software Testing</x:v>
      </x:c>
      <x:c r="P166" t="str">
        <x:v>Test efficiency optimization</x:v>
      </x:c>
      <x:c r="Q166" t="str">
        <x:v>No</x:v>
      </x:c>
    </x:row>
    <x:row r="167" ht="25.5" customHeight="1">
      <x:c r="A167" t="str">
        <x:v>MR-Adopt: Automatic Deduction of Input Transformation Function for Metamorphic Testing</x:v>
      </x:c>
      <x:c r="B167" t="str">
        <x:v>Testing</x:v>
      </x:c>
      <x:c r="C167" t="str">
        <x:v>The paper introduces MR-Adopt, an approach to automatically deduce input transformation functions for metamorphic testing. Many developer-written test cases encode reusable metamorphic relations (MRs), but over 70% hard-code source and follow-up inputs, limiting their reuse. MR-Adopt leverages LLMs to infer transformations from hard-coded pairs, refines them via data-flow analysis, and validates them using output relations. Evaluation shows that MR-Adopt generates transformations applicable to all test inputs for 72% of MRs, improving line coverage by 10.62% and mutation score by 18.91%.</x:v>
      </x:c>
      <x:c r="D167" t="str">
        <x:v>The paper introduces MR-Adopt, an approach to automatically deduce input transformation functions for metamorphic testing. Many developer-written test cases encode reusable metamorphic relations (MRs), but over 70% hard-code source and follow-up inputs, limiting their reuse. MR-Adopt leverages LLMs to infer transformations from hard-coded pairs, refines them via data-flow analysis, and validates them using output relations. Evaluation shows that MR-Adopt generates transformations applicable to all test inputs for 72% of MRs, improving line coverage by 10.62% and mutation score by 18.91%.</x:v>
      </x:c>
      <x:c r="E167" t="str">
        <x:v>Automatically generate input conversion functions in transformation tests</x:v>
      </x:c>
      <x:c r="F167" t="str">
        <x:v>Yes</x:v>
      </x:c>
      <x:c r="G167" t="str">
        <x:v>ASE-24</x:v>
      </x:c>
      <x:c r="H167" t="str">
        <x:v>The paper uses a data set containing 100 developer-written test cases (MR-encoded test cases), which come from high-quality Java projects and were created later than April 1, 2023 to avoid data leakage issues.</x:v>
      </x:c>
      <x:c r="I167" t="str">
        <x:v>Quantitative indicators:
Number of compilable transformation functions (# compilable transformations).
Number of transformation functions suitable for different proportions of test inputs (# n% generalizable transformations, n=0, 75, 100).
Valid follow-up input generation rate (valid follow-up inputs).
Test adequacy improvements (line coverage and mutation score).
Effect:
72% of the conversion functions generated by MR-Adopt are suitable for all test inputs (33.33% improvement compared to using GPT-3.5 directly).
The generated subsequent input efficiency is 91.22% (72.10%-108.71% higher than the baseline LLM).
After integration, the test coverage rate increased by 10.62% and the mutation score increased by 18.91%.</x:v>
      </x:c>
      <x:c r="J167" t="str">
        <x:v>No</x:v>
      </x:c>
      <x:c r="K167" t="str">
        <x:v>Not reported</x:v>
      </x:c>
      <x:c r="L167" t="str">
        <x:v>No</x:v>
      </x:c>
      <x:c r="M167" s="6" t="e">
        <x:f>HYPERLINK("https://github.com/MR-Adopt/MR-Adopt.github.io","https://github.com/MR-Adopt/MR-Adopt.github.io")</x:f>
        <x:v>HYPERLINK is not implemented. linkLocation=https://github.com/MR-Adopt/MR-Adopt.github.io, friendlyName=https://github.com/MR-Adopt/MR-Adopt.github.io</x:v>
      </x:c>
      <x:c r="N167" t="str">
        <x:v>2</x:v>
      </x:c>
      <x:c r="O167" t="str">
        <x:v>Program Analysis and Software Testing</x:v>
      </x:c>
      <x:c r="P167" t="str">
        <x:v>Automated test generation</x:v>
      </x:c>
      <x:c r="Q167" t="str">
        <x:v>Yes</x:v>
      </x:c>
    </x:row>
    <x:row r="168" ht="25.5" customHeight="1">
      <x:c r="A168" t="str">
        <x:v>Approximation-guided Fairness Testing through Discriminatory Space Analysis</x:v>
      </x:c>
      <x:c r="B168" t="str">
        <x:v>Testing</x:v>
      </x:c>
      <x:c r="C168" t="str">
        <x:v>The paper proposes AFT, a black-box testing algorithm for Individual Fairness Testing (IFT) in machine learning classifiers. AFT constructs decision tree-based approximate models and generates test cases by sampling discriminatory paths, eliminating the need for computationally expensive constraint solving. Evaluation shows that AFT outperforms state-of-the-art methods, achieving 3.42× higher efficiency than ExpGA and 1.16× greater diversity in identified discriminatory instances.</x:v>
      </x:c>
      <x:c r="D168" t="str">
        <x:v>The paper proposes AFT, a black-box testing algorithm for Individual Fairness Testing (IFT) in machine learning classifiers. AFT constructs decision tree-based approximate models and generates test cases by sampling discriminatory paths, eliminating the need for computationally expensive constraint solving. Evaluation shows that AFT outperforms state-of-the-art methods, achieving 3.42× higher efficiency than ExpGA and 1.16× greater diversity in identified discriminatory instances.</x:v>
      </x:c>
      <x:c r="E168" t="str">
        <x:v>Machine learning fairness testing</x:v>
      </x:c>
      <x:c r="F168" t="str">
        <x:v>Yes</x:v>
      </x:c>
      <x:c r="G168" t="str">
        <x:v>ASE-24</x:v>
      </x:c>
      <x:c r="H168" t="str">
        <x:v>The paper uses 24 fairness test tasks, covering 4 data sets (Adult, German Credit, etc.) and 4 classifiers (LR, RF, DT, MLP), and compares algorithms such as Themis, So, Vbt, Vbt-X, ExpGA, and Limi.</x:v>
      </x:c>
      <x:c r="I168" t="str">
        <x:v>Quantitative indicators:
Efficiency (#IDIs/second): AFT generates an average of 497.34 IDIs/second, which is 3.42 times higher than ExpGA (145.62).
Test case success rate: AFT success rate is 51%, which is 5.28 times higher than the random algorithm Themis (10%).
Diversity (Hamming distance): AFT diversity score is 12.34, close to the optimal algorithm Vbt-X (12.50).
Naturalness (similarity of data distribution): AFT score is 0.59, which is lower than Limi (0.78).
Effect: AFT improves the fairness of the classifier, improving the individual fairness indicators (Πₚ and Π_F) by 33.97% and 80.15% respectively, with only a loss of 0.61% accuracy.</x:v>
      </x:c>
      <x:c r="J168" t="str">
        <x:v>No</x:v>
      </x:c>
      <x:c r="K168" t="str">
        <x:v>Not reported</x:v>
      </x:c>
      <x:c r="L168" t="str">
        <x:v>No</x:v>
      </x:c>
      <x:c r="M168" s="6"/>
      <x:c r="N168"/>
      <x:c r="O168" t="str">
        <x:v>Cross-cutting and emerging themes</x:v>
      </x:c>
      <x:c r="P168" t="str">
        <x:v>AI ethics and fairness</x:v>
      </x:c>
      <x:c r="Q168" t="str">
        <x:v>No</x:v>
      </x:c>
    </x:row>
    <x:row r="169" ht="25.5" customHeight="1">
      <x:c r="A169" t="str">
        <x:v>Test Case Generation for Simulink Models using Model Fuzzing and State Solving</x:v>
      </x:c>
      <x:c r="B169" t="str">
        <x:v>Testing</x:v>
      </x:c>
      <x:c r="C169" t="str">
        <x:v>This paper introduces HybridTCG, a novel test case generation method for Simulink models that combines model fuzzing and state solving. Traditional approaches, such as constraint solving and random search, struggle with complex branching logic and model states. HybridTCG leverages a coverage-guided fuzzer to quickly generate high-coverage test cases and refines them using a state-solving engine to explore deeper logic. Experiments show that HybridTCG outperforms existing tools (e.g., Simulink Design Verifier, SimCoTest, and STCG) in decision coverage, condition coverage, and MCDC coverage, while also being more efficient.</x:v>
      </x:c>
      <x:c r="D169" t="str">
        <x:v>This paper introduces HybridTCG, a novel test case generation method for Simulink models that combines model fuzzing and state solving. Traditional approaches, such as constraint solving and random search, struggle with complex branching logic and model states. HybridTCG leverages a coverage-guided fuzzer to quickly generate high-coverage test cases and refines them using a state-solving engine to explore deeper logic. Experiments show that HybridTCG outperforms existing tools (e.g., Simulink Design Verifier, SimCoTest, and STCG) in decision coverage, condition coverage, and MCDC coverage, while also being more efficient.</x:v>
      </x:c>
      <x:c r="E169" t="str">
        <x:v>Automated test case generation</x:v>
      </x:c>
      <x:c r="F169" t="str">
        <x:v>Yes</x:v>
      </x:c>
      <x:c r="G169" t="str">
        <x:v>ASE-24</x:v>
      </x:c>
      <x:c r="H169" t="str">
        <x:v>The paper uses public Simulink benchmark models, including:
CPUTask
SVPWM
TWC
NICProtocal
LANSwitch
UTPC
LEDLC
TCP
RAC
TCS1
TCS2
FMTM</x:v>
      </x:c>
      <x:c r="I169" t="str">
        <x:v>Quantitative indicators:
Decision Coverage
Condition Coverage
Modified Condition/Decision Coverage (MCDC)
Effect:
Compared with Simulink Design Verifier (SLDV), SimCoTest and STCG, HybridTCG improves on average in the following indicators:
Decision coverage: 54% (vs SLDV), 108% (vs SimCoTest), 24% (vs STCG)
Condition coverage: 50% (vs SLDV), 62% (vs SimCoTest), 6% (vs STCG)
MCDC coverage: 291% (vs SLDV), 282% (vs SimCoTest), 45% (vs STCG)</x:v>
      </x:c>
      <x:c r="J169" t="str">
        <x:v>No</x:v>
      </x:c>
      <x:c r="K169" t="str">
        <x:v>The paper mentions the wide application of Simulink in embedded system design (such as automotive, aerospace and other fields), and mentions the LAN Switch model as a case study (shown in Figure 1), demonstrating the effectiveness of HybridTCG in complex control logic and state management. In addition, the paper also mentions communication with industrial partners, indicating that the initial parameters of the model are often used as part of the test case, but does not provide specific industrial application examples.</x:v>
      </x:c>
      <x:c r="L169" t="str">
        <x:v>No</x:v>
      </x:c>
      <x:c r="M169" s="6"/>
      <x:c r="N169"/>
      <x:c r="O169" t="str">
        <x:v>Program Analysis and Software Testing</x:v>
      </x:c>
      <x:c r="P169" t="str">
        <x:v>Automated test generation</x:v>
      </x:c>
      <x:c r="Q169" t="str">
        <x:v>No</x:v>
      </x:c>
    </x:row>
    <x:row r="170" ht="25.5" customHeight="1">
      <x:c r="A170" t="str">
        <x:v>How Does Code Optimization Impact Third-party Library Detection for Android Applications?</x:v>
      </x:c>
      <x:c r="B170" t="str">
        <x:v>Testing</x:v>
      </x:c>
      <x:c r="C170" t="str">
        <x:v>This paper investigates the impact of code optimization (e.g., R8 compiler optimizations) on third-party library (TPL) detection tools for Android applications. The study reveals that existing tools struggle with optimized code, particularly under Inlining and CallSite Optimization strategies. To address this, the authors propose LibHunter, a novel tool that integrates fine-grained static analysis and optimization behavior approximation. LibHunter significantly outperforms state-of-the-art tools, achieving F1-score improvements of 29.3% and 36.1% at the library and version levels, respectively. Additionally, LibHunter successfully identifies vulnerable TPLs in real-world Google Play apps, demonstrating its practical utility.</x:v>
      </x:c>
      <x:c r="D170" t="str">
        <x:v>This paper investigates the impact of code optimization (e.g., R8 compiler optimizations) on third-party library (TPL) detection tools for Android applications. The study reveals that existing tools struggle with optimized code, particularly under Inlining and CallSite Optimization strategies. To address this, the authors propose LibHunter, a novel tool that integrates fine-grained static analysis and optimization behavior approximation. LibHunter significantly outperforms state-of-the-art tools, achieving F1-score improvements of 29.3% and 36.1% at the library and version levels, respectively. Additionally, LibHunter successfully identifies vulnerable TPLs in real-world Google Play apps, demonstrating its practical utility.</x:v>
      </x:c>
      <x:c r="E170" t="str">
        <x:v>Third-party library (TPL) detection</x:v>
      </x:c>
      <x:c r="F170" t="str">
        <x:v>Yes</x:v>
      </x:c>
      <x:c r="G170" t="str">
        <x:v>ASE-24</x:v>
      </x:c>
      <x:c r="H170" t="str">
        <x:v>Dataset 1 (dataset₁): 5 variants of 200 F-Droid open source applications (D8 compilation, obfuscation, code reduction, optimization + reduction, R8 default strategy).
Dataset 2 (dataset₂): 50 applications enable 13 independent optimization strategies of R8 (such as Inlining, CallSite Optimization).
Real-life scenario test: Top 10,000 apps on Google Play.</x:v>
      </x:c>
      <x:c r="I170" t="str">
        <x:v>Quantitative indicators:
Precision, Recall, F1-score.
Library-level and Version-level detection.
Effect:
LibHunter's F1 value under R8's default strategy (optimization + obfuscation + reduction):
Library level: 71.4% (29.3% higher than the best baseline).
Version level: 51.1% (36.1% higher than the best baseline).
3,761 vulnerable TPL versions were detected in Google Play apps (the baseline tool detected only 2,039).</x:v>
      </x:c>
      <x:c r="J170" t="str">
        <x:v>Yes</x:v>
      </x:c>
      <x:c r="K170" t="str">
        <x:v>The paper mentions applying LibHunter to the top 10,000 commercial applications in Google Play, detecting that 18.6% of the applications use vulnerable TPL versions (such as OkHttp and Retrofit), and generating 3,761 vulnerability warnings. This verifies LibHunter's scalability and practicality in real-world scenarios.</x:v>
      </x:c>
      <x:c r="L170" t="str">
        <x:v>No</x:v>
      </x:c>
      <x:c r="M170" s="6"/>
      <x:c r="N170"/>
      <x:c r="O170" t="str">
        <x:v>Program Analysis and Software Testing</x:v>
      </x:c>
      <x:c r="P170" t="str">
        <x:v>program analysis techniques</x:v>
      </x:c>
      <x:c r="Q170" t="str">
        <x:v>No</x:v>
      </x:c>
    </x:row>
    <x:row r="171" ht="25.5" customHeight="1">
      <x:c r="A171" t="str">
        <x:v>MaskDroid: Robust Android Malware Detection with Masked Graph Representations</x:v>
      </x:c>
      <x:c r="B171" t="str">
        <x:v>Development</x:v>
      </x:c>
      <x:c r="C171" t="str">
        <x:v>This paper presents MaskDroid, a robust Android malware detection system leveraging masked graph representations and contrastive learning. Existing graph-based detectors are vulnerable to adversarial attacks, where perturbed inputs evade detection. MaskDroid addresses this by randomly masking nodes (e.g., 80%) and reconstructing the graph via Graph Neural Networks (GNNs), forcing the model to learn stable semantic representations. A contrastive module further refines discriminative power by clustering benign/malicious samples. Evaluated on 114K apps, MaskDroid reduces attack success rates (ASR) to 32% under white-box attacks while achieving competitive accuracy (F1-Score 0.783). The work advances Android security with a defense-integrated detector.</x:v>
      </x:c>
      <x:c r="D171" t="str">
        <x:v>This paper presents MaskDroid, a robust Android malware detection system leveraging masked graph representations and contrastive learning. Existing graph-based detectors are vulnerable to adversarial attacks, where perturbed inputs evade detection. MaskDroid addresses this by randomly masking nodes (e.g., 80%) and reconstructing the graph via Graph Neural Networks (GNNs), forcing the model to learn stable semantic representations. A contrastive module further refines discriminative power by clustering benign/malicious samples. Evaluated on 114K apps, MaskDroid reduces attack success rates (ASR) to 32% under white-box attacks while achieving competitive accuracy (F1-Score 0.783). The work advances Android security with a defense-integrated detector.</x:v>
      </x:c>
      <x:c r="E171" t="str">
        <x:v>Enhancing the robustness of graph-based Android malware detection models against adversarial attacks</x:v>
      </x:c>
      <x:c r="F171" t="str">
        <x:v>Yes</x:v>
      </x:c>
      <x:c r="G171" t="str">
        <x:v>ASE-24</x:v>
      </x:c>
      <x:c r="H171" t="str">
        <x:v>Dataset: 114,210 Android apps from AndroZoo (102,459 benign/11,751 malicious, 2016–2020).
Baseline model:
Graph-based detectors: MamaDroid, MalScan, MsDroid.
Non-graph detectors: Drebin (grammatical features + SVM), RAMDA (adversarial defense + VAE).</x:v>
      </x:c>
      <x:c r="I171" t="str">
        <x:v>Indicator MaskDroid effect compared to baseline optimal value
Attack success rate (ASR) 32.0% (white box attack) 41.54% (MsDroid)
Average disturbance ratio (APR) 8.1% 1.5% (RAMDA)
F1-Score 0.783 0.838 (MamaDroid)
Recall 0.876 0.805 (MalScan)</x:v>
      </x:c>
      <x:c r="J171" t="str">
        <x:v>No</x:v>
      </x:c>
      <x:c r="K171" t="str">
        <x:v>Not reported</x:v>
      </x:c>
      <x:c r="L171" t="str">
        <x:v>No</x:v>
      </x:c>
      <x:c r="M171" s="6" t="e">
        <x:f>HYPERLINK("https://github.com/SophieZheng998/MaskDroid","https://github.com/SophieZheng998/MaskDroid")</x:f>
        <x:v>HYPERLINK is not implemented. linkLocation=https://github.com/SophieZheng998/MaskDroid, friendlyName=https://github.com/SophieZheng998/MaskDroid</x:v>
      </x:c>
      <x:c r="N171" t="str">
        <x:v>10</x:v>
      </x:c>
      <x:c r="O171" t="str">
        <x:v>Software security and vulnerability analysis</x:v>
      </x:c>
      <x:c r="P171" t="str">
        <x:v>Malicious code detection</x:v>
      </x:c>
      <x:c r="Q171" t="str">
        <x:v>Yes</x:v>
      </x:c>
    </x:row>
    <x:row r="172" ht="25.5" customHeight="1">
      <x:c r="A172" t="str">
        <x:v>A Longitudinal Analysis Of Replicas in the Wild Wild Android</x:v>
      </x:c>
      <x:c r="B172" t="str">
        <x:v>Maintenance</x:v>
      </x:c>
      <x:c r="C172" t="str">
        <x:v>This paper presents the first large-scale security analysis of API cloning (termed Replicas) in Android's fragmented ecosystem. OEMs introduce Replicas by copy-pasting-editing AOSP or other vendors' APIs during ROM customization, leading to bloated codebases and security risks. The study reveals that each ROM contains 141 Replicas on average (9%-17% of custom APIs), with 37% exhibiting under-protected access controls. The authors develop RepFinder, a tool combining static program path analysis and NLP to detect Replicas by focusing on core functionality paths. Evaluated on 342 ROMs (10 vendors, 7 Android versions), RepFinder identified vulnerabilities (e.g., keylogging, sandbox bypass) resulting in 3 CVEs. The work highlights the urgent need to debloat Replicas for improved security.</x:v>
      </x:c>
      <x:c r="D172" t="str">
        <x:v>This paper presents the first large-scale security analysis of API cloning (termed Replicas) in Android's fragmented ecosystem. OEMs introduce Replicas by copy-pasting-editing AOSP or other vendors' APIs during ROM customization, leading to bloated codebases and security risks. The study reveals that each ROM contains 141 Replicas on average (9%-17% of custom APIs), with 37% exhibiting under-protected access controls. The authors develop RepFinder, a tool combining static program path analysis and NLP to detect Replicas by focusing on core functionality paths. Evaluated on 342 ROMs (10 vendors, 7 Android versions), RepFinder identified vulnerabilities (e.g., keylogging, sandbox bypass) resulting in 3 CVEs. The work highlights the urgent need to debloat Replicas for improved security.</x:v>
      </x:c>
      <x:c r="E172" t="str">
        <x:v>Code cloning phenomenon (Replicas) of private APIs in Android custom ROM and its security impact</x:v>
      </x:c>
      <x:c r="F172" t="str">
        <x:v>No</x:v>
      </x:c>
      <x:c r="G172" t="str">
        <x:v>ASE-24</x:v>
      </x:c>
      <x:c r="H172" t="str">
        <x:v>Data set: 342 custom ROMs (10 manufacturers, 7 Android versions, 2017–2024), covering mainstream manufacturers such as Samsung and Xiaomi.
Baseline tools: SourcererCC (based on Token), CCAligner (based on edit distance), DNADroid (based on PDG).
AOSP version: used as the original API reference for identifying clone sources.</x:v>
      </x:c>
      <x:c r="I172" t="str">
        <x:v>Indicator Result vs. Baseline (FP rate)
Replicas ratio 9.7% (up to 17.2% @Lenovo) -
Access control defect ratio 37% (maximum 51% @Tecno) -
RepFinder accuracy rate 88% (syntactic cloning), 73% (semantic cloning) SourcererCC FP rate &gt;24%
Exploit Cases 7 PoCs (3 CVEs assigned) -</x:v>
      </x:c>
      <x:c r="J172" t="str">
        <x:v>Yes</x:v>
      </x:c>
      <x:c r="K172" t="str">
        <x:v>Mentioning industry cooperation:
Vulnerability report: Submit vulnerabilities to ZTE, Tecno and other manufacturers (such as ZTE's myInput() API missing permission check resulting in key recording), some of which have been fixed and assigned CVE.
Potential applications of the tool: OEMs are recommended to integrate RepFinder into the ROM development process to automatically detect Replicas and security flaws.
(Answer: Manufacturer vulnerability fixes were mentioned, but no industrial implementation cases were launched)</x:v>
      </x:c>
      <x:c r="L172" t="str">
        <x:v>No</x:v>
      </x:c>
      <x:c r="M172" s="6" t="e">
        <x:f>HYPERLINK("https://github.com/XYIheng/MobileAppTesting","https://github.com/XYIheng/MobileAppTesting")</x:f>
        <x:v>HYPERLINK is not implemented. linkLocation=https://github.com/XYIheng/MobileAppTesting, friendlyName=https://github.com/XYIheng/MobileAppTesting</x:v>
      </x:c>
      <x:c r="N172" t="str">
        <x:v>95</x:v>
      </x:c>
      <x:c r="O172" t="str">
        <x:v>Software security and vulnerability analysis</x:v>
      </x:c>
      <x:c r="P172" t="str">
        <x:v>User safety and ethical compliance testing</x:v>
      </x:c>
      <x:c r="Q172" t="str">
        <x:v>No</x:v>
      </x:c>
    </x:row>
    <x:row r="173" ht="25.5" customHeight="1">
      <x:c r="A173" t="str">
        <x:v>AACEGEN: Attention Guided Adversarial Code Example Generation for Deep Code Models</x:v>
      </x:c>
      <x:c r="B173" t="str">
        <x:v>Testing</x:v>
      </x:c>
      <x:c r="C173" t="str">
        <x:v>This paper proposes AAcrGEN, an attention-guided adversarial code example generation method for deep code models. By leveraging attention distributions to prioritize critical code elements and employing a comprehensive set of semantic-preserving transformations, AAcrGEN efficiently generates subtle and natural adversarial examples. Extensive experiments on 9 diverse tasks and models demonstrate its superiority over baselines in effectiveness, efficiency, and naturalness, with applications in robustness testing and model enhancement.</x:v>
      </x:c>
      <x:c r="D173" t="str">
        <x:v>This paper proposes AAcrGEN, an attention-guided adversarial code example generation method for deep code models. By leveraging attention distributions to prioritize critical code elements and employing a comprehensive set of semantic-preserving transformations, AAcrGEN efficiently generates subtle and natural adversarial examples. Extensive experiments on 9 diverse tasks and models demonstrate its superiority over baselines in effectiveness, efficiency, and naturalness, with applications in robustness testing and model enhancement.</x:v>
      </x:c>
      <x:c r="E173" t="str">
        <x:v>Adversarial example generation for deep code models</x:v>
      </x:c>
      <x:c r="F173" t="str">
        <x:v>Yes</x:v>
      </x:c>
      <x:c r="G173" t="str">
        <x:v>ASE-24</x:v>
      </x:c>
      <x:c r="H173" t="str">
        <x:v>The experiments are based on the following dataset and model combinations:
Tasks and datasets:
Vulnerability Detection: C project data set by Zhou et al.
Functionality Classification: Open Judge Benchmark Dataset
Defect Prediction: CodeChef platform data set
Model: CodeBERT, GraphCodeBERT, CodeT5</x:v>
      </x:c>
      <x:c r="I173" t="str">
        <x:v>Attack Success Rate (ASR):
AAcrGEN improves on average by 67.48% to 760.75% in the functional classification task, 25.50% to 217.36% in the defect prediction task, and is equivalent to the baseline in the vulnerability detection task (such as 98.13% vs. 99.16% of CODA).
Number of Queries (NoQ)：
The number of queries of AAcrGEN is significantly lower than ALERT and CARROT, which is equivalent to CODA, but the ASR is higher (for example, when limiting 125 queries, AAcrGEN has an ASR of 76.17% on CodeBERT, which is better than CODA's 59.64%).</x:v>
      </x:c>
      <x:c r="J173" t="str">
        <x:v>No</x:v>
      </x:c>
      <x:c r="K173" t="str">
        <x:v>Not reported</x:v>
      </x:c>
      <x:c r="L173" t="str">
        <x:v>No</x:v>
      </x:c>
      <x:c r="M173" s="6" t="e">
        <x:f>HYPERLINK("https://github.com/tianzhaotju/CODA","https://github.com/tianzhaotju/CODA")</x:f>
        <x:v>HYPERLINK is not implemented. linkLocation=https://github.com/tianzhaotju/CODA, friendlyName=https://github.com/tianzhaotju/CODA</x:v>
      </x:c>
      <x:c r="N173" t="str">
        <x:v>15</x:v>
      </x:c>
      <x:c r="O173" t="str">
        <x:v>SE for AI </x:v>
      </x:c>
      <x:c r="P173" t="str">
        <x:v>Model Robustness and Adversarial Examples</x:v>
      </x:c>
      <x:c r="Q173" t="str">
        <x:v>Yes</x:v>
      </x:c>
    </x:row>
    <x:row r="174" ht="25.5" customHeight="1">
      <x:c r="A174" t="str">
        <x:v>ComplexCodeEval: A Benchmark for Evaluating Large Code Models on More Complex Code</x:v>
      </x:c>
      <x:c r="B174" t="str">
        <x:v>Testing</x:v>
      </x:c>
      <x:c r="C174" s="5" t="str">
        <x:v>This paper introduces ComplexCodeEval, a novel benchmark for evaluating Large Code Models (LCMs) in complex development scenarios. It comprises 11,081 function samples from 1,055 Java and 2,107 Python repositories, covering four tasks: code generation, completion, API recommendation, and test case generation. By incorporating timestamps to mitigate data leakage and rich contextual information (e.g., dependencies, file context), experiments reveal:
LCMs exhibit task- and language-dependent performance (e.g., CodeLlama-34B achieves CodeBLEU=34.08 in Java generation, while DeepSeek-Coder-33B scores F1=52.24 in API recommendation);
Contextual information boosts performance (e.g., full context improves Java generation CodeBLEU by 70.73%);
Data leakage inflates results (CodeBLEU increases by 1.22-3.10 on leaked data).
The benchmark is open-sourced and will be updated biannually to align with evolving LCMs.</x:v>
      </x:c>
      <x:c r="D174" t="str">
        <x:v>This paper introduces ComplexCodeEval, a novel benchmark for evaluating Large Code Models (LCMs) in complex development scenarios. It comprises 11,081 function samples from 1,055 Java and 2,107 Python repositories, covering four tasks: code generation, completion, API recommendation, and test case generation. By incorporating timestamps to mitigate data leakage and rich contextual information (e.g., dependencies, file context), experiments reveal:
LCMs exhibit task- and language-dependent performance (e.g., CodeLlama-34B achieves CodeBLEU=34.08 in Java generation, while DeepSeek-Coder-33B scores F1=52.24 in API recommendation);
Contextual information boosts performance (e.g., full context improves Java generation CodeBLEU by 70.73%);
Data leakage inflates results (CodeBLEU increases by 1.22-3.10 on leaked data).
The benchmark is open-sourced and will be updated biannually to align with evolving LCMs.</x:v>
      </x:c>
      <x:c r="E174" t="str">
        <x:v>Multi-task evaluation benchmark construction and performance analysis of large-scale code models (LCMs)</x:v>
      </x:c>
      <x:c r="F174" t="str">
        <x:v>Yes</x:v>
      </x:c>
      <x:c r="G174" t="str">
        <x:v>ASE-24</x:v>
      </x:c>
      <x:c r="H174" t="str">
        <x:v>Self-built benchmark: ComplexCodeEval (3,897 Java samples + 7,184 Python samples, covering 4 tasks).
Comparison benchmarks: HumanEval (code generation), CrossCodeEval (code completion), Method2Test (test generation), APIbench (API recommendation) and other 12 existing benchmarks (see Table 1 for details).</x:v>
      </x:c>
      <x:c r="I174" t="str">
        <x:v>Self-built benchmark: ComplexCodeEval (3,897 Java samples + 7,184 Python samples, covering 4 tasks).
Comparison benchmarks: HumanEval (code generation), CrossCodeEval (code completion), Method2Test (test generation), APIbench (API recommendation) and other 12 existing benchmarks (see Table 1 for details).</x:v>
      </x:c>
      <x:c r="J174" t="str">
        <x:v>Yes</x:v>
      </x:c>
      <x:c r="K174" t="str">
        <x:v>Mentioning industry cooperation:
The author's units include Huawei (Hong Kong and Shenzhen teams), and the experiment used models participated by Huawei (such as DeepSeek-Coder).
The data sources include GitHub high-star warehouses and commonly used industrial libraries (such as Spring and Django), but no specific industrial implementation cases are described.</x:v>
      </x:c>
      <x:c r="L174" t="str">
        <x:v>Yes</x:v>
      </x:c>
      <x:c r="M174" s="6" t="e">
        <x:f>HYPERLINK("https://github.com/ComplexCodeEval/ComplexCodeEval","https://github.com/ComplexCodeEval/ComplexCodeEval")</x:f>
        <x:v>HYPERLINK is not implemented. linkLocation=https://github.com/ComplexCodeEval/ComplexCodeEval, friendlyName=https://github.com/ComplexCodeEval/ComplexCodeEval</x:v>
      </x:c>
      <x:c r="N174" t="str">
        <x:v>21</x:v>
      </x:c>
      <x:c r="O174" t="str">
        <x:v>Code generation and understanding</x:v>
      </x:c>
      <x:c r="P174" t="str">
        <x:v>Code generation and completion</x:v>
      </x:c>
      <x:c r="Q174" t="str">
        <x:v>Yes</x:v>
      </x:c>
    </x:row>
    <x:row r="175" ht="25.5" customHeight="1">
      <x:c r="A175" t="str">
        <x:v>AI-driven Java Performance Testing: Balancing Result Quality with Testing Time</x:v>
      </x:c>
      <x:c r="B175" t="str">
        <x:v>Testing</x:v>
      </x:c>
      <x:c r="C175" t="str">
        <x:v>The paper proposes an AI-driven framework to dynamically halt warm-up iterations in Java performance testing. Due to just-in-time compilation, Java programs exhibit performance fluctuations during the warm-up phase, affecting test quality. Traditional approaches use fixed warm-up iterations or dynamic heuristics, which often yield suboptimal estimates. The authors leverage Time Series Classification (TSC) models to predict the end of the warm-up phase. Experiments show that the framework improves estimation accuracy, enhancing result quality or reducing testing time for up to 35.3% of microbenchmarks.</x:v>
      </x:c>
      <x:c r="D175" t="str">
        <x:v>The paper proposes an AI-driven framework to dynamically halt warm-up iterations in Java performance testing. Due to just-in-time compilation, Java programs exhibit performance fluctuations during the warm-up phase, affecting test quality. Traditional approaches use fixed warm-up iterations or dynamic heuristics, which often yield suboptimal estimates. The authors leverage Time Series Classification (TSC) models to predict the end of the warm-up phase. Experiments show that the framework improves estimation accuracy, enhancing result quality or reducing testing time for up to 35.3% of microbenchmarks.</x:v>
      </x:c>
      <x:c r="E175" t="str">
        <x:v>The dynamic stopping problem in the warm-up phase of Java performance testing aims to balance the quality of test results and testing time.</x:v>
      </x:c>
      <x:c r="F175" t="str">
        <x:v>Yes</x:v>
      </x:c>
      <x:c r="G175" t="str">
        <x:v>ASE-24</x:v>
      </x:c>
      <x:c r="H175" t="str">
        <x:v>The JMH (Java Microbenchmark Harness) microbenchmark is used, and the data set contains 586 microbenchmarks from 30 Java open source projects, with a total of 5,860 time series data.</x:v>
      </x:c>
      <x:c r="I175" t="str">
        <x:v>Quantitative indicators:
Warm-up Estimation Error (WEE): Warm-up phase estimation error.
Measurement Deviation: The deviation of measurement results from steady-state performance.
Testing Time: total testing time.
Classification model indicators: Precision, Recall, F1-score, Balanced Accuracy.
Effect:
Compared with the traditional method (SOP), the framework improved the result quality or reduced the test time in 27% of the micro-benchmarks.
Compared to the dynamic heuristic method (SOTA), the framework performed better in 35.3% of the tests.
The best model (OSCNN) has an F1-score of 0.748 and a Balanced Accuracy of 0.715.</x:v>
      </x:c>
      <x:c r="J175" t="str">
        <x:v>No</x:v>
      </x:c>
      <x:c r="K175" t="str">
        <x:v>Not reported</x:v>
      </x:c>
      <x:c r="L175" t="str">
        <x:v>No</x:v>
      </x:c>
      <x:c r="M175" s="6" t="e">
        <x:f>HYPERLINK("https://github.com/SpencerLabAQ/AIPT","https://github.com/SpencerLabAQ/AIPT")</x:f>
        <x:v>HYPERLINK is not implemented. linkLocation=https://github.com/SpencerLabAQ/AIPT, friendlyName=https://github.com/SpencerLabAQ/AIPT</x:v>
      </x:c>
      <x:c r="N175" t="str">
        <x:v>0</x:v>
      </x:c>
      <x:c r="O175" t="str">
        <x:v>Program Analysis and Software Testing</x:v>
      </x:c>
      <x:c r="P175" t="str">
        <x:v>Automated test generation</x:v>
      </x:c>
      <x:c r="Q175" t="str">
        <x:v>No</x:v>
      </x:c>
    </x:row>
    <x:row r="176" ht="25.5" customHeight="1">
      <x:c r="A176" t="str">
        <x:v>Dynamic Scoring Code Token Tree: A Novel Decoding Strategy for Generating High-Performance Code</x:v>
      </x:c>
      <x:c r="B176" t="str">
        <x:v>Development</x:v>
      </x:c>
      <x:c r="C176" t="str">
        <x:v>The paper introduces DSCT-Decode, a dynamic decoding strategy for large language models (LLMs) aimed at generating high-performance code. By leveraging a "Code Token Tree" (CTT) data structure and multi-objective scoring (correctness, performance, and similarity), DSCT-Decode dynamically adjusts token selection during code generation to optimize execution efficiency. Experiments demonstrate an average performance improvement of nearly 30%, with over 20% enhancement in 30% of tasks. Additionally, the authors propose big-DS-1000, a new benchmark specifically designed to evaluate the performance of code generation methods.</x:v>
      </x:c>
      <x:c r="D176" t="str">
        <x:v>The paper introduces DSCT-Decode, a dynamic decoding strategy for large language models (LLMs) aimed at generating high-performance code. By leveraging a "Code Token Tree" (CTT) data structure and multi-objective scoring (correctness, performance, and similarity), DSCT-Decode dynamically adjusts token selection during code generation to optimize execution efficiency. Experiments demonstrate an average performance improvement of nearly 30%, with over 20% enhancement in 30% of tasks. Additionally, the authors propose big-DS-1000, a new benchmark specifically designed to evaluate the performance of code generation methods.</x:v>
      </x:c>
      <x:c r="E176" t="str">
        <x:v>A dynamic decoding strategy based on large language models is used to generate high-performance code and solve the shortcomings of existing methods in optimizing code execution performance.</x:v>
      </x:c>
      <x:c r="F176" t="str">
        <x:v>Yes</x:v>
      </x:c>
      <x:c r="G176" t="str">
        <x:v>ASE-24</x:v>
      </x:c>
      <x:c r="H176" t="str">
        <x:v>The big-DS-1000 benchmark is used, which is an extension of DS-1000 specifically designed to evaluate the execution performance of code generation methods. big-DS-1000 contains 317 tasks, covering 7 Python data science libraries (such as Numpy, Pandas, etc.), and the test data size has been expanded by 10 to 1000 times.</x:v>
      </x:c>
      <x:c r="I176" t="str">
        <x:v>Quantitative indicators:
Correctness: Use test cases to verify whether the code is executable and the results are correct.
Performance: code execution time, performance score is defined as the reciprocal of execution time.
Similarity (Similarity): Compare the semantic and syntactic similarity of the generated code through data flow graph (DFG) and abstract syntax tree (AST).
Average Relative Latency (ARL): Normalized execution time for cross-task comparison.
Performance Improvement Rate (PIR): The percentage of performance difference between DSCT-Decode and the baseline method.
Effect:
The average performance improvement is nearly 30% (PIR).
Performance increases by more than 20% in 30% of tasks.
On the big-DS-1000 benchmark, the code generated by DSCT-Decode outperforms baseline methods (such as standard decoding strategies and GPT-4) in both correctness and performance.</x:v>
      </x:c>
      <x:c r="J176" t="str">
        <x:v>No</x:v>
      </x:c>
      <x:c r="K176" t="str">
        <x:v>Not reported</x:v>
      </x:c>
      <x:c r="L176" t="str">
        <x:v>No</x:v>
      </x:c>
      <x:c r="M176" s="6"/>
      <x:c r="N176"/>
      <x:c r="O176" t="str">
        <x:v>Code generation and understanding</x:v>
      </x:c>
      <x:c r="P176" t="str">
        <x:v>Code generation and completion</x:v>
      </x:c>
      <x:c r="Q176" t="str">
        <x:v>Yes</x:v>
      </x:c>
    </x:row>
    <x:row r="177" ht="25.5" customHeight="1">
      <x:c r="A177" t="str">
        <x:v>To Tag, or Not to Tag: Translating C’s Unions to Rust’s Tagged Unions</x:v>
      </x:c>
      <x:c r="B177" t="str">
        <x:v>Development</x:v>
      </x:c>
      <x:c r="C177" t="str">
        <x:v>This paper presents techniques for translating C’s unions into Rust’s tagged unions during automatic C-to-Rust translation. C unions can lead to memory safety issues, while Rust’s tagged unions enforce safety through compile-time checks. The authors propose static analysis to identify tag fields and their associated values, along with code transformation methods. Evaluated on 36 real-world C programs, the approach shows high precision (no false positives, only 5 false negatives), correctness (17 out of 23 programs passed tests), and efficiency (analyzing 141k LOC in 4,910 seconds).</x:v>
      </x:c>
      <x:c r="D177" t="str">
        <x:v>This paper presents techniques for translating C’s unions into Rust’s tagged unions during automatic C-to-Rust translation. C unions can lead to memory safety issues, while Rust’s tagged unions enforce safety through compile-time checks. The authors propose static analysis to identify tag fields and their associated values, along with code transformation methods. Evaluated on 36 real-world C programs, the approach shows high precision (no false positives, only 5 false negatives), correctness (17 out of 23 programs passed tests), and efficiency (analyzing 141k LOC in 4,910 seconds).</x:v>
      </x:c>
      <x:c r="E177" t="str">
        <x:v>Core question: How to safely handle unions in automatic translation from C to Rust, avoiding memory safety issues.
Key technologies: static analysis (must-points-to analysis), heuristic rules, code conversion (naive and idiomatic methods).
Goal: Convert labeled unions in C to labeled unions in Rust to improve code security.</x:v>
      </x:c>
      <x:c r="F177" t="str">
        <x:v>No</x:v>
      </x:c>
      <x:c r="G177" t="str">
        <x:v>ASE-24</x:v>
      </x:c>
      <x:c r="H177" t="str">
        <x:v>Source: 36 real C programs, including GNU packages (such as gawk, sed) and GitHub projects (such as minilisp, twemproxy).
Size: Code size ranges from 722 lines (minilisp) to 227,199 lines (gsl), totaling 141k LOC.</x:v>
      </x:c>
      <x:c r="I177" t="str">
        <x:v>Precision: 100% (74 correctly identified tag fields, no false positives).
Recall rate (Recall): 93.7% (5 false negatives).
Correctness: Of the 23 tested programs, 17 passed (73.9%).
Efficiency: It took 4,910 seconds (about 1.5 hours) to analyze 140,000 lines of code, with an average of &lt;1 minute per program (31/36).
Performance overhead: The program performance impact after conversion is negligible (average 0.01% slowdown).</x:v>
      </x:c>
      <x:c r="J177" t="str">
        <x:v>Yes</x:v>
      </x:c>
      <x:c r="K177" t="str">
        <x:v>And: The paper mentioned that the Rust code generated by the C2Rust translation tool developed by the industry contains unsafe features, and the work of this article is an improvement on it.
Case: No specific industrial application cases are described, but the projects in the experiment (such as hiredis, twemproxy) are actual open source software.</x:v>
      </x:c>
      <x:c r="L177" t="str">
        <x:v>No</x:v>
      </x:c>
      <x:c r="M177" s="6"/>
      <x:c r="N177"/>
      <x:c r="O177" t="str">
        <x:v>Code generation and understanding</x:v>
      </x:c>
      <x:c r="P177" t="str">
        <x:v>Code translation and migration</x:v>
      </x:c>
      <x:c r="Q177" t="str">
        <x:v>No</x:v>
      </x:c>
    </x:row>
    <x:row r="178" ht="25.5" customHeight="1">
      <x:c r="A178" t="str">
        <x:v>Semi-Supervised Code Translation Overcoming the Scarcity of Parallel Code Data</x:v>
      </x:c>
      <x:c r="B178" t="str">
        <x:v>Development</x:v>
      </x:c>
      <x:c r="C178" t="str">
        <x:v>This paper proposes MIRACLE, a semi-supervised code translation method to address the scarcity of parallel code data. MIRACLE generates high-quality synthetic parallel code via static analysis and compilation, combined with alignment-ascending curriculum learning. Experiments show that MIRACLE outperforms baseline models (e.g., CodeLLama-7B) in translating C++, Java, Python, and C, achieving up to 43% improvement on low-resource languages (e.g., C). It also mitigates the "shallow translation" problem prevalent in large language models (LLMs).</x:v>
      </x:c>
      <x:c r="D178" t="str">
        <x:v>This paper proposes MIRACLE, a semi-supervised code translation method to address the scarcity of parallel code data. MIRACLE generates high-quality synthetic parallel code via static analysis and compilation, combined with alignment-ascending curriculum learning. Experiments show that MIRACLE outperforms baseline models (e.g., CodeLLama-7B) in translating C++, Java, Python, and C, achieving up to 43% improvement on low-resource languages (e.g., C). It also mitigates the "shallow translation" problem prevalent in large language models (LLMs).</x:v>
      </x:c>
      <x:c r="E178" t="str">
        <x:v>Core issue: The constraints of parallel code data scarcity on the performance of neural code translation models.
Key technologies: static analysis, compilation filtering, and alignment-ascending curriculum.
Goal: Improve the accuracy and robustness of cross-language code translation by synthesizing high-quality parallel data and progressive training.</x:v>
      </x:c>
      <x:c r="F178" t="str">
        <x:v>Yes</x:v>
      </x:c>
      <x:c r="G178" t="str">
        <x:v>ASE-24</x:v>
      </x:c>
      <x:c r="H178" t="str">
        <x:v>ECoST: A parallel code dataset based on execution verification, containing about 1,000 function-level instances in C++, Java, Python, and C (150 for C only).
CodeNet: A monolingual code dataset (87,000 “Accepted” submissions) for generating synthetic parallel data.</x:v>
      </x:c>
      <x:c r="I178" t="str">
        <x:v>Computation Accuracy (CA@1): Measures the consistency of the execution results of the translated code and the reference code.
Effect:
MIRACLE-CodeT5+ is 32% higher than CodeLLama-7B on the C++→Java task (62.37% vs. 30.11%).
On the low-resource language C, MIRACLE-PLBART improved by 43% (C→C++ task, 48.05% vs. 5.19% baseline).
Course learning effect: After combining a variety of data (DT, STAT, COMP, etc.), CA@1 is increased to a maximum of 41.94% (Java→C++ task).</x:v>
      </x:c>
      <x:c r="J178" t="str">
        <x:v>No</x:v>
      </x:c>
      <x:c r="K178" t="str">
        <x:v>Not reported</x:v>
      </x:c>
      <x:c r="L178" t="str">
        <x:v>No</x:v>
      </x:c>
      <x:c r="M178" s="6"/>
      <x:c r="N178"/>
      <x:c r="O178" t="str">
        <x:v>Code generation and understanding</x:v>
      </x:c>
      <x:c r="P178" t="str">
        <x:v>Code translation and migration</x:v>
      </x:c>
      <x:c r="Q178" t="str">
        <x:v>Yes</x:v>
      </x:c>
    </x:row>
    <x:row r="179" ht="25.5" customHeight="1">
      <x:c r="A179" t="str">
        <x:v>A Joint Learning Model with Variational Interaction for Multilingual Program Translation</x:v>
      </x:c>
      <x:c r="B179" t="str">
        <x:v>Development</x:v>
      </x:c>
      <x:c r="C179" t="str">
        <x:v>This paper introduces VIM-PT, a joint learning model for multilingual program translation that leverages variational inference and interaction information. Unlike traditional pairwise approaches, VIM-PT disentangles code into language-shared and language-specific features, improving translation accuracy and utilizing non-parallel data. Experiments on a dataset of 7 programming languages demonstrate its superiority over state-of-the-art methods, along with reduced deployment complexity.</x:v>
      </x:c>
      <x:c r="D179" t="str">
        <x:v>This paper introduces VIM-PT, a joint learning model for multilingual program translation that leverages variational inference and interaction information. Unlike traditional pairwise approaches, VIM-PT disentangles code into language-shared and language-specific features, improving translation accuracy and utilizing non-parallel data. Experiments on a dataset of 7 programming languages demonstrate its superiority over state-of-the-art methods, along with reduced deployment complexity.</x:v>
      </x:c>
      <x:c r="E179" t="str">
        <x:v>The research topic is multi-language program translation, focusing on improving translation quality through joint learning models and feature decoupling technology, and solving the problems of imbalanced data distribution and non-parallel data utilization.</x:v>
      </x:c>
      <x:c r="F179" t="str">
        <x:v>Yes</x:v>
      </x:c>
      <x:c r="G179" t="str">
        <x:v>ASE-24</x:v>
      </x:c>
      <x:c r="H179" t="str">
        <x:v>The paper uses the CoST data set, which contains fragment-level and program-level parallel data in 7 programming languages (C, C#, C++, Java, JavaScript, PHP, Python).</x:v>
      </x:c>
      <x:c r="I179" t="str">
        <x:v>Quantitative indicator: BLEU-4 score.
Effect: VIM-PT has improved by an average of 4.57% and 1.87% in program-level and fragment-level translation tasks respectively, which is better than baseline methods (such as MuST-PT and CodeBERT). The specific performance varies by language pair, especially in low-resource languages ​​(such as C and PHP).</x:v>
      </x:c>
      <x:c r="J179" t="str">
        <x:v>No</x:v>
      </x:c>
      <x:c r="K179" t="str">
        <x:v>Not reported</x:v>
      </x:c>
      <x:c r="L179" t="str">
        <x:v>No</x:v>
      </x:c>
      <x:c r="M179" s="6" t="e">
        <x:f>HYPERLINK("https://github.com/duyali2000/VIM-PT/","https://github.com/duyali2000/VIM-PT/")</x:f>
        <x:v>HYPERLINK is not implemented. linkLocation=https://github.com/duyali2000/VIM-PT/, friendlyName=https://github.com/duyali2000/VIM-PT/</x:v>
      </x:c>
      <x:c r="N179" t="str">
        <x:v>2</x:v>
      </x:c>
      <x:c r="O179" t="str">
        <x:v>Code generation and understanding</x:v>
      </x:c>
      <x:c r="P179" t="str">
        <x:v>Code translation and migration</x:v>
      </x:c>
      <x:c r="Q179" t="str">
        <x:v>Yes</x:v>
      </x:c>
    </x:row>
    <x:row r="180" ht="25.5" customHeight="1">
      <x:c r="A180" t="str">
        <x:v>Giving without Notifying: Assessing Compliance of Data Transmission in Android Apps</x:v>
      </x:c>
      <x:c r="B180" t="str">
        <x:v>Testing</x:v>
      </x:c>
      <x:c r="C180" t="str">
        <x:v>This paper presents GNChecker, an automated compliance detection tool for Android apps, addressing inconsistencies between data transmission behaviors and privacy policies. Traditional methods suffer from high false negatives due to inefficient static analysis and limited dynamic coverage. GNChecker enhances static analysis via a segmentation strategy, integrates dynamic traffic capture, and leverages LLMs to extract policy statements. Evaluated on 1,134 apps, GNChecker identified 1,410 true violations in 379 apps with 93.1% precision, outperforming state-of-the-art tools like FlowDroid and PoliCheck.</x:v>
      </x:c>
      <x:c r="D180" t="str">
        <x:v>This paper presents GNChecker, an automated compliance detection tool for Android apps, addressing inconsistencies between data transmission behaviors and privacy policies. Traditional methods suffer from high false negatives due to inefficient static analysis and limited dynamic coverage. GNChecker enhances static analysis via a segmentation strategy, integrates dynamic traffic capture, and leverages LLMs to extract policy statements. Evaluated on 1,134 apps, GNChecker identified 1,410 true violations in 379 apps with 93.1% precision, outperforming state-of-the-art tools like FlowDroid and PoliCheck.</x:v>
      </x:c>
      <x:c r="E180" t="str">
        <x:v>Android application privacy compliance detection</x:v>
      </x:c>
      <x:c r="F180" t="str">
        <x:v>Yes</x:v>
      </x:c>
      <x:c r="G180" t="str">
        <x:v>ASE-24</x:v>
      </x:c>
      <x:c r="H180" t="str">
        <x:v>Data set: 1,134 real Android applications (from Wandoujia and Huawei App Market).
Comparison of benchmark tools: FlowDroid, AmanDroid (static analysis), PoliCheck, PPChecker (privacy policy analysis).
Microbenchmark: DroidBench 3.0 (for evaluating static analysis tool accuracy).</x:v>
      </x:c>
      <x:c r="I180" t="str">
        <x:v>Static analysis efficiency:
Success rate: GNChecker (90%) vs. FlowDroid (22%).
Average run time: GNChecker (252 seconds) vs. AmanDroid (1,652 seconds).
Privacy Policy Analysis:
Precision: 95.8%, Recall: 95.1%.
Violation detection:
379 illegal applications (33.4%) were detected, with a total of 1,410 real violations, and the accuracy was 93.1%.</x:v>
      </x:c>
      <x:c r="J180" t="str">
        <x:v>No</x:v>
      </x:c>
      <x:c r="K180" t="str">
        <x:v>Not reported</x:v>
      </x:c>
      <x:c r="L180" t="str">
        <x:v>No</x:v>
      </x:c>
      <x:c r="M180" s="6"/>
      <x:c r="N180"/>
      <x:c r="O180" t="str">
        <x:v>Software security and vulnerability analysis</x:v>
      </x:c>
      <x:c r="P180" t="str">
        <x:v>User safety and ethical compliance testing</x:v>
      </x:c>
      <x:c r="Q180" t="str">
        <x:v>Yes</x:v>
      </x:c>
    </x:row>
    <x:row r="181" ht="25.5" customHeight="1">
      <x:c r="A181" t="str">
        <x:v>MiniChecker: Detecting Data Privacy Risk of Abusive Permission Request Behavior in Mini-Programs</x:v>
      </x:c>
      <x:c r="B181" t="str">
        <x:v>Testing</x:v>
      </x:c>
      <x:c r="C181" t="str">
        <x:v>This paper introduces MiniChecker, an automated tool designed to detect abusive data permission request behaviors in mini-programs. The authors categorize five primary abuse types (e.g., homepage pop-up, repeating pop-up) and employ static analysis to construct a Universal Function Call Graph (UFCG) for detection. MiniChecker achieves a precision of 82.4% and recall of 95.3% on a benchmark dataset, identifying 3,866 risky mini-programs out of 20,000 real-world samples. The study also highlights design flaws in mini-program permission mechanisms and provides actionable suggestions to platforms.</x:v>
      </x:c>
      <x:c r="D181" t="str">
        <x:v>This paper introduces MiniChecker, an automated tool designed to detect abusive data permission request behaviors in mini-programs. The authors categorize five primary abuse types (e.g., homepage pop-up, repeating pop-up) and employ static analysis to construct a Universal Function Call Graph (UFCG) for detection. MiniChecker achieves a precision of 82.4% and recall of 95.3% on a benchmark dataset, identifying 3,866 risky mini-programs out of 20,000 real-world samples. The study also highlights design flaws in mini-program permission mechanisms and provides actionable suggestions to platforms.</x:v>
      </x:c>
      <x:c r="E181" t="str">
        <x:v>Automated detection and classification of abusive data permission requests in mini programs</x:v>
      </x:c>
      <x:c r="F181" t="str">
        <x:v>Yes</x:v>
      </x:c>
      <x:c r="G181" t="str">
        <x:v>ASE-24</x:v>
      </x:c>
      <x:c r="H181" t="str">
        <x:v>Benchmark data set: 54 manually confirmed risky mini program samples (including 128 risky behaviors), covering 6 types (such as medical, e-commerce).
Large-scale data set: 20,000 real mini programs from Alipay.</x:v>
      </x:c>
      <x:c r="I181" t="str">
        <x:v>Indicators: Precision, Recall.
Effect:
Benchmark data set: precision rate 82.4% (122/148), recall rate 95.3% (122/128).
Large-scale data set: 3,866 risky applets found (19.33%).</x:v>
      </x:c>
      <x:c r="J181" t="str">
        <x:v>Yes</x:v>
      </x:c>
      <x:c r="K181" t="str">
        <x:v>Industrial application: The research results have been shared with multiple mini program platforms (such as Alipay), and the design flaws of the permission mechanism have been confirmed.
Case: Real cases such as the Shanghai Oriental Hospital mini program and the Arabica coffee brand mini program were analyzed and it was found that there were abuses of authority (such as looping pop-ups).
Implementation of suggestions: The platform has adopted improvement suggestions such as “adding a ‘Don’t prompt again’ option” and “data classification”.</x:v>
      </x:c>
      <x:c r="L181" t="str">
        <x:v>Yes</x:v>
      </x:c>
      <x:c r="M181" s="6" t="e">
        <x:f>HYPERLINK("https://github.com/xjtu-intsoft/MiniChecker","https://github.com/xjtu-intsoft/MiniChecker")</x:f>
        <x:v>HYPERLINK is not implemented. linkLocation=https://github.com/xjtu-intsoft/MiniChecker, friendlyName=https://github.com/xjtu-intsoft/MiniChecker</x:v>
      </x:c>
      <x:c r="N181" t="str">
        <x:v>13</x:v>
      </x:c>
      <x:c r="O181" t="str">
        <x:v>Software security and vulnerability analysis</x:v>
      </x:c>
      <x:c r="P181" t="str">
        <x:v>Information leakage quantification and security assessment</x:v>
      </x:c>
      <x:c r="Q181" t="str">
        <x:v>No</x:v>
      </x:c>
    </x:row>
    <x:row r="182" ht="25.5" customHeight="1">
      <x:c r="A182" t="str">
        <x:v>Magneto: A Step-Wise Approach to Exploit Vulnerabilities in Dependent Libraries via LLM-Empowered Directed Fuzzing</x:v>
      </x:c>
      <x:c r="B182" t="str">
        <x:v>Testing</x:v>
      </x:c>
      <x:c r="C182" t="str">
        <x:v>This paper introduces Magneto, a step-wise approach to exploit vulnerabilities in dependent libraries via LLM-empowered directed fuzzing. Traditional methods struggle when vulnerable functions are indirectly invoked through multi-step call chains. Magneto decomposes the call chain into individual steps, leverages LLM to generate initial seeds, and employs directed fuzzing to propagate exploit conditions step-by-step. Evaluations show that Magneto achieves a 75.6% improvement in exploit success rate over state-of-the-art tools (e.g., Transfer and Vesta) and successfully analyzes 182 exploitable call chains across 84 real-world projects.</x:v>
      </x:c>
      <x:c r="D182" t="str">
        <x:v>This paper introduces Magneto, a step-wise approach to exploit vulnerabilities in dependent libraries via LLM-empowered directed fuzzing. Traditional methods struggle when vulnerable functions are indirectly invoked through multi-step call chains. Magneto decomposes the call chain into individual steps, leverages LLM to generate initial seeds, and employs directed fuzzing to propagate exploit conditions step-by-step. Evaluations show that Magneto achieves a 75.6% improvement in exploit success rate over state-of-the-art tools (e.g., Transfer and Vesta) and successfully analyzes 182 exploitable call chains across 84 real-world projects.</x:v>
      </x:c>
      <x:c r="E182" t="str">
        <x:v>Automated exploit path generation for vulnerabilities in dependent libraries</x:v>
      </x:c>
      <x:c r="F182" t="str">
        <x:v>Yes</x:v>
      </x:c>
      <x:c r="G182" t="str">
        <x:v>ASE-24</x:v>
      </x:c>
      <x:c r="H182" t="str">
        <x:v>Benchmark dataset:
32 Java vulnerabilities (from 21 libraries, such as Apache Commons, Spring Security, etc.), covering 17 vulnerability types (CWE).
84 pairs of vulnerability and client project combinations, including 182 manually verified exploitable call chains (up to 8 steps).
Comparison tools: Transfer, Vesta, Steg.</x:v>
      </x:c>
      <x:c r="I182" t="str">
        <x:v>Indicators:
EPN (Project Pair Number of Successfully Generated Exploits).
ECN (number of successfully exploited call chains).
MEL/AEL (maximum/average utilization chain length).
Effect:
EPN: 79/84 (94.0%), which is 75.6% and 97.5% higher than Transfer (45) and Vesta (40) respectively.
ECN: 135/182 (74.2%), which is 154.7% and 206.8% higher than Transfer (53) and Vesta (44) respectively.
MEL: 6 (longest call chain), far exceeding existing tools (maximum 3).</x:v>
      </x:c>
      <x:c r="J182" t="str">
        <x:v>No</x:v>
      </x:c>
      <x:c r="K182" t="str">
        <x:v>Industrial application: Magneto's vulnerability database integrates public vulnerability data from GitHub, GitLab, Veracode and other platforms, and supports semi-automatic updates.
Case:
Apache Commons BeanUtils Vulnerability (CVE-2019-10086): The exploit is successfully generated through a multi-step call chain (such as Form.validate → Field.getIndexedPropertySize).
Log4Shell vulnerability (CVE-2021-44228): The paper cites its scope of impact (35,863 libraries), but it is not directly used as an experimental case.
Tool comparison: Transfer and Vesta have high false negatives due to their inability to handle multi-step call chains in actual projects, while Magneto has significantly improved.</x:v>
      </x:c>
      <x:c r="L182" t="str">
        <x:v>No</x:v>
      </x:c>
      <x:c r="M182" s="6" t="e">
        <x:f>HYPERLINK("https://github.com/jxfzzzt/ASE2024-Magneto","https://github.com/jxfzzzt/ASE2024-Magneto")</x:f>
        <x:v>HYPERLINK is not implemented. linkLocation=https://github.com/jxfzzzt/ASE2024-Magneto, friendlyName=https://github.com/jxfzzzt/ASE2024-Magneto</x:v>
      </x:c>
      <x:c r="N182" t="str">
        <x:v>3</x:v>
      </x:c>
      <x:c r="O182" t="str">
        <x:v>Software security and vulnerability analysis</x:v>
      </x:c>
      <x:c r="P182" t="str">
        <x:v>Vulnerability exploit path generation</x:v>
      </x:c>
      <x:c r="Q182" t="str">
        <x:v>Yes</x:v>
      </x:c>
    </x:row>
    <x:row r="183" ht="25.5" customHeight="1">
      <x:c r="A183" t="str">
        <x:v>Parf: Adaptive Parameter Tuning for Abstract Interpretation</x:v>
      </x:c>
      <x:c r="B183" t="str">
        <x:v>Development</x:v>
      </x:c>
      <x:c r="C183" t="str">
        <x:v>This paper presents Parf, a fully automated framework for adaptively tuning external parameters of abstract interpretation-based static analyzers. Parf models parameters as random variables and incrementally refines their probability distributions to achieve high-precision configurations within a time budget. Experimental results demonstrate its effectiveness in reducing false positives, particularly for large-scale programs, outperforming existing strategies like expert refinement and default configurations.</x:v>
      </x:c>
      <x:c r="D183" t="str">
        <x:v>This paper presents Parf, a fully automated framework for adaptively tuning external parameters of abstract interpretation-based static analyzers. Parf models parameters as random variables and incrementally refines their probability distributions to achieve high-precision configurations within a time budget. Experimental results demonstrate its effectiveness in reducing false positives, particularly for large-scale programs, outperforming existing strategies like expert refinement and default configurations.</x:v>
      </x:c>
      <x:c r="E183" t="str">
        <x:v>Automated parameter tuning of static analysis tools</x:v>
      </x:c>
      <x:c r="F183" t="str">
        <x:v>Yes</x:v>
      </x:c>
      <x:c r="G183" t="str">
        <x:v>ASE-24</x:v>
      </x:c>
      <x:c r="H183" s="5" t="str">
        <x:v>Frama-C OSCS benchmarks (including 37 real-world C projects, such as 2048, chrony, etc.).
SV-COMP 2022 validation task (used to evaluate performance under limited resources).
Mopsa analyzer test set (to verify the generality of the framework).</x:v>
      </x:c>
      <x:c r="I183" t="str">
        <x:v>Quantitative indicators: number of false positives (false positives), analysis time.
Effect:
On Frama-C OSCS, Parf achieved the best or joint-best results in 91.9% of cases, of which 32.4% were the exclusive best.
On Mopsa, Parf performs optimally in 96.3% of cases, with a significant reduction in false positives (for example, x509-parser false positives dropped from 364 to 339).
In SV-COMP, Parf eliminated all analysis failures and verified 5 more tasks.</x:v>
      </x:c>
      <x:c r="J183" t="str">
        <x:v>Yes</x:v>
      </x:c>
      <x:c r="K183" t="str">
        <x:v>The paper mentions the cooperation with Huawei Fermat Labs (the authors Xiao Yi and Qiuye Wang are from Huawei) and shows the potential application of Parf in Huawei's actual scenarios. In addition, the experimental part used industrial-grade tools Frama-C and Mopsa to verify its industrial applicability.</x:v>
      </x:c>
      <x:c r="L183" t="str">
        <x:v>Yes</x:v>
      </x:c>
      <x:c r="M183" s="6" t="e">
        <x:f>HYPERLINK("https://github.com/Godalin/Parf-Benchmark","https://github.com/Godalin/Parf-Benchmark")</x:f>
        <x:v>HYPERLINK is not implemented. linkLocation=https://github.com/Godalin/Parf-Benchmark, friendlyName=https://github.com/Godalin/Parf-Benchmark</x:v>
      </x:c>
      <x:c r="N183" t="str">
        <x:v>1</x:v>
      </x:c>
      <x:c r="O183" t="str">
        <x:v>Program Analysis and Software Testing</x:v>
      </x:c>
      <x:c r="P183" t="str">
        <x:v>program analysis techniques</x:v>
      </x:c>
      <x:c r="Q183" t="str">
        <x:v>No</x:v>
      </x:c>
    </x:row>
    <x:row r="184" ht="25.5" customHeight="1">
      <x:c r="A184" t="str">
        <x:v>Discovering Likely Program Invariants for Persistent Memory</x:v>
      </x:c>
      <x:c r="B184" t="str">
        <x:v>Development</x:v>
      </x:c>
      <x:c r="C184" t="str">
        <x:v>This paper presents a hybrid static-dynamic analysis method for automatically discovering program invariants in persistent memory (PM) applications. By leveraging LLVM to compute dependencies and instrument execution traces, the method infers PM properties (e.g., durability, must-persist-before, and atomicity) through counterfactual reasoning. Experimental results demonstrate its efficiency in generating high-quality invariants and improving state-of-the-art PM bug detection techniques.</x:v>
      </x:c>
      <x:c r="D184" t="str">
        <x:v>This paper presents a hybrid static-dynamic analysis method for automatically discovering program invariants in persistent memory (PM) applications. By leveraging LLVM to compute dependencies and instrument execution traces, the method infers PM properties (e.g., durability, must-persist-before, and atomicity) through counterfactual reasoning. Experimental results demonstrate its efficiency in generating high-quality invariants and improving state-of-the-art PM bug detection techniques.</x:v>
      </x:c>
      <x:c r="E184" t="str">
        <x:v>Automatic discovery and verification of persistent memory program invariants</x:v>
      </x:c>
      <x:c r="F184" t="str">
        <x:v>Yes</x:v>
      </x:c>
      <x:c r="G184" t="str">
        <x:v>ASE-24</x:v>
      </x:c>
      <x:c r="H184" t="str">
        <x:v>8 types of persistent data structures (such as single/double linked lists, queues, ring buffers, etc.), including correct (ok) and error (bad) versions.
2 distributed storage applications: PM versions of Redis and Memcached.</x:v>
      </x:c>
      <x:c r="I184" t="str">
        <x:v>Quantitative indicators: inference time, number of DURA/MPB/MPA attributes, number of detected violations.
Effect:
Inference time: 386 DURA, 280 MPB, and 18 MPA attributes are generated in 7.4 seconds.
Defect detection: 79 DURA, 67 MPB, and 9 MPA violations were found, which is better than the baseline method (only detecting DURA violations).
Attribute quality: The number of MPB/MPA attributes is smaller but more accurate than the baseline method (e.g., the baseline falsely reports 27 MPB and 23 MPA).</x:v>
      </x:c>
      <x:c r="J184" t="str">
        <x:v>Yes</x:v>
      </x:c>
      <x:c r="K184" t="str">
        <x:v>Practical applications in distributed storage systems such as Redis and Memcached are mentioned to verify the practicability of the method. In addition, the experimental part uses industrial PM libraries (such as Intel PMDK) and test cases of real scenarios, but does not explicitly mention specific industrial cooperation cases.</x:v>
      </x:c>
      <x:c r="L184" t="str">
        <x:v>No</x:v>
      </x:c>
      <x:c r="M184" s="6"/>
      <x:c r="N184"/>
      <x:c r="O184" t="str">
        <x:v>Program Analysis and Software Testing</x:v>
      </x:c>
      <x:c r="P184" t="str">
        <x:v>program analysis techniques</x:v>
      </x:c>
      <x:c r="Q184" t="str">
        <x:v>No</x:v>
      </x:c>
    </x:row>
    <x:row r="185" ht="25.5" customHeight="1">
      <x:c r="A185" t="str">
        <x:v>Skyeye: Detecting Imminent Attacks via Analyzing Adversarial Smart Contracts</x:v>
      </x:c>
      <x:c r="B185" t="str">
        <x:v>Testing</x:v>
      </x:c>
      <x:c r="C185" t="str">
        <x:v>This paper proposes Skyeye, a novel technique for detecting imminent attacks by analyzing adversarial smart contracts. Traditional vulnerability detection methods focus solely on vulnerable contracts, neglecting adversarial contracts, which limits their effectiveness. Skyeye operates during the pre-emergency stage—after adversarial contracts are deployed but before attacks are initiated—integrating adversarial and victim contracts to identify vulnerabilities. It employs probabilistic matching to localize victim contracts and leverages LLM for vulnerability classification. Evaluated on 174 real-world adversarial contracts (from 159 incidents causing $1.36B in losses), Skyeye achieves high precision (0.9454) and recall (0.9286) in adversarial contract detection, a 96.6% success rate in victim localization, and 91.8% accuracy in vulnerability classification, outperforming state-of-the-art tools like Slither.</x:v>
      </x:c>
      <x:c r="D185" t="str">
        <x:v>This paper proposes Skyeye, a novel technique for detecting imminent attacks by analyzing adversarial smart contracts. Traditional vulnerability detection methods focus solely on vulnerable contracts, neglecting adversarial contracts, which limits their effectiveness. Skyeye operates during the pre-emergency stage—after adversarial contracts are deployed but before attacks are initiated—integrating adversarial and victim contracts to identify vulnerabilities. It employs probabilistic matching to localize victim contracts and leverages LLM for vulnerability classification. Evaluated on 174 real-world adversarial contracts (from 159 incidents causing $1.36B in losses), Skyeye achieves high precision (0.9454) and recall (0.9286) in adversarial contract detection, a 96.6% success rate in victim localization, and 91.8% accuracy in vulnerability classification, outperforming state-of-the-art tools like Slither.</x:v>
      </x:c>
      <x:c r="E185" t="str">
        <x:v>Smart contract security</x:v>
      </x:c>
      <x:c r="F185" t="str">
        <x:v>Yes</x:v>
      </x:c>
      <x:c r="G185" t="str">
        <x:v>ASE-24</x:v>
      </x:c>
      <x:c r="H185" t="str">
        <x:v>Adversarial contract data set: 174 real adversarial contracts (from 159 security incidents, involving Ethereum, BNB Chain and other platforms).
Healthy contract data set: 14,265 normal contracts (collected through Ethereum full nodes).
Project library: 12,775 DeFi projects (a total of 425,613 contracts, from DappRadar, OKLink and other platforms).</x:v>
      </x:c>
      <x:c r="I185" t="str">
        <x:v>Indicator effect
Adversarial contract detection precision 0.9454, recall rate 0.9286, F1-score 0.9369
The success rate of victim contract location is 96.6% (168/174 cases)
Vulnerability classification accuracy 91.8% (78/85 cases, excluding business logic vulnerabilities)
Pre-emergency phase detection time averages 15.73 seconds (much lower than the attack window of 17 hours and 24 minutes)</x:v>
      </x:c>
      <x:c r="J185" t="str">
        <x:v>Yes</x:v>
      </x:c>
      <x:c r="K185" t="str">
        <x:v>mentioned. The paper lists multiple real cases, such as:
Inverse Finance incident: The attack was launched 1 hour and 22 minutes after the adversarial contract was deployed, and Skyeye could detect it within the window period.
Visor Finance incident (loss of US$820 million): By analyzing the interaction between the adversarial contract and the victim contract, a reentrancy vulnerability was discovered.
MonoX incident ($31 million loss): Identifying price manipulation vulnerabilities (despite limitations of static models).
Experimental data comes from industry platforms (such as Etherscan, Certik), verifying the practicality of Skyeye in real scenarios.</x:v>
      </x:c>
      <x:c r="L185" t="str">
        <x:v>Yes</x:v>
      </x:c>
      <x:c r="M185" s="6"/>
      <x:c r="N185"/>
      <x:c r="O185" t="str">
        <x:v>Software security and vulnerability analysis</x:v>
      </x:c>
      <x:c r="P185" t="str">
        <x:v>Smart contract security</x:v>
      </x:c>
      <x:c r="Q185" t="str">
        <x:v>Yes</x:v>
      </x:c>
    </x:row>
    <x:row r="186" ht="25.5" customHeight="1">
      <x:c r="A186" t="str">
        <x:v>Enhancing the Efficiency of Automated Program Repair via Greybox Analysis</x:v>
      </x:c>
      <x:c r="B186" t="str">
        <x:v>Testing</x:v>
      </x:c>
      <x:c r="C186" t="str">
        <x:v>This paper introduces Gresino, a novel patch-scheduling algorithm designed to enhance the efficiency of Automated Program Repair (APR). Unlike existing approaches (e.g., Casino) that rely solely on test results (blackbox information), Gresino leverages program internal states (greybox information, such as branch hit counts) to guide the search for valid patches. Specifically, Gresino monitors branch coverage during execution, identifies critical branches (those correlated with successful fixes), and prioritizes patch candidates likely to affect these branches. Evaluated on the Defects4J benchmark with eight APR tools, Gresino outperforms Casino in six tools, demonstrating higher search efficiency and the ability to discover more valid patches within the same time budget.</x:v>
      </x:c>
      <x:c r="D186" t="str">
        <x:v>This paper introduces Gresino, a novel patch-scheduling algorithm designed to enhance the efficiency of Automated Program Repair (APR). Unlike existing approaches (e.g., Casino) that rely solely on test results (blackbox information), Gresino leverages program internal states (greybox information, such as branch hit counts) to guide the search for valid patches. Specifically, Gresino monitors branch coverage during execution, identifies critical branches (those correlated with successful fixes), and prioritizes patch candidates likely to affect these branches. Evaluated on the Defects4J benchmark with eight APR tools, Gresino outperforms Casino in six tools, demonstrating higher search efficiency and the ability to discover more valid patches within the same time budget.</x:v>
      </x:c>
      <x:c r="E186" t="str">
        <x:v>Efficiency optimization of automated program repair (APR)</x:v>
      </x:c>
      <x:c r="F186" t="str">
        <x:v>Yes</x:v>
      </x:c>
      <x:c r="G186" t="str">
        <x:v>ASE-24</x:v>
      </x:c>
      <x:c r="H186" t="str">
        <x:v>Defects4J v1.2: Contains 395 Java program defects and is widely used in APR research.
Defects4J v2.0 (generalization assessment): An additional 440 new defects are used to verify the generality of the method.
8 APR tools: including template base (TBar, Avatar, FixMiner, kPar) and learning base (Recoder, AlphaRepair, SelfAPR, SRepair) methods.</x:v>
      </x:c>
      <x:c r="I186" t="str">
        <x:v>Indicator effect
Search efficiency (RQ1) Among 6/8 tools, Gresino finds valid patches faster than Casino (Figure 5-6).
Recall (RQ2) Gresino found more acceptable patches in the same time (Figure 7).
Time overhead increases the overhead by 10-35% on average (Table 1), but the efficiency is significantly improved.
Generalization (RQ4) performed consistently on Defects4J v2.0 (Figure 9).</x:v>
      </x:c>
      <x:c r="J186" t="str">
        <x:v>No</x:v>
      </x:c>
      <x:c r="K186" t="str">
        <x:v>Not reported</x:v>
      </x:c>
      <x:c r="L186" t="str">
        <x:v>No</x:v>
      </x:c>
      <x:c r="M186" s="6"/>
      <x:c r="N186"/>
      <x:c r="O186" t="str">
        <x:v>Software maintenance and evolution</x:v>
      </x:c>
      <x:c r="P186" t="str">
        <x:v>Automated program repair</x:v>
      </x:c>
      <x:c r="Q186" t="str">
        <x:v>No</x:v>
      </x:c>
    </x:row>
    <x:row r="187" ht="25.5" customHeight="1">
      <x:c r="A187" t="str">
        <x:v>VulAdvisor: Natural Language Suggestion Generation for Software Vulnerability Repair</x:v>
      </x:c>
      <x:c r="B187" t="str">
        <x:v>Maintenance</x:v>
      </x:c>
      <x:c r="C187" t="str">
        <x:v>This paper introduces VulAdvisor, an automated approach for generating natural language suggestions to guide developers in repairing software vulnerabilities. VulAdvisor leverages ChatGPT for oracle extraction to construct a high-quality dataset and fine-tunes CodeT5 with localness-based attention and repair action loss to generate meaningful suggestions. Extensive experiments on a large-scale C/C++ dataset demonstrate its superiority over baselines in lexical and semantic metrics. Human evaluations further confirm its practical utility in improving vulnerability repair.</x:v>
      </x:c>
      <x:c r="D187" t="str">
        <x:v>This paper introduces VulAdvisor, an automated approach for generating natural language suggestions to guide developers in repairing software vulnerabilities. VulAdvisor leverages ChatGPT for oracle extraction to construct a high-quality dataset and fine-tunes CodeT5 with localness-based attention and repair action loss to generate meaningful suggestions. Extensive experiments on a large-scale C/C++ dataset demonstrate its superiority over baselines in lexical and semantic metrics. Human evaluations further confirm its practical utility in improving vulnerability repair.</x:v>
      </x:c>
      <x:c r="E187" t="str">
        <x:v>Automated generation of natural language suggestions to assist in software vulnerability remediation</x:v>
      </x:c>
      <x:c r="F187" t="str">
        <x:v>Yes</x:v>
      </x:c>
      <x:c r="G187" t="str">
        <x:v>ASE-24</x:v>
      </x:c>
      <x:c r="H187" t="str">
        <x:v>The paper uses a large-scale data set collected from real-world C/C++ projects, containing 18,517 pairs of vulnerable functions and fix suggestions. Data sources include CVE/NVD records and vulnerability fix submissions from open source projects.</x:v>
      </x:c>
      <x:c r="I187" t="str">
        <x:v>Quantitative indicators: BLEU, ROUGE-L, BERTScore, Repair Action Score (RAS).
Effect:
VulAdvisor achieves 21.0% on BLEU, which is better than the best baseline CodeBert (16.7%).
ROUGE-L is 34.7%, which is higher than CodeBert’s 30.8%.
BERTScore is 67.7% and RAS is 12.5%, both significantly better than the baseline.
Exact Match (EM) improved by 5.1% in improving existing vulnerability repair tools such as VulRepair.</x:v>
      </x:c>
      <x:c r="J187" t="str">
        <x:v>Yes</x:v>
      </x:c>
      <x:c r="K187" t="str">
        <x:v>The paper mentions a case study related to the industry: After 6 developers from security companies used VulAdvisor to generate suggestions, the success rate of fixing vulnerabilities increased from 7/37 without suggestions to 20/92, and the average repair time was shortened from 25 minutes to 8 minutes. Furthermore, the generated recommendations have been shown to significantly improve the patch generation capabilities of automated repair tools such as VulRepair.</x:v>
      </x:c>
      <x:c r="L187" t="str">
        <x:v>No</x:v>
      </x:c>
      <x:c r="M187" s="6" t="e">
        <x:f>HYPERLINK("https://github.com/zhangj111/VulAdvisor","https://github.com/zhangj111/VulAdvisor")</x:f>
        <x:v>HYPERLINK is not implemented. linkLocation=https://github.com/zhangj111/VulAdvisor, friendlyName=https://github.com/zhangj111/VulAdvisor</x:v>
      </x:c>
      <x:c r="N187" t="str">
        <x:v>8</x:v>
      </x:c>
      <x:c r="O187" t="str">
        <x:v>Software maintenance and evolution</x:v>
      </x:c>
      <x:c r="P187" t="str">
        <x:v>Automated program repair</x:v>
      </x:c>
      <x:c r="Q187" t="str">
        <x:v>Yes</x:v>
      </x:c>
    </x:row>
    <x:row r="188" ht="25.5" customHeight="1">
      <x:c r="A188" t="str">
        <x:v>Imperceptible Content Poisoning in LLM-Powered Applications</x:v>
      </x:c>
      <x:c r="B188" t="str">
        <x:v>Maintenance</x:v>
      </x:c>
      <x:c r="C188" t="str">
        <x:v>This paper uncovers a new security threat called content poisoning, where attackers craft seemingly benign content to manipulate LLM-powered applications into generating malicious responses. The study systematically analyzes attack modes, exploitable framework design features, and introduces a position-insensitive trigger sequence generation method. Experiments show that content poisoning achieves an average attack success rate (ASR) of 89.60% across five LLMs and 72.00% on four real-world applications. Existing defenses are proven ineffective, highlighting the urgent need for mitigation strategies.</x:v>
      </x:c>
      <x:c r="D188" t="str">
        <x:v>This paper uncovers a new security threat called content poisoning, where attackers craft seemingly benign content to manipulate LLM-powered applications into generating malicious responses. The study systematically analyzes attack modes, exploitable framework design features, and introduces a position-insensitive trigger sequence generation method. Experiments show that content poisoning achieves an average attack success rate (ASR) of 89.60% across five LLMs and 72.00% on four real-world applications. Existing defenses are proven ineffective, highlighting the urgent need for mitigation strategies.</x:v>
      </x:c>
      <x:c r="E188" t="str">
        <x:v>Content poisoning attacks in LLM applications</x:v>
      </x:c>
      <x:c r="F188" t="str">
        <x:v>Yes</x:v>
      </x:c>
      <x:c r="G188" t="str">
        <x:v>ASE-24</x:v>
      </x:c>
      <x:c r="H188" t="str">
        <x:v>The paper uses a data set containing 50 content items collected from the Internet, covering types such as software tutorials, drug usage guides, product reviews, and book reviews. Experimental objects include 5 open source LLMs (such as Llama2-7b, Vicuna-7b, etc.) and 4 popular LLM applications (such as ChatChat, Quivr, etc.).</x:v>
      </x:c>
      <x:c r="I188" t="str">
        <x:v>Quantitative indicators: attack success rate (ASR), number of iterations, trigger sequence length, input/output token length.
Effect:
The average ASR on the five types of LLM is 89.60% (the highest is 96.00%, the lowest is 80.00%).
The average ASR in 4 practical applications is 72.00%.
The average length of the trigger sequence is 22.70-29.98 tokens, accounting for 3.12%-3.78% of the input tokens.
The ASR on the quantitative model and the fine-tuned model are 49.21% and 46.32% respectively, showing the migration of the attack.</x:v>
      </x:c>
      <x:c r="J188" t="str">
        <x:v>No</x:v>
      </x:c>
      <x:c r="K188" t="str">
        <x:v>The paper mentioned a practical case: an attacker attacked the Quivr application through content poisoning, causing it to return malicious links when users query software installation tutorials (as shown in Figure 7). In addition, the experiment also evaluated the effectiveness of the attack in practical applications such as ChatChat and amz-review-analyzer, proving its potential threat in the industry.</x:v>
      </x:c>
      <x:c r="L188" t="str">
        <x:v>No</x:v>
      </x:c>
      <x:c r="M188" s="6" t="e">
        <x:f>HYPERLINK("https://github.com/ZQ-Struggle/Content-Poisoning","https://github.com/ZQ-Struggle/Content-Poisoning")</x:f>
        <x:v>HYPERLINK is not implemented. linkLocation=https://github.com/ZQ-Struggle/Content-Poisoning, friendlyName=https://github.com/ZQ-Struggle/Content-Poisoning</x:v>
      </x:c>
      <x:c r="N188" t="str">
        <x:v>4</x:v>
      </x:c>
      <x:c r="O188" t="str">
        <x:v>Software security and vulnerability analysis</x:v>
      </x:c>
      <x:c r="P188" t="str">
        <x:v>Code Poisoning and Backdoor Detection</x:v>
      </x:c>
      <x:c r="Q188" t="str">
        <x:v>Yes</x:v>
      </x:c>
    </x:row>
    <x:row r="189" ht="25.5" customHeight="1">
      <x:c r="A189" t="str">
        <x:v>What Makes a High-Quality Training Dataset for Large Language Models: A Practitioners’ Perspective</x:v>
      </x:c>
      <x:c r="B189" t="str">
        <x:v>Testing</x:v>
      </x:c>
      <x:c r="C189" t="str">
        <x:v>This paper uncovers a new security threat called Content Poisoning Attack in LLM-powered applications, where attackers craft seemingly benign content to manipulate LLMs into generating malicious responses. The study systematically analyzes attack modes, exploitable framework design features, and introduces a position-insensitive trigger generation approach. Experiments show an average attack success rate (ASR) of 89.60% across five LLMs and 72.00% on real-world applications. Existing defenses (e.g., perplexity-based detectors) prove ineffective. The work highlights the urgency for new mitigations against content poisoning.</x:v>
      </x:c>
      <x:c r="D189" t="str">
        <x:v>This paper uncovers a new security threat called Content Poisoning Attack in LLM-powered applications, where attackers craft seemingly benign content to manipulate LLMs into generating malicious responses. The study systematically analyzes attack modes, exploitable framework design features, and introduces a position-insensitive trigger generation approach. Experiments show an average attack success rate (ASR) of 89.60% across five LLMs and 72.00% on real-world applications. Existing defenses (e.g., perplexity-based detectors) prove ineffective. The work highlights the urgency for new mitigations against content poisoning.</x:v>
      </x:c>
      <x:c r="E189" t="str">
        <x:v>Content poisoning attacks in LLM applications,</x:v>
      </x:c>
      <x:c r="F189" t="str">
        <x:v>Yes</x:v>
      </x:c>
      <x:c r="G189" t="str">
        <x:v>ASE-24</x:v>
      </x:c>
      <x:c r="H189" t="str">
        <x:v>Dataset: 50 pieces of content from the Internet (25 software/drug guides, 25 product/book reviews).
Models: Llama2-7b/13b, Vicuna-7b/13b, Mistral-7b, Gemma2-2b/9b.
Applications: ChatChat, Quivr, amz-review-analyzer, comment-analyzer.</x:v>
      </x:c>
      <x:c r="I189" t="str">
        <x:v>Attack Success Rate (ASR):
The average is 89.60% (5 types of LLM), and the highest is 96.00% (Mistral-7b).
The average real application is 72.00% (such as Quivr 60.00%, ChatChat 84.00%).
Defense Assessment:
The average recall rate of the perplexity detector is only 26.19%, and the AUC is 68.44%-76.40%.
ASR still reaches 60.01% under structured prompt template defense.</x:v>
      </x:c>
      <x:c r="J189" t="str">
        <x:v>No</x:v>
      </x:c>
      <x:c r="K189" t="str">
        <x:v>Case 1: Attacking Quivr (a document question and answer application) and inducing users to download malware (Figure 1).
Case 2: Tampering with Amazon review summary (Figure 5), twisting positive reviews into negative ones.
Framework analysis: Vulnerability exploit based on LangChain (86k GitHub stars), affecting widely deployed applications.</x:v>
      </x:c>
      <x:c r="L189" t="str">
        <x:v>No</x:v>
      </x:c>
      <x:c r="M189" s="6"/>
      <x:c r="N189"/>
      <x:c r="O189" t="str">
        <x:v>Software security and vulnerability analysis</x:v>
      </x:c>
      <x:c r="P189" t="str">
        <x:v>Code Poisoning and Backdoor Detection</x:v>
      </x:c>
      <x:c r="Q189" t="str">
        <x:v>Yes</x:v>
      </x:c>
    </x:row>
    <x:row r="190" ht="25.5" customHeight="1">
      <x:c r="A190" t="str">
        <x:v>Efficient Detection of Toxic Prompts in Large Language Models</x:v>
      </x:c>
      <x:c r="B190" t="str">
        <x:v>Testing</x:v>
      </x:c>
      <x:c r="C190" t="str">
        <x:v>This paper introduces ToxicDetector, a lightweight greybox method for efficiently detecting toxic prompts in LLMs. By leveraging LLM-generated embeddings and a Multi-Layer Perceptron (MLP) classifier, ToxicDetector achieves an average accuracy of 96.39% and a false positive rate of 2.00% across multiple LLMs (e.g., Llama series, Gemma-2), with a processing time of 0.078 seconds per prompt. It outperforms state-of-the-art blackbox and whitebox methods and demonstrates robustness against jailbreaking attacks. The implementation is open-sourced to support further research in LLM safety.</x:v>
      </x:c>
      <x:c r="D190" t="str">
        <x:v>This paper introduces ToxicDetector, a lightweight greybox method for efficiently detecting toxic prompts in LLMs. By leveraging LLM-generated embeddings and a Multi-Layer Perceptron (MLP) classifier, ToxicDetector achieves an average accuracy of 96.39% and a false positive rate of 2.00% across multiple LLMs (e.g., Llama series, Gemma-2), with a processing time of 0.078 seconds per prompt. It outperforms state-of-the-art blackbox and whitebox methods and demonstrates robustness against jailbreaking attacks. The implementation is open-sourced to support further research in LLM safety.</x:v>
      </x:c>
      <x:c r="E190" t="str">
        <x:v>Toxic cue detection in large language models</x:v>
      </x:c>
      <x:c r="F190" t="str">
        <x:v>Yes</x:v>
      </x:c>
      <x:c r="G190" t="str">
        <x:v>ASE-24</x:v>
      </x:c>
      <x:c r="H190" t="str">
        <x:v>Dataset:
SafetyPromptCollections: 1,000 benign tips + 1,750 toxic tips (covering 7 types of toxic scenarios).
RealToxicityPrompts: 10,000 toxicity prompts (for generalization testing).
Baseline methods: 6 existing technologies including PlatonicDetector, PerspectiveAPI, OpenAIModerationAPI, etc.
Test models: 7 open source LLMs including Llama-3 (8B/70B), Llama-2 (7B/13B), Gemma-2 (9B).</x:v>
      </x:c>
      <x:c r="I190" t="str">
        <x:v>F1 score: average 0.9635 (SafetyPromptCollections) and 0.9628 (RealToxicityPrompts), up to 0.9931 (information leakage scenario).
False Positive Rate (FPR): average 1.90% (SafetyPromptCollections) and 2.00% (RealToxicityPrompts).
Accuracy: 97.58% (SafetyPromptCollections) and 96.39% (RealToxicityPrompts).
Efficiency: Single prompt processing time is 0.078 seconds, training time is &lt;5 minutes (100 rounds).
Jailbreak attack defense: F1 score 0.9521 (SafetyPromptCollections) and 0.9641 (RealToxicityPrompts).</x:v>
      </x:c>
      <x:c r="J190" t="str">
        <x:v>No</x:v>
      </x:c>
      <x:c r="K190" t="str">
        <x:v>Case 1: OpenAI Moderation API and Google Perspective API were compared as existing black box detection tools in the industry. ToxicDetector was significantly better than both in terms of accuracy and efficiency.
Case 2: Research emphasizes that ToxicDetector is suitable for real-time applications (such as chatbot content filtering) and meets the industry's needs for high efficiency and low latency.
Framework support: The tool is open source (https://sites.google.com/view/toxic-prompt-detector) to facilitate industry integration.</x:v>
      </x:c>
      <x:c r="L190" t="str">
        <x:v>No</x:v>
      </x:c>
      <x:c r="M190" s="6" t="e">
        <x:f>HYPERLINK("https://github.com/Mysterious-Mus/toxic-detector","https://github.com/Mysterious-Mus/toxic-detector")</x:f>
        <x:v>HYPERLINK is not implemented. linkLocation=https://github.com/Mysterious-Mus/toxic-detector, friendlyName=https://github.com/Mysterious-Mus/toxic-detector</x:v>
      </x:c>
      <x:c r="N190" t="str">
        <x:v>6</x:v>
      </x:c>
      <x:c r="O190" t="str">
        <x:v>Software security and vulnerability analysis</x:v>
      </x:c>
      <x:c r="P190" t="str">
        <x:v>Code Poisoning and Backdoor Detection</x:v>
      </x:c>
      <x:c r="Q190" t="str">
        <x:v>Yes</x:v>
      </x:c>
    </x:row>
    <x:row r="191" ht="25.5" customHeight="1">
      <x:c r="A191" t="str">
        <x:v>Exploring ChatGPT App Ecosystem: Distribution, Deployment and Security</x:v>
      </x:c>
      <x:c r="B191" t="str">
        <x:v>Testing</x:v>
      </x:c>
      <x:c r="C191" t="str">
        <x:v>This paper presents the first comprehensive study of the ChatGPT app ecosystem, focusing on distribution, deployment, and security. The authors collected 1,038 plugins and categorized them into 21 functional types using zero-shot classification, revealing an uneven distribution with a focus on data research, tools, and business. Through reverse engineering, the study uncovered the deployment and execution mechanisms of plugins and proposed a three-layer security assessment model. The analysis identified severe vulnerabilities, including credential leakage, data inconsistency, and broken API authorization. The findings provide actionable insights for developers, users, and platform operators to enhance the ecosystem's security and sustainability.</x:v>
      </x:c>
      <x:c r="D191" t="str">
        <x:v>This paper presents the first comprehensive study of the ChatGPT app ecosystem, focusing on distribution, deployment, and security. The authors collected 1,038 plugins and categorized them into 21 functional types using zero-shot classification, revealing an uneven distribution with a focus on data research, tools, and business. Through reverse engineering, the study uncovered the deployment and execution mechanisms of plugins and proposed a three-layer security assessment model. The analysis identified severe vulnerabilities, including credential leakage, data inconsistency, and broken API authorization. The findings provide actionable insights for developers, users, and platform operators to enhance the ecosystem's security and sustainability.</x:v>
      </x:c>
      <x:c r="E191" t="str">
        <x:v>Distribution, deployment and security analysis of ChatGPT plug-in ecosystem</x:v>
      </x:c>
      <x:c r="F191" t="str">
        <x:v>Yes</x:v>
      </x:c>
      <x:c r="G191" t="str">
        <x:v>ASE-24</x:v>
      </x:c>
      <x:c r="H191" t="str">
        <x:v>The paper constructs the following benchmarks:
Plug-in classification benchmark: 100 plug-ins are randomly selected and their categories are manually labeled to verify the accuracy of the zero-shot classification model (accuracy rate 83.3%, F1 score 0.91).
Data consistency benchmark: Manually check the consistency of the names, descriptions and legal document links of 30 plug-ins, and verify the validity of the cosine similarity threshold.
API response benchmark: Verify the external accessibility of the API through multiple IP requests to eliminate network anomaly interference.</x:v>
      </x:c>
      <x:c r="I191" t="str">
        <x:v>Plug-in classification: Macro-F1 score (0.91), accuracy (83.3%).
Security vulnerability statistics:
File leaks: 368 plugins (35.7%).
Inconsistent data: 69 plugins (name, description or legal documentation does not match).
API authorization vulnerability: 173 plug-ins (52.1% externally accessible).
Legal document compliance: Only 62.5% of plugins provide compliant legal documents.</x:v>
      </x:c>
      <x:c r="J191" t="str">
        <x:v>Yes</x:v>
      </x:c>
      <x:c r="K191" t="str">
        <x:v>Case: Research found that the APIs of plug-in developers (such as mixerbox.com, copilot.us) have serious access control vulnerabilities, which may lead to DDoS attacks or data abuse.
Industrial application: The research results have been submitted to OpenAI through the Bugcrowd platform, and some vulnerabilities have been fixed during retesting (for example, 23.4% of file leakage problems have been solved).
Recommendations: Provided security improvement suggestions for OpenAI and third-party developers, such as strengthening API authentication and file management.</x:v>
      </x:c>
      <x:c r="L191" t="str">
        <x:v>No</x:v>
      </x:c>
      <x:c r="M191" s="6"/>
      <x:c r="N191"/>
      <x:c r="O191" t="str">
        <x:v>Software security and vulnerability analysis</x:v>
      </x:c>
      <x:c r="P191" t="str">
        <x:v>Information leakage quantification and security assessment</x:v>
      </x:c>
      <x:c r="Q191" t="str">
        <x:v>Yes</x:v>
      </x:c>
    </x:row>
    <x:row r="192" ht="25.5" customHeight="1">
      <x:c r="A192" t="str">
        <x:v>DataRecipe — How to Cook the Data for CodeLLM?</x:v>
      </x:c>
      <x:c r="B192" t="str">
        <x:v>Testing</x:v>
      </x:c>
      <x:c r="C192" t="str">
        <x:v>This paper investigates how to optimize training datasets to enhance the performance of code generation models (CodeLLMs). The authors analyze multiple dataset characteristics, including code quality, semantic correlations, and design choices, and experimentally validate their impact on model performance. Three improvement methods are proposed: code-level refactoring, semantic correlation correction, and dataset design alignment. Results show that dataset design alignment significantly boosts model performance, while the effects of code-level refactoring and semantic correlation correction vary depending on the model and task type. The study provides practical guidance for developing high-quality datasets and highlights the critical role of data quality in code generation tasks.</x:v>
      </x:c>
      <x:c r="D192" t="str">
        <x:v>This paper investigates how to optimize training datasets to enhance the performance of code generation models (CodeLLMs). The authors analyze multiple dataset characteristics, including code quality, semantic correlations, and design choices, and experimentally validate their impact on model performance. Three improvement methods are proposed: code-level refactoring, semantic correlation correction, and dataset design alignment. Results show that dataset design alignment significantly boosts model performance, while the effects of code-level refactoring and semantic correlation correction vary depending on the model and task type. The study provides practical guidance for developing high-quality datasets and highlights the critical role of data quality in code generation tasks.</x:v>
      </x:c>
      <x:c r="E192" t="str">
        <x:v>Optimize training data sets to improve code generation model performance.</x:v>
      </x:c>
      <x:c r="F192" t="str">
        <x:v>Yes</x:v>
      </x:c>
      <x:c r="G192" t="str">
        <x:v>ASE-24</x:v>
      </x:c>
      <x:c r="H192" t="str">
        <x:v>The paper uses the following benchmark data sets and evaluation metrics:
Function-oriented benchmarks:
HumanEval and HumanEval+: Evaluate code generation for functional correctness (Pass@1).
MBPP and MBPP+: Test the model's performance on programming tasks.
Align guide datum:
CoNaLa and ODEX: Evaluating the semantic alignment of generated code with natural language intent (BLEU score).</x:v>
      </x:c>
      <x:c r="I192" t="str">
        <x:v>Pass@1: Measures the proportion of the model that generates correct code for the first time.
Best performance: DeepSeek-Coder-6.7B reaches 57.60% (zero samples) and 70.43% (after fine-tuning) on ​​MBPP.
BLEU: Evaluate the syntactic and semantic similarity of generated code to reference code.
Best performance: After fine-tuning on the ODEX data set, DeepSeek-Coder-6.7B reached 95.76 points.
Improved results:
Data set design alignment improves the performance of the CodeAlpaca fine-tuning model on HumanEval by up to 422.39%.
Code-level refactoring has the most significant effect on the MBPP data set (code readability increases by 115%).</x:v>
      </x:c>
      <x:c r="J192" t="str">
        <x:v>No</x:v>
      </x:c>
      <x:c r="K192" t="str">
        <x:v>Case: The research results can be used to optimize the training data set of enterprise-level code generation tools (such as GitHub Copilot) to improve the accuracy and semantic consistency of the code they generate.
Application suggestions: Provide development teams with data quality improvement methods (such as automated reconstruction tool chains) to adapt to model requirements of different scales.</x:v>
      </x:c>
      <x:c r="L192" t="str">
        <x:v>No</x:v>
      </x:c>
      <x:c r="M192" s="6"/>
      <x:c r="N192"/>
      <x:c r="O192" t="str">
        <x:v>Code generation and understanding</x:v>
      </x:c>
      <x:c r="P192" t="str">
        <x:v>Code generation and completion</x:v>
      </x:c>
      <x:c r="Q192" t="str">
        <x:v>Yes</x:v>
      </x:c>
    </x:row>
    <x:row r="193" ht="25.5" customHeight="1">
      <x:c r="A193" t="str">
        <x:v>Demonstration-Free: Towards More Practical Log Parsing with Large Language Models</x:v>
      </x:c>
      <x:c r="B193" t="str">
        <x:v>Maintenance</x:v>
      </x:c>
      <x:c r="C193" t="str">
        <x:v>The paper introduces LogBatcher, a novel log parsing framework that leverages large language models (LLMs) without requiring training or labeled data. Traditional log parsers rely on heuristics or demonstrations, which are costly and impractical for large-scale systems. LogBatcher addresses these issues by clustering logs into partitions and processing them in batches, reducing LLM invocation costs while maintaining high accuracy. Experiments on 16 public datasets show that LogBatcher achieves an average Group Accuracy (GA) of 0.974 and Message-Level Accuracy (MLA) of 0.904, outperforming state-of-the-art methods while significantly lowering computational overhead.</x:v>
      </x:c>
      <x:c r="D193" t="str">
        <x:v>The paper introduces LogBatcher, a novel log parsing framework that leverages large language models (LLMs) without requiring training or labeled data. Traditional log parsers rely on heuristics or demonstrations, which are costly and impractical for large-scale systems. LogBatcher addresses these issues by clustering logs into partitions and processing them in batches, reducing LLM invocation costs while maintaining high accuracy. Experiments on 16 public datasets show that LogBatcher achieves an average Group Accuracy (GA) of 0.974 and Message-Level Accuracy (MLA) of 0.904, outperforming state-of-the-art methods while significantly lowering computational overhead.</x:v>
      </x:c>
      <x:c r="E193" t="str">
        <x:v>Efficient log parsing technology based on large language models (LLM), focusing on solving the problems of traditional methods relying on annotated data and high computational costs</x:v>
      </x:c>
      <x:c r="F193" t="str">
        <x:v>Yes</x:v>
      </x:c>
      <x:c r="G193" t="str">
        <x:v>ASE-24</x:v>
      </x:c>
      <x:c r="H193" t="str">
        <x:v>The paper uses 16 public log data sets (Loghub-2k) from the LogPai project, covering various log types such as distributed systems, supercomputers, and operating systems.</x:v>
      </x:c>
      <x:c r="I193" t="str">
        <x:v>Group Accuracy (GA): Average 0.974, better than baseline methods.
Message-Level Accuracy (MLA): Average 0.904, significantly higher than traditional methods.
Edit Distance (ED): Average 0.970, showing that the generated template is highly close to the real template.
Efficiency indicators: The call cost is reduced by 106%, with an average of only 173 tokens consumed per call.</x:v>
      </x:c>
      <x:c r="J193" t="str">
        <x:v>No</x:v>
      </x:c>
      <x:c r="K193" t="str">
        <x:v>Not reported</x:v>
      </x:c>
      <x:c r="L193" t="str">
        <x:v>No</x:v>
      </x:c>
      <x:c r="M193" s="6" t="e">
        <x:f>HYPERLINK("https://github.com/LogIntelligence/LogBatcher","https://github.com/LogIntelligence/LogBatcher")</x:f>
        <x:v>HYPERLINK is not implemented. linkLocation=https://github.com/LogIntelligence/LogBatcher, friendlyName=https://github.com/LogIntelligence/LogBatcher</x:v>
      </x:c>
      <x:c r="N193" t="str">
        <x:v>19</x:v>
      </x:c>
      <x:c r="O193" t="str">
        <x:v>Anomaly detection and fault diagnosis</x:v>
      </x:c>
      <x:c r="P193" t="str">
        <x:v>Log analysis</x:v>
      </x:c>
      <x:c r="Q193" t="str">
        <x:v>Yes</x:v>
      </x:c>
    </x:row>
    <x:row r="194" ht="25.5" customHeight="1">
      <x:c r="A194" t="str">
        <x:v>Unlocking the Power of Numbers: Log Compression via Numeric Token Parsing</x:v>
      </x:c>
      <x:c r="B194" t="str">
        <x:v>Maintenance</x:v>
      </x:c>
      <x:c r="C194" t="str">
        <x:v>The paper introduces Denum, a novel log compression tool that focuses on efficiently compressing numeric tokens (e.g., timestamps, counters) in logs. Traditional log compressors rely on parsers, but their goals misalign with compression, leading to unstable performance and long processing times. Denum employs a Numeric Token Parsing module to extract and classify numeric tokens, leveraging arithmetic relationships (e.g., incremental patterns) for optimized storage, combined with a String Processing module for the remaining content. Experiments on 16 public log datasets show that Denum achieves an 8.7% to 434.7% higher compression ratio and 2.6× to 37.7× faster speed than baselines, while also enhancing existing log compressors.</x:v>
      </x:c>
      <x:c r="D194" t="str">
        <x:v>The paper introduces Denum, a novel log compression tool that focuses on efficiently compressing numeric tokens (e.g., timestamps, counters) in logs. Traditional log compressors rely on parsers, but their goals misalign with compression, leading to unstable performance and long processing times. Denum employs a Numeric Token Parsing module to extract and classify numeric tokens, leveraging arithmetic relationships (e.g., incremental patterns) for optimized storage, combined with a String Processing module for the remaining content. Experiments on 16 public log datasets show that Denum achieves an 8.7% to 434.7% higher compression ratio and 2.6× to 37.7× faster speed than baselines, while also enhancing existing log compressors.</x:v>
      </x:c>
      <x:c r="E194" t="str">
        <x:v>It is an efficient log compression technology based on digital token parsing, focusing on solving the performance problems caused by the inconsistency between parsing and compression targets in traditional methods.</x:v>
      </x:c>
      <x:c r="F194" t="str">
        <x:v>No</x:v>
      </x:c>
      <x:c r="G194" t="str">
        <x:v>ASE-24</x:v>
      </x:c>
      <x:c r="H194" t="str">
        <x:v>The paper uses 16 public log data sets from Loghub, covering distributed systems (such as HDFS, Spark), supercomputers (such as BGL, Thunderbird), operating systems (such as Linux, Windows), mobile systems (such as Android), etc.</x:v>
      </x:c>
      <x:c r="I194" t="str">
        <x:v>Compression Ratio (CR): Denum achieved the highest CR on the 12/16 data set, with a maximum improvement of 434.7% (Windows data set).
Compression Speed ​​(CS): average 26.2 MB/s, the fastest is 44.236 times faster than the baseline (Thunderbird data set).
Module contribution: The digital token parsing module increased CR by 65.8% on average, and the string processing module further increased by 22.8%.</x:v>
      </x:c>
      <x:c r="J194" t="str">
        <x:v>No</x:v>
      </x:c>
      <x:c r="K194" t="str">
        <x:v>Not reported</x:v>
      </x:c>
      <x:c r="L194" t="str">
        <x:v>No</x:v>
      </x:c>
      <x:c r="M194" s="6"/>
      <x:c r="N194"/>
      <x:c r="O194" t="str">
        <x:v>Systems and Performance Engineering</x:v>
      </x:c>
      <x:c r="P194" t="str">
        <x:v>Performance testing and optimization</x:v>
      </x:c>
      <x:c r="Q194" t="str">
        <x:v>No</x:v>
      </x:c>
    </x:row>
    <x:row r="195" ht="25.5" customHeight="1">
      <x:c r="A195" t="str">
        <x:v>Towards Synthetic Trace Generation of Modeling Operations using In-Context Learning Approach</x:v>
      </x:c>
      <x:c r="B195" t="str">
        <x:v>Design</x:v>
      </x:c>
      <x:c r="C195" t="str">
        <x:v>This paper proposes a framework that integrates large language models (LLMs) with intelligent modeling assistants (IMAs) to generate synthetic traces of modeling operations. The framework captures modeling events, generates synthetic data using LLMs, and trains IMAs to recommend relevant operations, addressing the challenge of insufficient training data. The study evaluates four LLMs (GPT-3.5, GPT-4, Llama3 70B, and Gemini) by comparing their synthetic traces with human-generated ones and validates the approach in industrial use cases. Results show that GPT-4 produces the most accurate traces, and a mix of synthetic and real data can effectively support IMA training when real data is scarce.</x:v>
      </x:c>
      <x:c r="D195" t="str">
        <x:v>This paper proposes a framework that integrates large language models (LLMs) with intelligent modeling assistants (IMAs) to generate synthetic traces of modeling operations. The framework captures modeling events, generates synthetic data using LLMs, and trains IMAs to recommend relevant operations, addressing the challenge of insufficient training data. The study evaluates four LLMs (GPT-3.5, GPT-4, Llama3 70B, and Gemini) by comparing their synthetic traces with human-generated ones and validates the approach in industrial use cases. Results show that GPT-4 produces the most accurate traces, and a mix of synthetic and real data can effectively support IMA training when real data is scarce.</x:v>
      </x:c>
      <x:c r="E195" t="str">
        <x:v>Use LLMs to generate synthetic trajectories of modeling operations.
Evaluate the similarity of synthetic trajectories to human-operated trajectories.
Validating the effectiveness of synthetic data in training intelligent modeling assistants (IMAs).</x:v>
      </x:c>
      <x:c r="F195" t="str">
        <x:v>Yes</x:v>
      </x:c>
      <x:c r="G195" t="str">
        <x:v>ASE-24</x:v>
      </x:c>
      <x:c r="H195" t="str">
        <x:v>HEPSYCODE dataset: Embedded system application model containing 2379 XES events.
Industrial dataset: 1079 XES events from European projects (MegaM@aRt, AQUAS, AIDOaRT).
Synthetic datasets generated by LLMs: trajectories generated based on GPT-3.5, GPT-4, Llama3 70B and Gemini.</x:v>
      </x:c>
      <x:c r="I195" t="str">
        <x:v>Correctness: Evaluates the grammatical correctness of generated events. The grammatical correctness of all LLMs exceeds 99%.
Diversity: Use edit distance (Levenshtein, LCS), Jaro-Winkler, Jaccard, Cosine and other indicators to evaluate the similarity between synthetic trajectories and human trajectories. GPT-4 performs best and has the highest similarity.
Hallucination: Measuring the proportion of non-real events generated, GPT-4 has the lowest hallucination rate (CI &lt; 1).
Recommendation accuracy: Use precision, recall and F1 score to evaluate the recommendation effect of IMAs. The F1 score of the mixed dataset (real + synthetic) reaches 0.60 in class recommendation and 0.46 in attribute recommendation.</x:v>
      </x:c>
      <x:c r="J195" t="str">
        <x:v>Yes</x:v>
      </x:c>
      <x:c r="K195" t="str">
        <x:v>The paper mentions industrial use cases, including models from European projects (MegaM@aRt, AQUAS, AIDOaRT) covering avionics, smart cities, space and automotive sectors. These use cases validate the utility of synthetic trajectories in different industrial scenarios.</x:v>
      </x:c>
      <x:c r="L195" t="str">
        <x:v>No</x:v>
      </x:c>
      <x:c r="M195" s="6"/>
      <x:c r="N195"/>
      <x:c r="O195" t="str">
        <x:v>Requirements Engineering and Software Architecture</x:v>
      </x:c>
      <x:c r="P195" t="str">
        <x:v>Architecture design and analysis</x:v>
      </x:c>
      <x:c r="Q195" t="str">
        <x:v>Yes</x:v>
      </x:c>
    </x:row>
    <x:row r="196" ht="25.5" customHeight="1">
      <x:c r="A196" t="str">
        <x:v>FAIL: Analyzing Software Failures from the News Using LLMs</x:v>
      </x:c>
      <x:c r="B196" t="str">
        <x:v>Maintenance</x:v>
      </x:c>
      <x:c r="C196" t="str">
        <x:v>This paper introduces FAIL, an LLM-based system designed to automate the analysis of software failures reported in news articles. FAIL collects, groups, and analyzes incidents to generate structured reports, aiding researchers, engineers, and policymakers in learning from past failures. The system achieves an F1 score of 90% in identifying failure-related news, a V-measure of 0.98 for merging articles about the same incident, and extracts 90% of relevant facts. The study highlights the increasing severity of software failures over the past decade and the recurrence of similar failures within and across organizations.</x:v>
      </x:c>
      <x:c r="D196" t="str">
        <x:v>This paper introduces FAIL, an LLM-based system designed to automate the analysis of software failures reported in news articles. FAIL collects, groups, and analyzes incidents to generate structured reports, aiding researchers, engineers, and policymakers in learning from past failures. The system achieves an F1 score of 90% in identifying failure-related news, a V-measure of 0.98 for merging articles about the same incident, and extracts 90% of relevant facts. The study highlights the increasing severity of software failures over the past decade and the recurrence of similar failures within and across organizations.</x:v>
      </x:c>
      <x:c r="E196" t="str">
        <x:v>Automated analysis of software glitches in the news.
Use LLM to generate structured fault reports.
Study the characteristics, impact, and repeatability of software failures across organizations.</x:v>
      </x:c>
      <x:c r="F196" t="str">
        <x:v>Yes</x:v>
      </x:c>
      <x:c r="G196" t="str">
        <x:v>ASE-24</x:v>
      </x:c>
      <x:c r="H196" t="str">
        <x:v>Manually labeled data set: 31 software failure cases manually analyzed by researchers to verify the accuracy of FAIL.
News dataset: 137,427 articles (2010-2022) collected from 11 news sources (such as CNN, Wired, etc.) for large-scale analysis.</x:v>
      </x:c>
      <x:c r="I196" t="str">
        <x:v>F1 score: used to evaluate FAIL's ability to identify fault news, reaching 90%.
V-measure: used to evaluate the performance of merging related articles, reaching 0.98.
Fact extraction accuracy: FAIL extracts 90% of fault facts.
Cost: The cost to analyze 12 years of data is $590 (approximately $0.25/event).</x:v>
      </x:c>
      <x:c r="J196" t="str">
        <x:v>No</x:v>
      </x:c>
      <x:c r="K196" t="str">
        <x:v>SolarWinds security attacks (43 articles).
Tesla Autopilot system failure (66 articles).
Boeing 737 MAX crash (150 articles).
These cases validate the utility of FAIL in analyzing high-impact software failures and demonstrate its potential applications in policy development, engineering practice, and academic research.</x:v>
      </x:c>
      <x:c r="L196" t="str">
        <x:v>No</x:v>
      </x:c>
      <x:c r="M196" s="6" t="e">
        <x:f>HYPERLINK("https://github.com/PurdueDualityLab/ASE24-FAIL-FailureAnalysisInvestigationWithLLM","https://github.com/PurdueDualityLab/ASE24-FAIL-FailureAnalysisInvestigationWithLLM")</x:f>
        <x:v>HYPERLINK is not implemented. linkLocation=https://github.com/PurdueDualityLab/ASE24-FAIL-FailureAnalysisInvestigationWithLLM, friendlyName=https://github.com/PurdueDualityLab/ASE24-FAIL-FailureAnalysisInvestigationWithLLM</x:v>
      </x:c>
      <x:c r="N196" t="str">
        <x:v>0</x:v>
      </x:c>
      <x:c r="O196" t="str">
        <x:v>SE for AI </x:v>
      </x:c>
      <x:c r="P196" t="str">
        <x:v>Software text mining and information extraction based on machine learning</x:v>
      </x:c>
      <x:c r="Q196" t="str">
        <x:v>Yes</x:v>
      </x:c>
    </x:row>
    <x:row r="197" ht="25.5" customHeight="1">
      <x:c r="A197" t="str">
        <x:v>Do not neglect what's on your hands: localizing software faults with exception trigger stream</x:v>
      </x:c>
      <x:c r="B197" t="str">
        <x:v>Testing</x:v>
      </x:c>
      <x:c r="C197" t="str">
        <x:v>This paper proposes EXPECT, a novel fault localization technique that leverages exception trigger streams to identify software faults. Traditional methods (e.g., spectrum-based or mutation-based) analyze broad runtime information (e.g., coverage or execution traces), often leading to unsatisfactory results. EXPECT constructs exception trigger streams by monitoring whether exceptions are triggered in try blocks during execution, then localizes faults by tracing bifurcation points between failed and passed executions. Experimental results demonstrate that EXPECT achieves up to 38.26% improvement in fault localization accuracy (Exam metric) compared to the state-of-the-art technique (SmartFL) and reduces tie scales by 99.08%. EXPECT is lightweight and practical for real-world debugging.</x:v>
      </x:c>
      <x:c r="D197" t="str">
        <x:v>This paper proposes EXPECT, a novel fault localization technique that leverages exception trigger streams to identify software faults. Traditional methods (e.g., spectrum-based or mutation-based) analyze broad runtime information (e.g., coverage or execution traces), often leading to unsatisfactory results. EXPECT constructs exception trigger streams by monitoring whether exceptions are triggered in try blocks during execution, then localizes faults by tracing bifurcation points between failed and passed executions. Experimental results demonstrate that EXPECT achieves up to 38.26% improvement in fault localization accuracy (Exam metric) compared to the state-of-the-art technique (SmartFL) and reduces tie scales by 99.08%. EXPECT is lightweight and practical for real-world debugging.</x:v>
      </x:c>
      <x:c r="E197" t="str">
        <x:v>Software fault location based on exception trigger flow</x:v>
      </x:c>
      <x:c r="F197" t="str">
        <x:v>No</x:v>
      </x:c>
      <x:c r="G197" t="str">
        <x:v>ASE-24</x:v>
      </x:c>
      <x:c r="H197" t="str">
        <x:v>The following open source Java projects were used in the experiment:
Gson, FastJson, Jackson (from exception handling code recommendation research)
Chart, Time (from Defects4J, widely used in fault location research)
In addition, the authors generated 600 faulty versions through mutation injection for evaluation.</x:v>
      </x:c>
      <x:c r="I197" t="str">
        <x:v>The following open source Java projects were used in the experiment:
Gson, FastJson, Jackson (from exception handling code recommendation research)
Chart, Time (from Defects4J, widely used in fault location research)
In addition, the authors generated 600 faulty versions through mutation injection for evaluation.</x:v>
      </x:c>
      <x:c r="J197" t="str">
        <x:v>No</x:v>
      </x:c>
      <x:c r="K197" t="str">
        <x:v>Not reported</x:v>
      </x:c>
      <x:c r="L197" t="str">
        <x:v>No</x:v>
      </x:c>
      <x:c r="M197" s="6" t="e">
        <x:f>HYPERLINK("https://github.com/mudcarofficial/EXPECT","https://github.com/mudcarofficial/EXPECT")</x:f>
        <x:v>HYPERLINK is not implemented. linkLocation=https://github.com/mudcarofficial/EXPECT, friendlyName=https://github.com/mudcarofficial/EXPECT</x:v>
      </x:c>
      <x:c r="N197" t="str">
        <x:v>1</x:v>
      </x:c>
      <x:c r="O197" t="str">
        <x:v>Program Analysis and Software Testing</x:v>
      </x:c>
      <x:c r="P197" t="str">
        <x:v>program analysis techniques</x:v>
      </x:c>
      <x:c r="Q197" t="str">
        <x:v>No</x:v>
      </x:c>
    </x:row>
    <x:row r="198" ht="25.5" customHeight="1">
      <x:c r="A198" t="str">
        <x:v>Semantic-Enhanced Indirect Call Analysis with Large Language Models</x:v>
      </x:c>
      <x:c r="B198" t="str">
        <x:v>Development</x:v>
      </x:c>
      <x:c r="C198" t="str">
        <x:v>This paper proposes SEA (Semantic-Enhanced Analysis), a novel approach to improve indirect call (icall) analysis by leveraging the semantic comprehension capabilities of large language models (LLMs). Indirect calls, widely used for dynamic behavior, pose challenges for precise control flow graph (CFG) construction in static analysis. SEA generates natural language summaries of callers and callees via LLMs, then filters false targets based on semantic compatibility. Experimental results demonstrate that SEA enhances the F1 score of the static analysis tool FLTA by up to 24% without compilation options, and from 38% to 67% in FLTA-exclusive cases. SEA significantly improves the accuracy and robustness of icall resolution.</x:v>
      </x:c>
      <x:c r="D198" t="str">
        <x:v>This paper proposes SEA (Semantic-Enhanced Analysis), a novel approach to improve indirect call (icall) analysis by leveraging the semantic comprehension capabilities of large language models (LLMs). Indirect calls, widely used for dynamic behavior, pose challenges for precise control flow graph (CFG) construction in static analysis. SEA generates natural language summaries of callers and callees via LLMs, then filters false targets based on semantic compatibility. Experimental results demonstrate that SEA enhances the F1 score of the static analysis tool FLTA by up to 24% without compilation options, and from 38% to 67% in FLTA-exclusive cases. SEA significantly improves the accuracy and robustness of icall resolution.</x:v>
      </x:c>
      <x:c r="E198" t="str">
        <x:v>Semantically enhanced indirect call analysis based on large language models</x:v>
      </x:c>
      <x:c r="F198" t="str">
        <x:v>Yes</x:v>
      </x:c>
      <x:c r="G198" t="str">
        <x:v>ASE-24</x:v>
      </x:c>
      <x:c r="H198" t="str">
        <x:v>The experiment used 31 open source projects from OSSFuzz (such as bind9, cairo, nginx, etc.), covering code bases of different sizes (average 367 KLoC). See Table 1 for specific project information, including the number of indirect calls (IN), the number of effective analyzes (VN), and the number of lines of code (SLoc).</x:v>
      </x:c>
      <x:c r="I198" t="str">
        <x:v>Indicators:
F1 score (harmonic mean):
SEA increased FLTA's F1 score from 34.8% to 58.6%~59.4% (a maximum increase of 24%).
In the FLTA-exclusive case, F1 increased from 38.2% to 66.4%~67.2%.
Precision (P) and recall (R):
The precision rate increased to 49.1% (qwen model), and the recall rate remained above 97%.
Ablation experiment:
Removing global or local context will cause F1 to drop (for example, F1 drops to 53.4% after removing global context).
Effect: SEA significantly reduces false positive targets of traditional static analysis tools, and outperforms advanced tools such as MLTA and Kelp in complex scenarios.</x:v>
      </x:c>
      <x:c r="J198" t="str">
        <x:v>No</x:v>
      </x:c>
      <x:c r="K198" t="str">
        <x:v>Not reported</x:v>
      </x:c>
      <x:c r="L198" t="str">
        <x:v>No</x:v>
      </x:c>
      <x:c r="M198" s="6" t="e">
        <x:f>HYPERLINK("https://github.com/for-just-we/CodeAnalyzer","https://github.com/for-just-we/CodeAnalyzer")</x:f>
        <x:v>HYPERLINK is not implemented. linkLocation=https://github.com/for-just-we/CodeAnalyzer, friendlyName=https://github.com/for-just-we/CodeAnalyzer</x:v>
      </x:c>
      <x:c r="N198" t="str">
        <x:v>30</x:v>
      </x:c>
      <x:c r="O198" t="str">
        <x:v>Program Analysis and Software Testing</x:v>
      </x:c>
      <x:c r="P198" t="str">
        <x:v>program analysis techniques</x:v>
      </x:c>
      <x:c r="Q198" t="str">
        <x:v>Yes</x:v>
      </x:c>
    </x:row>
    <x:row r="199" ht="25.5" customHeight="1">
      <x:c r="A199" t="str">
        <x:v>Scaler: Efficient and Effective Cross Flow Analysis</x:v>
      </x:c>
      <x:c r="B199" t="str">
        <x:v>Development</x:v>
      </x:c>
      <x:c r="C199" t="str">
        <x:v>This paper introduces Scaler, a profiler designed for Cross Flow Analysis (XFA) to monitor interactions between components (e.g., applications and libraries) in complex systems. Existing tools often overlook such interactions, leading to undetected performance issues. Scaler employs novel techniques like Universal Shadow Table and Relation-Aware Data Folding to achieve low overhead (20% runtime, 15.5% memory) while tracing API calls. Experiments demonstrate its effectiveness in identifying performance bugs, including previously unknown issues, outperforming tools like perf and ltrace.</x:v>
      </x:c>
      <x:c r="D199" t="str">
        <x:v>This paper introduces Scaler, a profiler designed for Cross Flow Analysis (XFA) to monitor interactions between components (e.g., applications and libraries) in complex systems. Existing tools often overlook such interactions, leading to undetected performance issues. Scaler employs novel techniques like Universal Shadow Table and Relation-Aware Data Folding to achieve low overhead (20% runtime, 15.5% memory) while tracing API calls. Experiments demonstrate its effectiveness in identifying performance bugs, including previously unknown issues, outperforming tools like perf and ltrace.</x:v>
      </x:c>
      <x:c r="E199" t="str">
        <x:v>Cross Flow Analysis</x:v>
      </x:c>
      <x:c r="F199" t="str">
        <x:v>No</x:v>
      </x:c>
      <x:c r="G199" t="str">
        <x:v>ASE-24</x:v>
      </x:c>
      <x:c r="H199" t="str">
        <x:v>PARSEC benchmark suite (13 multi-threaded programs such as blackscholes, canneal, etc.).
Real applications: memcached, MySQL, nginx, Redis, SQLite.</x:v>
      </x:c>
      <x:c r="I199" t="str">
        <x:v>Quantitative indicators:
Runtime Overhead
Memory Overhead
Events Recorded per Second
Number of performance issues detected (Bugs Detected)
Effect:
Runtime overhead: 20.3% (lower than perf’s 22.5% and vtune’s 41.4%).
Memory overhead: 15.5% (much lower than 6.7 times perf and 18.3 times vtune).
Event recording frequency: 62.9 million times/second (perf is only 105 thousand times/second).
6 performance issues detected (perf only detected 1).</x:v>
      </x:c>
      <x:c r="J199" t="str">
        <x:v>Yes</x:v>
      </x:c>
      <x:c r="K199" t="str">
        <x:v>It is used in actual scenarios of Bytedance and Meta to analyze performance issues of multi-threading and library interaction.
Case studies include fixing the string comparison efficiency problem of canneal in PARSEC (performance improved by 52%), dedup I/O operation optimization (performance improved by 49.1%), etc.</x:v>
      </x:c>
      <x:c r="L199" t="str">
        <x:v>No</x:v>
      </x:c>
      <x:c r="M199" s="6" t="e">
        <x:f>HYPERLINK("https://github.com/UTSASRG/Scaler","https://github.com/UTSASRG/Scaler")</x:f>
        <x:v>HYPERLINK is not implemented. linkLocation=https://github.com/UTSASRG/Scaler, friendlyName=https://github.com/UTSASRG/Scaler</x:v>
      </x:c>
      <x:c r="N199" t="str">
        <x:v>4</x:v>
      </x:c>
      <x:c r="O199" t="str">
        <x:v>Systems and Performance Engineering</x:v>
      </x:c>
      <x:c r="P199" t="str">
        <x:v>Performance testing and optimization</x:v>
      </x:c>
      <x:c r="Q199" t="str">
        <x:v>No</x:v>
      </x:c>
    </x:row>
    <x:row r="200" ht="25.5" customHeight="1">
      <x:c r="A200" t="str">
        <x:v>AXA: Cross-Language Analysis through Integration of Single-Language Analyses</x:v>
      </x:c>
      <x:c r="B200" t="str">
        <x:v>Design</x:v>
      </x:c>
      <x:c r="C200" t="str">
        <x:v>The paper presents AXA, an architecture for cross-language static analysis by integrating existing single-language analyses (e.g., OPAL for Java, TAJS for JavaScript, SVF for LLVM). AXA addresses three key challenges: detecting cross-language interactions, translating between analysis lattices, and computing cross-language fixed points. It achieves &gt;98% code reuse of existing analyses, handles complex interactions (e.g., Java-JNI/JavaScript), and improves recall without sacrificing precision. The evaluation uses the handcrafted AXA-Benchmark, demonstrating AXA’s effectiveness in real-world scenarios.</x:v>
      </x:c>
      <x:c r="D200" t="str">
        <x:v>The paper presents AXA, an architecture for cross-language static analysis by integrating existing single-language analyses (e.g., OPAL for Java, TAJS for JavaScript, SVF for LLVM). AXA addresses three key challenges: detecting cross-language interactions, translating between analysis lattices, and computing cross-language fixed points. It achieves &gt;98% code reuse of existing analyses, handles complex interactions (e.g., Java-JNI/JavaScript), and improves recall without sacrificing precision. The evaluation uses the handcrafted AXA-Benchmark, demonstrating AXA’s effectiveness in real-world scenarios.</x:v>
      </x:c>
      <x:c r="E200" t="str">
        <x:v>The cross-language static analysis architecture realizes joint analysis of multi-language programs by integrating single-language analysis tools, focusing on solving cross-language interaction detection, data conversion and global fixed point calculation problems.</x:v>
      </x:c>
      <x:c r="F200" t="str">
        <x:v>No</x:v>
      </x:c>
      <x:c r="G200" t="str">
        <x:v>ASE-24</x:v>
      </x:c>
      <x:c r="H200" t="str">
        <x:v>Test case:
Contains 56 test cases, covering 5 types of cross-language interaction modes
Test Java interaction with JavaScript (via ScriptEngine) and Java with Native code (via JNI)</x:v>
      </x:c>
      <x:c r="I200" t="str">
        <x:v>Quantitative effect:
Code reuse rate: &gt;98% (code reuse of OPAL/TAJS/SVF).
Precision and Recall: Compared with single-language analysis (OPAL), AXA significantly improves recall (Java/JS: 66.1%→90.6%; Java/Native: 54.7%→96.1%) while maintaining precision (100%).
Test pass rate: 35/40 (Java-JS) and 16/16 (Java-Native) test cases passed.</x:v>
      </x:c>
      <x:c r="J200" t="str">
        <x:v>No</x:v>
      </x:c>
      <x:c r="K200" t="str">
        <x:v>Not reported</x:v>
      </x:c>
      <x:c r="L200" t="str">
        <x:v>No</x:v>
      </x:c>
      <x:c r="M200" s="6"/>
      <x:c r="N200"/>
      <x:c r="O200" t="str">
        <x:v>Program Analysis and Software Testing</x:v>
      </x:c>
      <x:c r="P200" t="str">
        <x:v>program analysis techniques</x:v>
      </x:c>
      <x:c r="Q200" t="str">
        <x:v>No</x:v>
      </x:c>
    </x:row>
    <x:row r="201" ht="25.5" customHeight="1">
      <x:c r="A201" t="str">
        <x:v>TypeFSL: Type Prediction from Binaries via Inter-procedural Data-flow Analysis and Few-shot Learning</x:v>
      </x:c>
      <x:c r="B201" t="str">
        <x:v>Testing</x:v>
      </x:c>
      <x:c r="C201" t="str">
        <x:v>The paper presents TypeFSL, a framework for predicting variable types in stripped binaries by integrating inter-procedural data-flow analysis and few-shot learning. It addresses challenges like imbalanced type distributions and limited intra-function semantics by capturing program-wide behavior through slicing and leveraging few-shot learning for rare types. Evaluated on 3M functions across 6 architectures and 4 optimization levels, TypeFSL achieves 77.9% (5-shot) and 84.6% (10-shot) accuracy, outperforming state-of-the-art tools (e.g., StateFormer, DIRTY) while resisting obfuscation.</x:v>
      </x:c>
      <x:c r="D201" t="str">
        <x:v>The paper presents TypeFSL, a framework for predicting variable types in stripped binaries by integrating inter-procedural data-flow analysis and few-shot learning. It addresses challenges like imbalanced type distributions and limited intra-function semantics by capturing program-wide behavior through slicing and leveraging few-shot learning for rare types. Evaluated on 3M functions across 6 architectures and 4 optimization levels, TypeFSL achieves 77.9% (5-shot) and 84.6% (10-shot) accuracy, outperforming state-of-the-art tools (e.g., StateFormer, DIRTY) while resisting obfuscation.</x:v>
      </x:c>
      <x:c r="E201" t="str">
        <x:v>Variable type prediction in binary files, focusing on solving the following problems:
Cross-process data flow analysis to capture program global semantics.
Small-shot learning copes with imbalanced type distribution (such as rare types).
Robustness analysis across architectures, optimization levels, and obfuscated code.</x:v>
      </x:c>
      <x:c r="F201" t="str">
        <x:v>Yes</x:v>
      </x:c>
      <x:c r="G201" t="str">
        <x:v>ASE-24</x:v>
      </x:c>
      <x:c r="H201" t="str">
        <x:v>Self-built data set: Contains 3,003,117 functions, covering 6 architectures (ARM-32/64, MIPS-32/64, x86, x64), 4 optimization levels (O0-O3), 3 obfuscation technologies (bcf, cff, sub), from 14 open source projects.
Compare baselines: StateFormer, DIRTY, Binary Ninja, Ghidra.</x:v>
      </x:c>
      <x:c r="I201" t="str">
        <x:v>Accuracy:
20-way 5-shot: average 77.9% (max 85.5% on ARM-64 O3).
20-way 10-shot: average 84.6% (max 91.0% on ARM-64 O3).
Efficiency: average 20ms/function, better than Debin (&gt;90s/function) and StateFormer (~30ms/function).
Obfuscation Robustness: Accuracy drops only 5.6% under instruction substitution (sub) obfuscation, significantly better than traditional tools (e.g. Ghidra drops 49%).</x:v>
      </x:c>
      <x:c r="J201" t="str">
        <x:v>No</x:v>
      </x:c>
      <x:c r="K201" t="str">
        <x:v>Not reported</x:v>
      </x:c>
      <x:c r="L201" t="str">
        <x:v>No</x:v>
      </x:c>
      <x:c r="M201" s="6" t="e">
        <x:f>HYPERLINK("https://github.com/CupCupRay/TypeFSL","https://github.com/CupCupRay/TypeFSL")</x:f>
        <x:v>HYPERLINK is not implemented. linkLocation=https://github.com/CupCupRay/TypeFSL, friendlyName=https://github.com/CupCupRay/TypeFSL</x:v>
      </x:c>
      <x:c r="N201" t="str">
        <x:v>4</x:v>
      </x:c>
      <x:c r="O201" t="str">
        <x:v>Software security and vulnerability analysis</x:v>
      </x:c>
      <x:c r="P201" t="str">
        <x:v>Binary code analysis and decompilation</x:v>
      </x:c>
      <x:c r="Q201" t="str">
        <x:v>Yes</x:v>
      </x:c>
    </x:row>
    <x:row r="202" ht="25.5" customHeight="1">
      <x:c r="A202" t="str">
        <x:v>Diagnosis via Proofs of Unsatisfiability for First-Order Logic with Relational Objects</x:v>
      </x:c>
      <x:c r="B202" t="str">
        <x:v>Design</x:v>
      </x:c>
      <x:c r="C202" t="str">
        <x:v>This paper introduces a method for generating and verifying proofs of unsatisfiability in First-Order Logic with Relational Objects (FOL*). It defines proof rules and an algorithm to validate unsatisfiability results while providing diagnoses to explain the causes of conflicts. The approach is implemented in the LEGOS solver and evaluated on real-world case studies to debug normative requirements.</x:v>
      </x:c>
      <x:c r="D202" t="str">
        <x:v>This paper introduces a method for generating and verifying proofs of unsatisfiability in First-Order Logic with Relational Objects (FOL*). It defines proof rules and an algorithm to validate unsatisfiability results while providing diagnoses to explain the causes of conflicts. The approach is implemented in the LEGOS solver and evaluated on real-world case studies to debug normative requirements.</x:v>
      </x:c>
      <x:c r="E202" t="str">
        <x:v>The research topic is the generation and verification of unsatisfiability proofs based on FOL*, and its application in debugging software specification requirements.</x:v>
      </x:c>
      <x:c r="F202" t="str">
        <x:v>Yes</x:v>
      </x:c>
      <x:c r="G202" t="str">
        <x:v>ASE-24</x:v>
      </x:c>
      <x:c r="H202" t="str">
        <x:v>The paper uses eight real-world case studies from the RESERVE repository, including ALMI, ASPEN, AutoCar, CSI-Cobot, DAISY, SafeSCAD, Tabiat, and Casper.</x:v>
      </x:c>
      <x:c r="I202" t="str">
        <x:v>Quantitative indicators:
Time overhead of proof generation and verification (t-overhead, t-check).
The ratio of the trimmed proof size to the initial proof size (size trimmed/initial).
The ratio of trimmed derivation steps to initial steps (n-steps trimmed/initial).
Effect:
The average time cost of proof generation is 0.03 seconds (geometric mean 34%).
The pruned proof size is reduced by 54%-94%, and the derivation steps are reduced by 33%-93%.</x:v>
      </x:c>
      <x:c r="J202" t="str">
        <x:v>Yes</x:v>
      </x:c>
      <x:c r="K202" t="str">
        <x:v>mentioned. Through eight case studies (such as ALMI, ASPEN, DAISY, etc.), the paper demonstrates the practical application of this method in debugging issues such as conflicting specification requirements, redundancy, and over-restrictiveness. For example, in the ALMI system, diagnostics helped non-technical stakeholders identify and resolve rule conflicts.</x:v>
      </x:c>
      <x:c r="L202" t="str">
        <x:v>No</x:v>
      </x:c>
      <x:c r="M202" s="6"/>
      <x:c r="N202"/>
      <x:c r="O202" t="str">
        <x:v>Formal methods and verification</x:v>
      </x:c>
      <x:c r="P202" t="str">
        <x:v>Program Verification and Theorem Proving</x:v>
      </x:c>
      <x:c r="Q202" t="str">
        <x:v>No</x:v>
      </x:c>
    </x:row>
    <x:row r="203" ht="25.5" customHeight="1">
      <x:c r="A203" t="str">
        <x:v>Preference-Guided Refactored Tuning for Retrieval Augmented Code Generation</x:v>
      </x:c>
      <x:c r="B203" t="str">
        <x:v>Development</x:v>
      </x:c>
      <x:c r="C203" t="str">
        <x:v>This paper introduces RRG (Retrieve, Refactor, Generate), a novel framework for retrieval-augmented code generation. RRG addresses the limitations of traditional RAG, such as information redundancy and preference gaps between retrievers and generators, by incorporating a code refactoring module. The refactored code is more concise and aligned with generator preferences, leading to improved generation accuracy and efficiency. Experiments demonstrate significant performance gains, with up to 28% improvement in EM, 13% in BLEU, and 6.8% in CodeBLEU.</x:v>
      </x:c>
      <x:c r="D203" t="str">
        <x:v>This paper introduces RRG (Retrieve, Refactor, Generate), a novel framework for retrieval-augmented code generation. RRG addresses the limitations of traditional RAG, such as information redundancy and preference gaps between retrievers and generators, by incorporating a code refactoring module. The refactored code is more concise and aligned with generator preferences, leading to improved generation accuracy and efficiency. Experiments demonstrate significant performance gains, with up to 28% improvement in EM, 13% in BLEU, and 6.8% in CodeBLEU.</x:v>
      </x:c>
      <x:c r="E203" t="str">
        <x:v>The research topic is code generation optimization based on retrieval enhancement, focusing on how to bridge the preference gap between retrievers and generators through code reconstruction modules and improve generation efficiency.</x:v>
      </x:c>
      <x:c r="F203" t="str">
        <x:v>Yes</x:v>
      </x:c>
      <x:c r="G203" t="str">
        <x:v>ASE-24</x:v>
      </x:c>
      <x:c r="H203" t="str">
        <x:v>The paper uses the following two data sets for experiments:
CodeSearchNet: Contains 2 million pairs of codes and comments, covering 6 programming languages (Python and Java were used in the experiment).
ConCode: A data set focusing on the Java language, including natural language descriptions and corresponding code implementations.</x:v>
      </x:c>
      <x:c r="I203" t="str">
        <x:v>Quantitative indicators:
Exact Match (EM): Measures how closely the generated code matches the reference code.
BLEU: n-gram based code similarity evaluation metric.
CodeBLEU: A variant of BLEU that considers the grammatical structure of the code.
Effect:
On the ConCode data set, EM increased by up to 28%, BLEU increased by 9%, and CodeBLEU increased by 4.7%.
On the CodeSearchNet data set, EM increased by up to 28%, BLEU increased by 13%, and CodeBLEU increased by 6.8%.</x:v>
      </x:c>
      <x:c r="J203" t="str">
        <x:v>No</x:v>
      </x:c>
      <x:c r="K203" t="str">
        <x:v>mentioned. The paper experimentally verifies the effectiveness of RRG in multiple actual code generation tasks, such as its application on the ConCode and CodeSearchNet data sets. In addition, the modular design of RRG enables it to flexibly adapt to different combinations of retrievers and generators, demonstrating its potential for practical deployment in the industry.</x:v>
      </x:c>
      <x:c r="L203" t="str">
        <x:v>No</x:v>
      </x:c>
      <x:c r="M203" s="6" t="e">
        <x:f>HYPERLINK("https://github.com/gaotongxue12138/RRG","https://github.com/gaotongxue12138/RRG")</x:f>
        <x:v>HYPERLINK is not implemented. linkLocation=https://github.com/gaotongxue12138/RRG, friendlyName=https://github.com/gaotongxue12138/RRG</x:v>
      </x:c>
      <x:c r="N203" t="str">
        <x:v>4</x:v>
      </x:c>
      <x:c r="O203" t="str">
        <x:v>Code generation and understanding</x:v>
      </x:c>
      <x:c r="P203" t="str">
        <x:v>Code generation and completion</x:v>
      </x:c>
      <x:c r="Q203" t="str">
        <x:v>Yes</x:v>
      </x:c>
    </x:row>
    <x:row r="204" ht="25.5" customHeight="1">
      <x:c r="A204" s="2" t="str">
        <x:v>Sifting through the Chaff: On Utilizing Execution Feedback for Ranking the Generated Code Candidates</x:v>
      </x:c>
      <x:c r="B204" t="str">
        <x:v>Development</x:v>
      </x:c>
      <x:c r="C204" t="str">
        <x:v>This paper introduces RankEF, a novel approach that leverages execution feedback to enhance the ranking of generated code candidates. Existing methods are categorized into execution-based (limited by test quality and security risks) and non-execution-based (e.g., CodeRanker, which relies solely on classification labels and struggles with subtle errors). RankEF employs multi-task learning to integrate classification labels and execution feedback, enabling the model to distinguish correct code while understanding error causes. Experiments on APPS, MBPP, and HumanEval benchmarks show that RankEF outperforms state-of-the-art methods, achieving relative improvements of +30.97%, +31.43%, and +19.51% in Pass@1, Pass@2, and Pass@5 metrics, respectively.</x:v>
      </x:c>
      <x:c r="D204" t="str">
        <x:v>This paper introduces RankEF, a novel approach that leverages execution feedback to enhance the ranking of generated code candidates. Existing methods are categorized into execution-based (limited by test quality and security risks) and non-execution-based (e.g., CodeRanker, which relies solely on classification labels and struggles with subtle errors). RankEF employs multi-task learning to integrate classification labels and execution feedback, enabling the model to distinguish correct code while understanding error causes. Experiments on APPS, MBPP, and HumanEval benchmarks show that RankEF outperforms state-of-the-art methods, achieving relative improvements of +30.97%, +31.43%, and +19.51% in Pass@1, Pass@2, and Pass@5 metrics, respectively.</x:v>
      </x:c>
      <x:c r="E204" t="str">
        <x:v>The research topic is to use execution feedback (Execution Feedback) and multi-task learning to improve the ranking of candidate codes (Code Ranking) in code generation to improve the accuracy and reliability of generated code.</x:v>
      </x:c>
      <x:c r="F204" t="str">
        <x:v>Yes</x:v>
      </x:c>
      <x:c r="G204" t="str">
        <x:v>ASE-24</x:v>
      </x:c>
      <x:c r="H204" t="str">
        <x:v>Benchmarks used in the paper:
APPS
MBPP
HumanEval</x:v>
      </x:c>
      <x:c r="I204" t="str">
        <x:v>Quantitative indicators: Pass@1, Pass@2, Pass@5
Effect: On the APPS test set, compared with CodeRanker, RankEF improved Pass@1, Pass@2 and Pass@5 by 30.97%, 31.43% and 19.51% respectively.</x:v>
      </x:c>
      <x:c r="J204" t="str">
        <x:v>No</x:v>
      </x:c>
      <x:c r="K204" t="str">
        <x:v>Not mentioned. The paper mainly focuses on academic benchmark testing and experimental verification, and does not involve specific applications or case studies in the industry.</x:v>
      </x:c>
      <x:c r="L204" t="str">
        <x:v>No</x:v>
      </x:c>
      <x:c r="M204" s="6"/>
      <x:c r="N204"/>
      <x:c r="O204" t="str">
        <x:v>Code generation and understanding</x:v>
      </x:c>
      <x:c r="P204" t="str">
        <x:v>Code generation and completion</x:v>
      </x:c>
      <x:c r="Q204" t="str">
        <x:v>Yes</x:v>
      </x:c>
    </x:row>
    <x:row r="205" ht="25.5" customHeight="1">
      <x:c r="A205" t="str">
        <x:v>Promise and Peril of Collaborative Code Generation Models: Balancing Effectiveness and Memorization</x:v>
      </x:c>
      <x:c r="B205" t="str">
        <x:v>Development</x:v>
      </x:c>
      <x:c r="C205" t="str">
        <x:v>This paper investigates the promise and peril of collaborative training methods for code generation models, focusing on effectiveness and memorization. It compares centralized training, federated learning, and incremental learning, analyzing the impact of dataset size, diversity, and training sequence on model performance. Results show that federated learning balances privacy and performance, while incremental learning exhibits memorization risks influenced by training order. The study also highlights the memorization of cross-organizational clones and provides recommendations for optimizing collaborative training.</x:v>
      </x:c>
      <x:c r="D205" t="str">
        <x:v>This paper investigates the promise and peril of collaborative training methods for code generation models, focusing on effectiveness and memorization. It compares centralized training, federated learning, and incremental learning, analyzing the impact of dataset size, diversity, and training sequence on model performance. Results show that federated learning balances privacy and performance, while incremental learning exhibits memorization risks influenced by training order. The study also highlights the memorization of cross-organizational clones and provides recommendations for optimizing collaborative training.</x:v>
      </x:c>
      <x:c r="E205" t="str">
        <x:v>The research topic is the application of collaborative training methods (such as centralized training, federated learning, and incremental learning) to code generation models, and the performance of these methods in terms of model effectiveness and training data memorization.</x:v>
      </x:c>
      <x:c r="F205" t="str">
        <x:v>Yes</x:v>
      </x:c>
      <x:c r="G205" t="str">
        <x:v>ASE-24</x:v>
      </x:c>
      <x:c r="H205" t="str">
        <x:v>Self-built cross-organizational dataset (Python code base from Google, Microsoft and Facebook)
Assessment Tool: EvalPlus (based on HumanEval extension)</x:v>
      </x:c>
      <x:c r="I205" t="str">
        <x:v>Effectiveness indicators: Perplexity and Pass@k (code generation accuracy rate). The Pass@1 of the federated learning model (such as Federated_Avg_FMG) is 0.598%, which is better than the 0.058% of centralized training.
Memorization indicator: Memorization Ratio. The memorization ratio of federated learning is low (for example, Federated_Avg_FMG is 0.330%), while the memorization ratio of incremental learning is significantly affected by the training order (for example, Incremental_G2F2M is as high as 1.971%).</x:v>
      </x:c>
      <x:c r="J205" t="str">
        <x:v>No</x:v>
      </x:c>
      <x:c r="K205" t="str">
        <x:v>Not mentioned. The paper mainly conducts experiments based on simulated data sets (from the public code base of GitHub) and does not involve actual industrial applications or case studies.</x:v>
      </x:c>
      <x:c r="L205" t="str">
        <x:v>No</x:v>
      </x:c>
      <x:c r="M205" s="6"/>
      <x:c r="N205"/>
      <x:c r="O205" t="str">
        <x:v>SE for AI </x:v>
      </x:c>
      <x:c r="P205" t="str">
        <x:v>Code pre-trained model</x:v>
      </x:c>
      <x:c r="Q205" t="str">
        <x:v>Yes</x:v>
      </x:c>
    </x:row>
    <x:row r="206" ht="25.5" customHeight="1">
      <x:c r="A206" t="str">
        <x:v>JavaBench: A Benchmark of Object-Oriented Code Generation for Evaluating Large Language Models</x:v>
      </x:c>
      <x:c r="B206" t="str">
        <x:v>Development</x:v>
      </x:c>
      <x:c r="C206" t="str">
        <x:v>The paper JavaBench introduces a benchmark for evaluating large language models (LLMs) in generating object-oriented Java code. Existing benchmarks predominantly focus on Python and function-level tasks, while JavaBench addresses the gap by assessing project-level Java code with advanced OOP features (encapsulation, inheritance, polymorphism). It comprises four Java projects validated by 282 undergraduates, achieving 90.93% test pass rates. Experiments reveal LLMs lag behind humans (max 48.24% Pass@5) and identify method signatures as the optimal prompt context. The benchmark and leaderboard are publicly released.</x:v>
      </x:c>
      <x:c r="D206" t="str">
        <x:v>The paper JavaBench introduces a benchmark for evaluating large language models (LLMs) in generating object-oriented Java code. Existing benchmarks predominantly focus on Python and function-level tasks, while JavaBench addresses the gap by assessing project-level Java code with advanced OOP features (encapsulation, inheritance, polymorphism). It comprises four Java projects validated by 282 undergraduates, achieving 90.93% test pass rates. Experiments reveal LLMs lag behind humans (max 48.24% Pass@5) and identify method signatures as the optimal prompt context. The benchmark and leaderboard are publicly released.</x:v>
      </x:c>
      <x:c r="E206" t="str">
        <x:v>Evaluate the ability of large language models (LLMs) to generate object-oriented Java code (project level).
Fill the imbalance of existing benchmarks in programming language (Java), code granularity (project level) and high-level features (OOP).</x:v>
      </x:c>
      <x:c r="F206" t="str">
        <x:v>Yes</x:v>
      </x:c>
      <x:c r="G206" t="str">
        <x:v>ASE-24</x:v>
      </x:c>
      <x:c r="H206" t="str">
        <x:v>JavaBench: Contains 4 Java projects (389 methods/106 categories), covering OOP features, with a test coverage rate of 92%, verified by 282 students (average score 90.93/100).
Comparison benchmarks: 24 existing benchmarks such as HumanEval and ClassEval (mainly for Python).</x:v>
      </x:c>
      <x:c r="I206" t="str">
        <x:v>Indicators:
Completion@k: TODO code completion rate (average 82.42%).
Compilation@k: Compilability rate of generated code (average 65.34%).
Pass@k: Pass test rate (the best Pass@5 is 48.24%, students are 90.93%).
Effect:
The best model (DeepSeek-Coder-33b) reaches 70.92% Pass@1 (class level) under Selected Context.
LLMs perform significantly worse than humans (student average 90.93%).</x:v>
      </x:c>
      <x:c r="J206" t="str">
        <x:v>No</x:v>
      </x:c>
      <x:c r="K206" t="str">
        <x:v>Not reported</x:v>
      </x:c>
      <x:c r="L206" t="str">
        <x:v>No</x:v>
      </x:c>
      <x:c r="M206" s="6" t="e">
        <x:f>HYPERLINK("https://github.com/java-bench/JavaBench","https://github.com/java-bench/JavaBench")</x:f>
        <x:v>HYPERLINK is not implemented. linkLocation=https://github.com/java-bench/JavaBench, friendlyName=https://github.com/java-bench/JavaBench</x:v>
      </x:c>
      <x:c r="N206" t="str">
        <x:v>0</x:v>
      </x:c>
      <x:c r="O206" t="str">
        <x:v>Code generation and understanding</x:v>
      </x:c>
      <x:c r="P206" t="str">
        <x:v>Code generation and completion</x:v>
      </x:c>
      <x:c r="Q206" t="str">
        <x:v>Yes</x:v>
      </x:c>
    </x:row>
    <x:row r="207" ht="25.5" customHeight="1">
      <x:c r="A207" t="str">
        <x:v>Contextualized Data-Wrangling Code Generation in Computational Notebooks</x:v>
      </x:c>
      <x:c r="B207" t="str">
        <x:v>Development</x:v>
      </x:c>
      <x:c r="C207" t="str">
        <x:v>The paper Contextualized Data-Wrangling Code Generation in Computational Notebooks addresses the automation of data-wrangling code generation by leveraging multi-modal contexts (code, text, and tabular data). It introduces CoCoNote, a dataset of 58,221 examples mined via CoCoMine, which aligns code with input/output dataframes and textual descriptions. The proposed DataCoder model uses dual encoders to separately process code/text and tabular data, improving generation accuracy. Experiments show that data context (especially output dataframes) is critical, with GPT-4 achieving 50.6% execution accuracy (EA), though significant gaps remain compared to human performance.</x:v>
      </x:c>
      <x:c r="D207" t="str">
        <x:v>The paper Contextualized Data-Wrangling Code Generation in Computational Notebooks addresses the automation of data-wrangling code generation by leveraging multi-modal contexts (code, text, and tabular data). It introduces CoCoNote, a dataset of 58,221 examples mined via CoCoMine, which aligns code with input/output dataframes and textual descriptions. The proposed DataCoder model uses dual encoders to separately process code/text and tabular data, improving generation accuracy. Experiments show that data context (especially output dataframes) is critical, with GPT-4 achieving 50.6% execution accuracy (EA), though significant gaps remain compared to human performance.</x:v>
      </x:c>
      <x:c r="E207" t="str">
        <x:v>Research Topics:
Data cleaning code generation in multimodal contexts (code, text, tabular data).
Build high-quality data set CoCoNote and automated mining tool CoCoMine.
The dual encoder model DataCoder is proposed to optimize the utilization of data context.</x:v>
      </x:c>
      <x:c r="F207" t="str">
        <x:v>Yes</x:v>
      </x:c>
      <x:c r="G207" t="str">
        <x:v>ASE-24</x:v>
      </x:c>
      <x:c r="H207" t="str">
        <x:v>Benchmark:
CoCoNote: Contains 58,221 data cleaning code examples, covering code, text and input/output data frame context.
Comparison benchmarks: JuiCe, APPS and other existing data sets (mainly evaluate surface form or execution accuracy).</x:v>
      </x:c>
      <x:c r="I207" t="str">
        <x:v>Indicators:
Exact Match (EM): Code exact match rate (21.3% for DataCoder, 11.1% for GPT-4).
CodeBLEU (CB): Code structure and semantic similarity (DataCoder reaches 57.2, GPT-4 reaches 60.8).
Execution Accuracy (EA): The generated code execution accuracy rate (DataCoder reaches 42.2%, GPT-4 reaches 50.6%).
Effect:
Data context (especially the output data frame) improves the EA by about 10%.
DeepSeek-Coder-6.7B with parameter efficient fine-tuning (LoRA) is close to GPT-4 performance (EA 50.5%).</x:v>
      </x:c>
      <x:c r="J207" t="str">
        <x:v>No</x:v>
      </x:c>
      <x:c r="K207" t="str">
        <x:v>No specific cases were mentioned, but potential applications: automated data science processes (such as Pandas code generation), enhancement of AI programming assistants (such as Copilot).</x:v>
      </x:c>
      <x:c r="L207" t="str">
        <x:v>Yes</x:v>
      </x:c>
      <x:c r="M207" s="6" t="e">
        <x:f>HYPERLINK("https://github.com/Jun-jie-Huang/CoCoNote","https://github.com/Jun-jie-Huang/CoCoNote")</x:f>
        <x:v>HYPERLINK is not implemented. linkLocation=https://github.com/Jun-jie-Huang/CoCoNote, friendlyName=https://github.com/Jun-jie-Huang/CoCoNote</x:v>
      </x:c>
      <x:c r="N207" t="str">
        <x:v>6</x:v>
      </x:c>
      <x:c r="O207" t="str">
        <x:v>Code generation and understanding</x:v>
      </x:c>
      <x:c r="P207" t="str">
        <x:v>Code generation and completion</x:v>
      </x:c>
      <x:c r="Q207" t="str">
        <x:v>Yes</x:v>
      </x:c>
    </x:row>
    <x:row r="208" ht="25.5" customHeight="1">
      <x:c r="A208" s="2" t="str">
        <x:v>B4: Towards Optimal Assessment of Plausible Code Solutions with Plausible Tests</x:v>
      </x:c>
      <x:c r="B208" t="str">
        <x:v>Testing</x:v>
      </x:c>
      <x:c r="C208" t="str">
        <x:v>The paper introduces an optimal Bayesian framework for assessing and selecting the best code solutions from multiple generated alternatives using plausible test cases. Existing heuristic methods lack theoretical guarantees and perform poorly when both code solutions and tests are unreliable. The proposed approach, B4 , approximates the optimal strategy by leveraging prior knowledge and bounded approximation error. Experiments demonstrate its superiority over heuristics, achieving up to a 50% relative improvement in challenging scenarios.</x:v>
      </x:c>
      <x:c r="D208" t="str">
        <x:v>The paper introduces an optimal Bayesian framework for assessing and selecting the best code solutions from multiple generated alternatives using plausible test cases. Existing heuristic methods lack theoretical guarantees and perform poorly when both code solutions and tests are unreliable. The proposed approach, B4 , approximates the optimal strategy by leveraging prior knowledge and bounded approximation error. Experiments demonstrate its superiority over heuristics, achieving up to a 50% relative improvement in challenging scenarios.</x:v>
      </x:c>
      <x:c r="E208" t="str">
        <x:v>In code generation tasks, how to evaluate and select the best code solution through unreliable automatically generated test cases.</x:v>
      </x:c>
      <x:c r="F208" t="str">
        <x:v>Yes</x:v>
      </x:c>
      <x:c r="G208" t="str">
        <x:v>ASE-24</x:v>
      </x:c>
      <x:c r="H208" t="str">
        <x:v>Benchmark:
HumanEval
MBPP (sanitized version)
APPS (contains three difficulty levels: introduction, interview, competition)</x:v>
      </x:c>
      <x:c r="I208" t="str">
        <x:v>Metric: Pass@1 (proportion of selected best code solutions that pass the benchmark test cases)
Effect:
In discriminative problems (0 &lt; θₓ &lt; 1), B4 improves by an average of 6.1%-7.5% relative to the strongest heuristic method (CodeT).
In hard problems (0 &lt; θₓ &lt; 0.5), the improvement is 10.1%-12.0%.
In the most challenging scenario (APPS competition), the improvement is 50% compared to CodeT and 246% compared to random selection.</x:v>
      </x:c>
      <x:c r="J208" t="str">
        <x:v>No</x:v>
      </x:c>
      <x:c r="K208" t="str">
        <x:v>Not reported</x:v>
      </x:c>
      <x:c r="L208" t="str">
        <x:v>No</x:v>
      </x:c>
      <x:c r="M208" s="6" t="e">
        <x:f>HYPERLINK("https://github.com/ZJU-CTAG/B4","https://github.com/ZJU-CTAG/B4")</x:f>
        <x:v>HYPERLINK is not implemented. linkLocation=https://github.com/ZJU-CTAG/B4, friendlyName=https://github.com/ZJU-CTAG/B4</x:v>
      </x:c>
      <x:c r="N208" t="str">
        <x:v>11</x:v>
      </x:c>
      <x:c r="O208" t="str">
        <x:v>Code generation and understanding</x:v>
      </x:c>
      <x:c r="P208" t="str">
        <x:v>Code generation and completion</x:v>
      </x:c>
      <x:c r="Q208" t="str">
        <x:v>Yes</x:v>
      </x:c>
    </x:row>
    <x:row r="209" ht="25.5" customHeight="1">
      <x:c r="A209" t="str">
        <x:v>Reducing Test Runtime by Transforming Test Fixtures</x:v>
      </x:c>
      <x:c r="B209" t="str">
        <x:v>Testing</x:v>
      </x:c>
      <x:c r="C209" t="str">
        <x:v>The paper introduces TestBoost, a technique that reduces test runtime by transforming test fixtures (e.g., @Before and @After methods in JUnit) to run once per test class instead of before/after each test method. Evaluated on 697 test classes from 34 projects, TestBoost successfully transformed 500 test classes, achieving an average runtime reduction of 28.39% per test class and 18.24% per test suite, with less than 1% coverage loss. Developers accepted 9 out of 15 submitted pull requests.</x:v>
      </x:c>
      <x:c r="D209" t="str">
        <x:v>The paper introduces TestBoost, a technique that reduces test runtime by transforming test fixtures (e.g., @Before and @After methods in JUnit) to run once per test class instead of before/after each test method. Evaluated on 697 test classes from 34 projects, TestBoost successfully transformed 500 test classes, achieving an average runtime reduction of 28.39% per test class and 18.24% per test suite, with less than 1% coverage loss. Developers accepted 9 out of 15 submitted pull requests.</x:v>
      </x:c>
      <x:c r="E209" t="str">
        <x:v>Reduce test run time by optimizing the frequency of test fixture calls while maintaining test integrity and coverage.</x:v>
      </x:c>
      <x:c r="F209" t="str">
        <x:v>No</x:v>
      </x:c>
      <x:c r="G209" t="str">
        <x:v>ASE-24</x:v>
      </x:c>
      <x:c r="H209" t="str">
        <x:v>Benchmark:
34 open source Java projects (such as Apache Commons, Flink, Hadoop, etc.)
697 test classes containing 38,430 test methods</x:v>
      </x:c>
      <x:c r="I209" t="str">
        <x:v>Indicators:
Percentage reduction in test class running time
Test suite run time reduction percentage
code coverage changes
Changes in the number of mutants killed in mutation testing
Effect:
Average test class running time reduced by 28.39% (169 test classes)
18.24% reduction in average test suite running time (30 modules)
Coverage changes less than 1%
The average number of mutants killed is reduced by 1.67%</x:v>
      </x:c>
      <x:c r="J209" t="str">
        <x:v>Yes</x:v>
      </x:c>
      <x:c r="K209" t="str">
        <x:v>The paper submitted 15 Pull Requests to developers, 9 of which were merged, indicating the feasibility and acceptance of this method in actual projects. For example, a test class of the project elastic-job-lite has been optimized and its running time has been reduced by 48.39%.</x:v>
      </x:c>
      <x:c r="L209" t="str">
        <x:v>No</x:v>
      </x:c>
      <x:c r="M209" s="6"/>
      <x:c r="N209"/>
      <x:c r="O209" t="str">
        <x:v>Program Analysis and Software Testing</x:v>
      </x:c>
      <x:c r="P209" t="str">
        <x:v>Test efficiency optimization</x:v>
      </x:c>
      <x:c r="Q209" t="str">
        <x:v>No</x:v>
      </x:c>
    </x:row>
    <x:row r="210" ht="25.5" customHeight="1">
      <x:c r="A210" t="str">
        <x:v>Efficient Incremental Code Coverage Analysis for Regression Test Suites</x:v>
      </x:c>
      <x:c r="B210" t="str">
        <x:v>Testing</x:v>
      </x:c>
      <x:c r="C210" t="str">
        <x:v>The paper presents an efficient incremental code coverage analysis technique for regression test suites. Traditional code coverage analysis is costly in continuous integration, but this work integrates regression test selection (RTS) to update coverage data by executing only a minimal subset of tests affected by code changes. The tool iJaCoCo, built on JaCoCo and Ekstazi, demonstrates an average speedup of 1.86× (up to 8.20×) across 1,122 versions of 22 open-source repositories.</x:v>
      </x:c>
      <x:c r="D210" t="str">
        <x:v>The paper presents an efficient incremental code coverage analysis technique for regression test suites. Traditional code coverage analysis is costly in continuous integration, but this work integrates regression test selection (RTS) to update coverage data by executing only a minimal subset of tests affected by code changes. The tool iJaCoCo, built on JaCoCo and Ekstazi, demonstrates an average speedup of 1.86× (up to 8.20×) across 1,122 versions of 22 open-source repositories.</x:v>
      </x:c>
      <x:c r="E210" t="str">
        <x:v>The research topic is incremental code coverage analysis, which aims to optimize the code coverage calculation efficiency in regression testing by combining RTS technology.</x:v>
      </x:c>
      <x:c r="F210" t="str">
        <x:v>No</x:v>
      </x:c>
      <x:c r="G210" t="str">
        <x:v>ASE-24</x:v>
      </x:c>
      <x:c r="H210" t="str">
        <x:v>The paper uses 1,122 versions of 22 open source Java warehouses as benchmarks, including commons-lang, commons-math, etc. (see Table 1 for details).</x:v>
      </x:c>
      <x:c r="I210" t="str">
        <x:v>Quantitative indicators:
Code coverage analysis time (end-to-end time).
Test selection rate.
Coverage consistency (coverage difference with JaCoCo).
Effect:
The average speedup is 1.86x, with a maximum speedup of 8.20x (compared to JaCoCo).
iJaCoCo’s test selection rate is 47.34%, which is higher than Ekstazi’s 20.63%, but the coverage accuracy is guaranteed.
The coverage difference is less than 0.10%, which is consistent with the JaCoCo results.</x:v>
      </x:c>
      <x:c r="J210" t="str">
        <x:v>No</x:v>
      </x:c>
      <x:c r="K210" t="str">
        <x:v>The paper mentions that JaCoCo is used by more than 395,000 GitHub repositories, and companies such as Google and IBM have integrated code coverage analysis in their CI pipelines (see page 1). In addition, the design of iJaCoCo is compatible with the JaCoCo interface, making it easy to migrate and use it in the industry.</x:v>
      </x:c>
      <x:c r="L210" t="str">
        <x:v>Yes</x:v>
      </x:c>
      <x:c r="M210" s="6" t="e">
        <x:f>HYPERLINK("https://github.com/uw-swag/ijacoco","https://github.com/uw-swag/ijacoco")</x:f>
        <x:v>HYPERLINK is not implemented. linkLocation=https://github.com/uw-swag/ijacoco, friendlyName=https://github.com/uw-swag/ijacoco</x:v>
      </x:c>
      <x:c r="N210" t="str">
        <x:v>1</x:v>
      </x:c>
      <x:c r="O210" t="str">
        <x:v>Program Analysis and Software Testing</x:v>
      </x:c>
      <x:c r="P210" t="str">
        <x:v>Test efficiency optimization</x:v>
      </x:c>
      <x:c r="Q210" t="str">
        <x:v>No</x:v>
      </x:c>
    </x:row>
    <x:row r="211" ht="25.5" customHeight="1">
      <x:c r="A211" t="str">
        <x:v>Combining Coverage and Expert Features with Semantic Representation for Coincidental Correctness Detection</x:v>
      </x:c>
      <x:c r="B211" t="str">
        <x:v>Testing</x:v>
      </x:c>
      <x:c r="C211" t="str">
        <x:v>The paper introduces CORE, a novel approach for detecting coincidental correctness (CC) in test cases. CC occurs when faulty code passes tests due to specific conditions, misleading developers. CORE integrates coverage features, expert-defined features, and semantic representations of test code and focal methods to enhance CC detection accuracy. Evaluated on the Defects4J benchmark, CORE achieves an average 40% improvement in F1-score and demonstrates significant benefits for fault localization and automated program repair.</x:v>
      </x:c>
      <x:c r="D211" t="str">
        <x:v>The paper introduces CORE, a novel approach for detecting coincidental correctness (CC) in test cases. CC occurs when faulty code passes tests due to specific conditions, misleading developers. CORE integrates coverage features, expert-defined features, and semantic representations of test code and focal methods to enhance CC detection accuracy. Evaluated on the Defects4J benchmark, CORE achieves an average 40% improvement in F1-score and demonstrates significant benefits for fault localization and automated program repair.</x:v>
      </x:c>
      <x:c r="E211" t="str">
        <x:v>The research topic is coincidental correctness detection, which aims to improve the identification accuracy of coincidental correctness in test cases by combining multiple features (coverage, expert features and semantic representation) and analyze its impact on fault localization and automated program repair.</x:v>
      </x:c>
      <x:c r="F211" t="str">
        <x:v>Yes</x:v>
      </x:c>
      <x:c r="G211" t="str">
        <x:v>ASE-24</x:v>
      </x:c>
      <x:c r="H211" t="str">
        <x:v>The paper uses the Defects4J data set, which contains 395 real defects and 504,956 test cases (of which 51,577 are coincidental correctness test cases).</x:v>
      </x:c>
      <x:c r="I211" t="str">
        <x:v>Quantitative indicators:
Recall (recall rate), Precision (precision rate), F1-score (F1 score).
Fault location effects: Top-N (top N hit rate), MFR (average first ranking), MAR (average ranking).
Effect:
CORE improves F1 scores by an average of 40%, with a maximum increase of 69%.
During fault location, CORE reduced Dstar's MFR by 50% and MUSE's MFR by 44%.
In automated program repair, CORE helped fix 4 additional defects and reduced repair time for 8 defects.</x:v>
      </x:c>
      <x:c r="J211" t="str">
        <x:v>No</x:v>
      </x:c>
      <x:c r="K211" t="str">
        <x:v>Not reported</x:v>
      </x:c>
      <x:c r="L211" t="str">
        <x:v>No</x:v>
      </x:c>
      <x:c r="M211" s="6"/>
      <x:c r="N211"/>
      <x:c r="O211" t="str">
        <x:v>Program Analysis and Software Testing</x:v>
      </x:c>
      <x:c r="P211" t="str">
        <x:v>Test result processing</x:v>
      </x:c>
      <x:c r="Q211" t="str">
        <x:v>Yes</x:v>
      </x:c>
    </x:row>
    <x:row r="212" ht="25.5" customHeight="1">
      <x:c r="A212" t="str">
        <x:v>A Combinatorial Testing Approach to Surrogate Model Construction</x:v>
      </x:c>
      <x:c r="B212" t="str">
        <x:v>Testing</x:v>
      </x:c>
      <x:c r="C212" t="str">
        <x:v>This paper proposes a novel approach to constructing surrogate models in machine learning by integrating combinatorial testing and active learning. The method generates data points that capture essential feature interactions and employs active learning to select the most informative points for training. The goal is to approximate the behavior of black-box models efficiently while minimizing query costs. Experimental results on four public datasets and twelve ML models demonstrate superior accuracy and efficiency compared to state-of-the-art approaches.</x:v>
      </x:c>
      <x:c r="D212" t="str">
        <x:v>This paper proposes a novel approach to constructing surrogate models in machine learning by integrating combinatorial testing and active learning. The method generates data points that capture essential feature interactions and employs active learning to select the most informative points for training. The goal is to approximate the behavior of black-box models efficiently while minimizing query costs. Experimental results on four public datasets and twelve ML models demonstrate superior accuracy and efficiency compared to state-of-the-art approaches.</x:v>
      </x:c>
      <x:c r="E212" t="str">
        <x:v>Build efficient machine learning agent models by combining testing and active learning to approximate the predictive behavior of black-box models and improve interpretability.</x:v>
      </x:c>
      <x:c r="F212" t="str">
        <x:v>Yes</x:v>
      </x:c>
      <x:c r="G212" t="str">
        <x:v>ASE-24</x:v>
      </x:c>
      <x:c r="H212" t="str">
        <x:v>The paper uses four public data sets as benchmarks:
Adult Income
German Credit
Breast Cancer
Mushroom Dataset</x:v>
      </x:c>
      <x:c r="I212" t="str">
        <x:v>Quantitative indicators:
Agreement Accuracy (the proportion of predictions between the agent model and the target model that are consistent)
Time Taken (time taken to build the agent model, in minutes)
Query Budget (the number of data points in the query target model, such as 15%, 25%, 35%).
Effect:
Under the same query budget, the paper method achieved higher Agreement Accuracy (for example, 98.52% on the Adult Income data set vs. 93.8% in the baseline) and shorter Time Taken (1.31 minutes vs. 4.9 minutes in the baseline) in most cases.</x:v>
      </x:c>
      <x:c r="J212" t="str">
        <x:v>No</x:v>
      </x:c>
      <x:c r="K212" t="str">
        <x:v>Not reported</x:v>
      </x:c>
      <x:c r="L212" t="str">
        <x:v>No</x:v>
      </x:c>
      <x:c r="M212" s="6"/>
      <x:c r="N212"/>
      <x:c r="O212" t="str">
        <x:v>Program Analysis and Software Testing</x:v>
      </x:c>
      <x:c r="P212" t="str">
        <x:v>Quantum program testing, deep learning system testing</x:v>
      </x:c>
      <x:c r="Q212" t="str">
        <x:v>No</x:v>
      </x:c>
    </x:row>
    <x:row r="213" ht="25.5" customHeight="1">
      <x:c r="A213" t="str">
        <x:v>A Systematic Evaluation of Large Code Models in API Suggestion: When, Which, and How</x:v>
      </x:c>
      <x:c r="B213" t="str">
        <x:v>Development</x:v>
      </x:c>
      <x:c r="C213" t="str">
        <x:v>This paper systematically evaluates Large Code Models (LCMs) in API suggestion tasks, categorizing them into three scenarios: "When to use," "Which to use," and "How to use." A benchmark was built from 853 Java projects covering 176 high-frequency APIs. Results show LCMs perform best in "How to use" but struggle in "When to use" (34% performance gap). Enriched contexts (e.g., comments, imports) improve accuracy but reduce throughput. The study offers insights for optimizing LCM deployment in practice.</x:v>
      </x:c>
      <x:c r="D213" t="str">
        <x:v>This paper systematically evaluates Large Code Models (LCMs) in API suggestion tasks, categorizing them into three scenarios: "When to use," "Which to use," and "How to use." A benchmark was built from 853 Java projects covering 176 high-frequency APIs. Results show LCMs perform best in "How to use" but struggle in "When to use" (34% performance gap). Enriched contexts (e.g., comments, imports) improve accuracy but reduce throughput. The study offers insights for optimizing LCM deployment in practice.</x:v>
      </x:c>
      <x:c r="E213" t="str">
        <x:v>A systematic evaluation of large code models (LCMs) in API recommendation tasks, focusing on the performance differences and contextual optimization strategies in the three scenarios of "When, Which, How".</x:v>
      </x:c>
      <x:c r="F213" t="str">
        <x:v>Yes</x:v>
      </x:c>
      <x:c r="G213" t="str">
        <x:v>ASE-24</x:v>
      </x:c>
      <x:c r="H213" t="str">
        <x:v>The self-built benchmark data set contains 853 Spring Framework Java projects, 3,136 code files, 4,146 API usage entries, covering 176 high-frequency APIs.</x:v>
      </x:c>
      <x:c r="I213" t="str">
        <x:v>Indicators:
Exact Match (EM): exact match rate
API Usage Accuracy: API prediction accuracy
Edit Similarity: Edit similarity
Effect:
The “How to use” scenario has the highest EM (average 64.04), which is 110% higher than “When to use” (30.43).
After adding all contexts (F+C+I+S), the EM of "When to use" increases by 89.2% (30.43→57.57).
Small models (such as DeepSeek-Coder 1.3B) can outperform context-free large models (33B) with rich context.</x:v>
      </x:c>
      <x:c r="J213" t="str">
        <x:v>No</x:v>
      </x:c>
      <x:c r="K213" t="str">
        <x:v>Mentioned industrial applications: Huawei participated in the research as a cooperating unit, but no actual application cases were described in detail.
Case Study:
Figure 5 shows that CodeLlama 7B correctly predicts API parameters after adding suffix context;
Figure 6 shows StarCoder 15B’s suggestions for improving the “when to use” API by importing messages.</x:v>
      </x:c>
      <x:c r="L213" t="str">
        <x:v>Yes</x:v>
      </x:c>
      <x:c r="M213" s="6" t="e">
        <x:f>HYPERLINK("https://github.com/adf1178/api_suggestion_evaluation","https://github.com/adf1178/api_suggestion_evaluation")</x:f>
        <x:v>HYPERLINK is not implemented. linkLocation=https://github.com/adf1178/api_suggestion_evaluation, friendlyName=https://github.com/adf1178/api_suggestion_evaluation</x:v>
      </x:c>
      <x:c r="N213" t="str">
        <x:v>0</x:v>
      </x:c>
      <x:c r="O213" t="str">
        <x:v>SE for AI </x:v>
      </x:c>
      <x:c r="P213" t="str">
        <x:v>Code pre-trained model</x:v>
      </x:c>
      <x:c r="Q213" t="str">
        <x:v>Yes</x:v>
      </x:c>
    </x:row>
    <x:row r="214" ht="25.5" customHeight="1">
      <x:c r="A214" t="str">
        <x:v>Instructive Code Retriever: Learn from Large Language Model's Feedback for Code Intelligence Tasks</x:v>
      </x:c>
      <x:c r="B214" t="str">
        <x:v>Development</x:v>
      </x:c>
      <x:c r="C214" t="str">
        <x:v>This paper introduces the Instructive Code Retriever (ICR), a novel approach that leverages LLM feedback to retrieve high-quality examples for code intelligence tasks. ICR integrates semantic and structural information through a tree-based loss function and contrastive learning. Experiments demonstrate its superiority over state-of-the-art methods (e.g., BM25 and ASAP), achieving BLEU-4 improvements of 50%-90% in code summarization. ICR also generalizes well to untrained languages, highlighting its broad applicability.</x:v>
      </x:c>
      <x:c r="D214" t="str">
        <x:v>This paper introduces the Instructive Code Retriever (ICR), a novel approach that leverages LLM feedback to retrieve high-quality examples for code intelligence tasks. ICR integrates semantic and structural information through a tree-based loss function and contrastive learning. Experiments demonstrate its superiority over state-of-the-art methods (e.g., BM25 and ASAP), achieving BLEU-4 improvements of 50%-90% in code summarization. ICR also generalizes well to untrained languages, highlighting its broad applicability.</x:v>
      </x:c>
      <x:c r="E214" t="str">
        <x:v>An example retrieval method (ICR) based on large language model feedback is used to improve the performance of code intelligence tasks (code summarization, program synthesis, defect repair).</x:v>
      </x:c>
      <x:c r="F214" t="str">
        <x:v>Yes</x:v>
      </x:c>
      <x:c r="G214" t="str">
        <x:v>ASE-24</x:v>
      </x:c>
      <x:c r="H214" t="str">
        <x:v>Benchmark:
Code summary: CodeSearchNet (CSN-Java, CSN-Python, CSN-JavaScript, CSN-PHP, CSN-Ruby)
Procedural synthesis: CoNaLa
Bug fix: B2F (B2Fsmall, B2Fmedium)</x:v>
      </x:c>
      <x:c r="I214" t="str">
        <x:v>Indicators:
BLEU-4, ROUGE-L, chrF, METEOR (code summary)
CodeBLEU, CrystalBLEU (program synthesis)
Effect:
Code summary: ICR improves BLEU-4 by 136.2% (Java) and 137.5% (Python) compared to BM25.
Program synthesis: ICR increased by 74.6% on CodeBLEU.
Bug fix: ICR improved by 3.6 and 3.2 BLEU-4 on B2Fsmall and B2Fmedium respectively.</x:v>
      </x:c>
      <x:c r="J214" t="str">
        <x:v>No</x:v>
      </x:c>
      <x:c r="K214" t="str">
        <x:v>Specific industrial cases are not explicitly mentioned, but the experiment involves actual development scenarios (such as GitHub code repair).
Case Study:
Figure 3 shows a failure case of BM25 when retrieving similar code structures, highlighting the structural understanding advantages of ICR.
Table 5 shows that ICR still outperforms baseline methods on untrained JavaScript, PHP and Ruby datasets.</x:v>
      </x:c>
      <x:c r="L214" t="str">
        <x:v>No</x:v>
      </x:c>
      <x:c r="M214" s="6" t="e">
        <x:f>HYPERLINK("https://github.com/kingofheven/ICR","https://github.com/kingofheven/ICR")</x:f>
        <x:v>HYPERLINK is not implemented. linkLocation=https://github.com/kingofheven/ICR, friendlyName=https://github.com/kingofheven/ICR</x:v>
      </x:c>
      <x:c r="N214" t="str">
        <x:v>2</x:v>
      </x:c>
      <x:c r="O214" t="str">
        <x:v>Code generation and understanding</x:v>
      </x:c>
      <x:c r="P214" t="str">
        <x:v>Code summary and comment generation</x:v>
      </x:c>
      <x:c r="Q214" t="str">
        <x:v>Yes</x:v>
      </x:c>
    </x:row>
    <x:row r="215" ht="25.5" customHeight="1">
      <x:c r="A215" t="str">
        <x:v>WaDec: Decompile WebAssembly Using Large Language Model</x:v>
      </x:c>
      <x:c r="B215" t="str">
        <x:v>Maintenance</x:v>
      </x:c>
      <x:c r="C215" t="str">
        <x:v>The paper introduces WADec, a novel approach that employs a fine-tuned Large Language Model (LLM) to decompile WebAssembly (Wasm) binary code into higher-level, human-readable source code. The LLM is trained on a specialized dataset of wat-C code snippets using self-supervised learning, enabling it to handle fine-grained snippets and nested loops effectively. Experiments demonstrate that WADec outperforms state-of-the-art tools, achieving a 97% reduction in code inflation (3.34% vs. 116.94%), 52.11% recompilability, and significant improvements in AST edit distance similarity (185%), cyclomatic complexity (8%), and cosine similarity (41%). This advancement facilitates automated code analysis, optimization, and security auditing.</x:v>
      </x:c>
      <x:c r="D215" t="str">
        <x:v>The paper introduces WADec, a novel approach that employs a fine-tuned Large Language Model (LLM) to decompile WebAssembly (Wasm) binary code into higher-level, human-readable source code. The LLM is trained on a specialized dataset of wat-C code snippets using self-supervised learning, enabling it to handle fine-grained snippets and nested loops effectively. Experiments demonstrate that WADec outperforms state-of-the-art tools, achieving a 97% reduction in code inflation (3.34% vs. 116.94%), 52.11% recompilability, and significant improvements in AST edit distance similarity (185%), cyclomatic complexity (8%), and cosine similarity (41%). This advancement facilitates automated code analysis, optimization, and security auditing.</x:v>
      </x:c>
      <x:c r="E215" t="str">
        <x:v>WebAssembly (Wasm) binary code decompilation technology uses large language models to improve the accuracy and readability of decompilation results.</x:v>
      </x:c>
      <x:c r="F215" t="str">
        <x:v>Yes</x:v>
      </x:c>
      <x:c r="G215" t="str">
        <x:v>ASE-24</x:v>
      </x:c>
      <x:c r="H215" t="str">
        <x:v>Benchmark:
Dataset: 51,768 C programs (from bigcode/the-stack-dedup) and 377 C programs (from TheAlgorithms/C), compiled into Wasm to generate 3,977 test files.
Comparison tools: Ghidra, Wasm2c.</x:v>
      </x:c>
      <x:c r="I215" t="str">
        <x:v>AST edit distance similarity (AED-S): 0.7293 (185% improvement over baseline Ghidra).
Cyclomatic complexity (CCN): 0.7237 (8% improvement).
Cosine similarity (COS): 0.9724 (41% improvement).
Code bloat rate: 3.34% (97% lower than the baseline of 116.94%).
Recompilation rate: 52.11%, reexecutability rate: 43.55%, output consistency: 27.15%.
CodeBLEU: 0.6353 (145% improvement over baseline).</x:v>
      </x:c>
      <x:c r="J215" t="str">
        <x:v>No</x:v>
      </x:c>
      <x:c r="K215" t="str">
        <x:v>Application scenarios: Wasm code analysis and security audit in blockchain (such as EOSIO), Internet of Things (IoT), and cloud computing.
Case Study: The paper provides specific cases (Figure 5 and Figure 6) to compare the decompilation results of WADec and Ghidra, demonstrating the advantages of WADec in restoring string constants, reducing code redundancy and maintaining semantic consistency.</x:v>
      </x:c>
      <x:c r="L215" t="str">
        <x:v>No</x:v>
      </x:c>
      <x:c r="M215" s="6" t="e">
        <x:f>HYPERLINK("https://github.com/security-pride/WaDec","https://github.com/security-pride/WaDec")</x:f>
        <x:v>HYPERLINK is not implemented. linkLocation=https://github.com/security-pride/WaDec, friendlyName=https://github.com/security-pride/WaDec</x:v>
      </x:c>
      <x:c r="N215" t="str">
        <x:v>9</x:v>
      </x:c>
      <x:c r="O215" t="str">
        <x:v>Software security and vulnerability analysis</x:v>
      </x:c>
      <x:c r="P215" t="str">
        <x:v>Binary code analysis and decompilation</x:v>
      </x:c>
      <x:c r="Q215" t="str">
        <x:v>Yes</x:v>
      </x:c>
    </x:row>
    <x:row r="216" ht="25.5" customHeight="1">
      <x:c r="A216" t="str">
        <x:v>LLM Meets Bounded Model Checking: Neuro-symbolic Loop Invariant Inference</x:v>
      </x:c>
      <x:c r="B216" t="str">
        <x:v>Development</x:v>
      </x:c>
      <x:c r="C216" t="str">
        <x:v>The paper introduces LaM4Inv, a neuro-symbolic approach that synergizes Large Language Models (LLMs) and Bounded Model Checking (BMC) to automate loop invariant inference. Traditional methods rely on labeled data and suffer from instability, while LaM4Inv employs a "query-filter-reassemble" strategy: LLMs generate candidate invariants, BMC filters valid predicates, and SMT solvers verify the results. Experiments on an expanded benchmark of 316 programs show that LaM4Inf solves 309 cases, outperforming state-of-the-art tools by at least 90 cases, with no need for training data. This demonstrates its effectiveness in enhancing program verification.</x:v>
      </x:c>
      <x:c r="D216" t="str">
        <x:v>The paper introduces LaM4Inv, a neuro-symbolic approach that synergizes Large Language Models (LLMs) and Bounded Model Checking (BMC) to automate loop invariant inference. Traditional methods rely on labeled data and suffer from instability, while LaM4Inv employs a "query-filter-reassemble" strategy: LLMs generate candidate invariants, BMC filters valid predicates, and SMT solvers verify the results. Experiments on an expanded benchmark of 316 programs show that LaM4Inf solves 309 cases, outperforming state-of-the-art tools by at least 90 cases, with no need for training data. This demonstrates its effectiveness in enhancing program verification.</x:v>
      </x:c>
      <x:c r="E216" t="str">
        <x:v>Loop Invariant Inference, a neural symbolic method that combines large language models (LLM) and bounded model checking (BMC).</x:v>
      </x:c>
      <x:c r="F216" t="str">
        <x:v>Yes</x:v>
      </x:c>
      <x:c r="G216" t="str">
        <x:v>ASE-24</x:v>
      </x:c>
      <x:c r="H216" t="str">
        <x:v>Benchmark:
Dataset: 316 programs (133 from Code2Inv, 84 from the 2019 SyGuS competition, 99 from the 2024 SV-COMP benchmark).
Comparison tools: LoopInvGen, CVC5, Code2Inv, LIPUS, CLN2INV, G-CLN, ESBMC, LEMUR.</x:v>
      </x:c>
      <x:c r="I216" t="str">
        <x:v>Number of successful inferences: 309/316 (at least 90 cases ahead of the baseline).
Average number of proposals: 3.7 (better than most baselines).
Average time: 35.7 seconds (because LLM inference and BMC verification take longer).
Ablation experiment: Feedback information and BMC filtering respectively improve performance (for example, the number of GPT-4-Turbo solutions increased from 246 to 309).</x:v>
      </x:c>
      <x:c r="J216" t="str">
        <x:v>No</x:v>
      </x:c>
      <x:c r="K216" t="str">
        <x:v>The paper does not mention specific industrial cases, but the method is applicable to fields that require high reliability code (such as embedded systems, blockchain).</x:v>
      </x:c>
      <x:c r="L216" t="str">
        <x:v>No</x:v>
      </x:c>
      <x:c r="M216" s="6" t="e">
        <x:f>HYPERLINK("https://github.com/SoftWiser-group/LaM4Inv","https://github.com/SoftWiser-group/LaM4Inv")</x:f>
        <x:v>HYPERLINK is not implemented. linkLocation=https://github.com/SoftWiser-group/LaM4Inv, friendlyName=https://github.com/SoftWiser-group/LaM4Inv</x:v>
      </x:c>
      <x:c r="N216" t="str">
        <x:v>19</x:v>
      </x:c>
      <x:c r="O216" t="str">
        <x:v>Formal methods and verification</x:v>
      </x:c>
      <x:c r="P216" t="str">
        <x:v>Loop invariant inference</x:v>
      </x:c>
      <x:c r="Q216" t="str">
        <x:v>Yes</x:v>
      </x:c>
    </x:row>
    <x:row r="217" ht="25.5" customHeight="1">
      <x:c r="A217" t="str">
        <x:v>LLM-Generated Invariants for Bounded Model Checking Without Loop Unrolling</x:v>
      </x:c>
      <x:c r="B217" t="str">
        <x:v>Testing</x:v>
      </x:c>
      <x:c r="C217" t="str">
        <x:v>This paper presents a modified Bounded Model Checking (BMC) approach that avoids loop unrolling by using Large Language Models (LLMs) to generate loop invariants. These invariants are validated by a first-order theorem prover (Vampire) and used to replace loops in the Control Flow Graph (CFG). The resulting loop-free program is then verified using standard BMC techniques. Experimental results demonstrate that this method significantly improves verification efficiency for programs with unbounded loops and outperforms state-of-the-art tools like SeaHorn and VeriAbs.</x:v>
      </x:c>
      <x:c r="D217" t="str">
        <x:v>This paper presents a modified Bounded Model Checking (BMC) approach that avoids loop unrolling by using Large Language Models (LLMs) to generate loop invariants. These invariants are validated by a first-order theorem prover (Vampire) and used to replace loops in the Control Flow Graph (CFG). The resulting loop-free program is then verified using standard BMC techniques. Experimental results demonstrate that this method significantly improves verification efficiency for programs with unbounded loops and outperforms state-of-the-art tools like SeaHorn and VeriAbs.</x:v>
      </x:c>
      <x:c r="E217" t="str">
        <x:v>The research topic is to use LLM to generate loop invariants to improve boundary model checking (BMC), with the goal of improving the efficiency and capability of program verification.</x:v>
      </x:c>
      <x:c r="F217" t="str">
        <x:v>Yes</x:v>
      </x:c>
      <x:c r="G217" t="str">
        <x:v>ASE-24</x:v>
      </x:c>
      <x:c r="H217" t="str">
        <x:v>The paper uses the code2inv benchmark set, which is a benchmark test set designed for learning-based loop invariant generation methods.</x:v>
      </x:c>
      <x:c r="I217" t="str">
        <x:v>Quantitative indicators: verification success rate (Solved), verification time (Time), number of iterations (Iterations).
Effect:
ESBMC ibmc verified 74 (unfiltered) and 62 (filtered) out of 101 programs, significantly better than traditional BMC (16) and k-induction (46).
In comparisons with other tools, ESBMC ibmc verified some programs that SeaHorn and VeriAbs could not handle.</x:v>
      </x:c>
      <x:c r="J217" t="str">
        <x:v>No</x:v>
      </x:c>
      <x:c r="K217" t="str">
        <x:v>Not reported</x:v>
      </x:c>
      <x:c r="L217" t="str">
        <x:v>No</x:v>
      </x:c>
      <x:c r="M217" s="6" t="e">
        <x:f>HYPERLINK("https://github.com/ibnyusuf/LLM-Generated-Invariants-For-Bounded-Model-Checking","https://github.com/ibnyusuf/LLM-Generated-Invariants-For-Bounded-Model-Checking")</x:f>
        <x:v>HYPERLINK is not implemented. linkLocation=https://github.com/ibnyusuf/LLM-Generated-Invariants-For-Bounded-Model-Checking, friendlyName=https://github.com/ibnyusuf/LLM-Generated-Invariants-For-Bounded-Model-Checking</x:v>
      </x:c>
      <x:c r="N217" t="str">
        <x:v>6</x:v>
      </x:c>
      <x:c r="O217" t="str">
        <x:v>Formal methods and verification</x:v>
      </x:c>
      <x:c r="P217" t="str">
        <x:v>Loop invariant inference</x:v>
      </x:c>
      <x:c r="Q217" t="str">
        <x:v>Yes</x:v>
      </x:c>
    </x:row>
    <x:row r="218" ht="25.5" customHeight="1">
      <x:c r="A218" t="str">
        <x:v>Proof Automation with Large Language Models</x:v>
      </x:c>
      <x:c r="B218" t="str">
        <x:v>Development</x:v>
      </x:c>
      <x:c r="C218" t="str">
        <x:v>This paper introduces PALM, a novel approach that combines Large Language Models (LLMs) with symbolic methods to automate formal proof generation. PALM generates an initial proof using an LLM, then repairs low-level errors through targeted symbolic methods and a backtracking procedure. Evaluated on a dataset of over 10,000 theorems, PALM proves 40.4% of them, significantly outperforming state-of-the-art techniques.</x:v>
      </x:c>
      <x:c r="D218" t="str">
        <x:v>This paper introduces PALM, a novel approach that combines Large Language Models (LLMs) with symbolic methods to automate formal proof generation. PALM generates an initial proof using an LLM, then repairs low-level errors through targeted symbolic methods and a backtracking procedure. Evaluated on a dataset of over 10,000 theorems, PALM proves 40.4% of them, significantly outperforming state-of-the-art techniques.</x:v>
      </x:c>
      <x:c r="E218" t="str">
        <x:v>The research topic is the use of large language models and symbolic methods to automate formal theorem proving, with the goal of improving the efficiency and accuracy of proof generation.</x:v>
      </x:c>
      <x:c r="F218" t="str">
        <x:v>Yes</x:v>
      </x:c>
      <x:c r="G218" t="str">
        <x:v>ASE-24</x:v>
      </x:c>
      <x:c r="H218" t="str">
        <x:v>The paper uses the CoqGym dataset, which contains 13,137 theorems from 27 open source Coq projects. The experiments excluded Project Verdi theorems used for preliminary studies, and 10,842 theorems were ultimately used.</x:v>
      </x:c>
      <x:c r="I218" t="str">
        <x:v>Quantitative indicators:
Proving success rate (Solved): The number and proportion of successfully proved theorems.
Time efficiency (Time): The average time it takes to prove a single theorem.
Repair mechanism effect: The contribution of each repair mechanism to the success rate.
Effect:
PALM proved 40.4% of theorems, significantly better than Passport (14.4%), Proverbot9001 (17.1%) and DSP (22.9%).
When using GPT-4o, PALM’s proof success rate increases to 42.6%.
PALM proved 1270 theorems that other methods cannot handle.</x:v>
      </x:c>
      <x:c r="J218" t="str">
        <x:v>No</x:v>
      </x:c>
      <x:c r="K218" t="str">
        <x:v>The paper does not mention specific industrial applications or case studies, but it does mention that PALM can be applied to other interactive theorem provers.</x:v>
      </x:c>
      <x:c r="L218" t="str">
        <x:v>No</x:v>
      </x:c>
      <x:c r="M218" s="6" t="e">
        <x:f>HYPERLINK("https://github.com/lachinygair/PALM","https://github.com/lachinygair/PALM")</x:f>
        <x:v>HYPERLINK is not implemented. linkLocation=https://github.com/lachinygair/PALM, friendlyName=https://github.com/lachinygair/PALM</x:v>
      </x:c>
      <x:c r="N218" t="str">
        <x:v>4</x:v>
      </x:c>
      <x:c r="O218" t="str">
        <x:v>Formal methods and verification</x:v>
      </x:c>
      <x:c r="P218" t="str">
        <x:v>Program Verification and Theorem Proving</x:v>
      </x:c>
      <x:c r="Q218" t="str">
        <x:v>Yes</x:v>
      </x:c>
    </x:row>
    <x:row r="219" ht="25.5" customHeight="1">
      <x:c r="A219" t="str">
        <x:v>Verifying the Option Type With Rely-Guarantee Reasoning</x:v>
      </x:c>
      <x:c r="B219" t="str">
        <x:v>Development</x:v>
      </x:c>
      <x:c r="C219" t="str">
        <x:v>This paper introduces the Optional Checker, a static verification tool based on rely-guarantee reasoning, designed to ensure the correct use of Java's Optional type and prevent runtime errors like NoSuchElementException. The tool combines two modular type systems to verify both correctness and adherence to style guidelines. Through experiments on over 1 million lines of code, the Optional Checker outperformed other tools (SpotBugs, Error Prone, and IntelliJ IDEA) with 93% precision and discovered 13 previously unknown defects. The paper also reviews Optional style guidelines and evaluates their adoption in real-world projects.</x:v>
      </x:c>
      <x:c r="D219" t="str">
        <x:v>This paper introduces the Optional Checker, a static verification tool based on rely-guarantee reasoning, designed to ensure the correct use of Java's Optional type and prevent runtime errors like NoSuchElementException. The tool combines two modular type systems to verify both correctness and adherence to style guidelines. Through experiments on over 1 million lines of code, the Optional Checker outperformed other tools (SpotBugs, Error Prone, and IntelliJ IDEA) with 93% precision and discovered 13 previously unknown defects. The paper also reviews Optional style guidelines and evaluates their adoption in real-world projects.</x:v>
      </x:c>
      <x:c r="E219" t="str">
        <x:v>The research topic of the paper is static verification and style specification of Optional type, including:
Verify the correct use of Optional types through dependency-guaranteed reasoning.
Implement the Optional Checker tool to provide compile-time security.
Analyze the best practice style of Optional types and their compliance in actual projects.</x:v>
      </x:c>
      <x:c r="F219" t="str">
        <x:v>No</x:v>
      </x:c>
      <x:c r="G219" t="str">
        <x:v>ASE-24</x:v>
      </x:c>
      <x:c r="H219" t="str">
        <x:v>The paper experiment used 27 open source Java projects, with a total of more than 1 million lines of non-commented and non-empty code (NCNB). Specific projects include JavaPackager, riot, Spring Cloud Deployer Kubernetes, pegen, etc.</x:v>
      </x:c>
      <x:c r="I219" t="str">
        <x:v>Quantitative indicators:
Precision: 93% (Optional Checker), higher than IntelliJ IDEA (69%).
Recall rate (Recall): 100% (Optional Checker), 13 unknown defects were found (not all covered by other tools).
False Positives: Only 1 case for Optional Checker, 5 cases for other tools such as IntelliJ.
Effect: Optional Checker is the only tool that provides theoretical guarantee (soundness), and its efficiency has been verified in actual projects.</x:v>
      </x:c>
      <x:c r="J219" t="str">
        <x:v>No</x:v>
      </x:c>
      <x:c r="K219" t="str">
        <x:v>Not mentioned, but the paper mentions potential industrial applications of Optional Checker</x:v>
      </x:c>
      <x:c r="L219" t="str">
        <x:v>No</x:v>
      </x:c>
      <x:c r="M219" s="6"/>
      <x:c r="N219"/>
      <x:c r="O219" t="str">
        <x:v>Program Analysis and Software Testing</x:v>
      </x:c>
      <x:c r="P219" t="str">
        <x:v>program analysis techniques</x:v>
      </x:c>
      <x:c r="Q219" t="str">
        <x:v>No</x:v>
      </x:c>
    </x:row>
    <x:row r="220" ht="25.5" customHeight="1">
      <x:c r="A220" t="str">
        <x:v>SLIM: a Scalable and Interpretable Light-weight Fault Localization Algorithm for Imbalanced Data in Microservice</x:v>
      </x:c>
      <x:c r="B220" t="str">
        <x:v>Maintenance</x:v>
      </x:c>
      <x:c r="C220" t="str">
        <x:v>This paper presents SLIM, a scalable and interpretable fault localization algorithm designed for imbalanced data in microservice systems, particularly addressing failures caused by newly deployed services. SLIM optimizes the F1 score using decision rule sets generated via a greedy minorize-maximization (MM) approach. It outperforms state-of-the-art methods with 93% Top-1 accuracy and a Cohen-kappa value of 0.764, while maintaining low training overhead (15% higher than SOTA). SLIM also provides human-readable rules for root cause analysis, validated on both open-source benchmarks and a real-world cloud service system.</x:v>
      </x:c>
      <x:c r="D220" t="str">
        <x:v>This paper presents SLIM, a scalable and interpretable fault localization algorithm designed for imbalanced data in microservice systems, particularly addressing failures caused by newly deployed services. SLIM optimizes the F1 score using decision rule sets generated via a greedy minorize-maximization (MM) approach. It outperforms state-of-the-art methods with 93% Top-1 accuracy and a Cohen-kappa value of 0.764, while maintaining low training overhead (15% higher than SOTA). SLIM also provides human-readable rules for root cause analysis, validated on both open-source benchmarks and a real-world cloud service system.</x:v>
      </x:c>
      <x:c r="E220" t="str">
        <x:v>The research topic of the paper is fault location based on imbalanced data in microservice systems. The core contributions include:
A SLIM algorithm is proposed to solve the problem of minority fault location caused by service changes.
Optimize the F1 score through the rule set, taking into account both precision and recall.
Achieve highly interpretable fault cause analysis and support fast online training.</x:v>
      </x:c>
      <x:c r="F220" t="str">
        <x:v>Yes</x:v>
      </x:c>
      <x:c r="G220" t="str">
        <x:v>ASE-24</x:v>
      </x:c>
      <x:c r="H220" t="str">
        <x:v>Three open source benchmark datasets (not specifically named).
Actual industrial scenario: the operating environment of a large cloud service provider in China (including 359 fault cases).</x:v>
      </x:c>
      <x:c r="I220" t="str">
        <x:v>Top-1 accuracy: 93% (higher than other baseline methods).
Cohen-kappa value: 0.764 (measures model consistency).
Training overhead: only 15% higher than SOTA method.
Data imbalance adaptability: Only 2 training samples are needed to identify faults, while other methods require more than 5 times.</x:v>
      </x:c>
      <x:c r="J220" t="str">
        <x:v>Yes</x:v>
      </x:c>
      <x:c r="K220" t="str">
        <x:v>The paper mentions that SLIM has been applied to the real-time operating environment of one of China's largest cloud service providers, and provides detailed case studies (such as online fault location and interpretive rule generation). The specific company name is Alibaba Group.</x:v>
      </x:c>
      <x:c r="L220" t="str">
        <x:v>Yes</x:v>
      </x:c>
      <x:c r="M220" s="6" t="e">
        <x:f>HYPERLINK("https://github.com/renruirui1234/SLIM","https://github.com/renruirui1234/SLIM")</x:f>
        <x:v>HYPERLINK is not implemented. linkLocation=https://github.com/renruirui1234/SLIM, friendlyName=https://github.com/renruirui1234/SLIM</x:v>
      </x:c>
      <x:c r="N220" t="str">
        <x:v>1</x:v>
      </x:c>
      <x:c r="O220" t="str">
        <x:v>Anomaly detection and fault diagnosis</x:v>
      </x:c>
      <x:c r="P220" t="str">
        <x:v>Cloud service failure root cause analysis</x:v>
      </x:c>
      <x:c r="Q220" t="str">
        <x:v>No</x:v>
      </x:c>
    </x:row>
    <x:row r="221" ht="25.5" customHeight="1">
      <x:c r="A221" t="str">
        <x:v>ART: A Unified Unsupervised Framework for Incident Management in Microservice Systems</x:v>
      </x:c>
      <x:c r="B221" t="str">
        <x:v>Maintenance</x:v>
      </x:c>
      <x:c r="C221" t="str">
        <x:v>This paper presents ART, an unsupervised framework for unified incident management in microservice systems, covering anomaly detection (AD), failure triage (FT), and root cause localization (RCL). ART leverages shared knowledge from anomalous deviations and models three dependencies—channel (CHA), temporal (TEM), and call (CAL)—using Transformer Encoder, GRU, and GraphSAGE, respectively. It enhances interpretability through unified failure representations and provides unsupervised solutions for diagnostic tasks. Evaluations on benchmark datasets show ART outperforms state-of-the-art methods, improving AD-F1 by 5.65%~60.8%, FT-F1 by 13.2%~95.7%, and RCL accuracy by 13.3%~205%.</x:v>
      </x:c>
      <x:c r="D221" t="str">
        <x:v>This paper presents ART, an unsupervised framework for unified incident management in microservice systems, covering anomaly detection (AD), failure triage (FT), and root cause localization (RCL). ART leverages shared knowledge from anomalous deviations and models three dependencies—channel (CHA), temporal (TEM), and call (CAL)—using Transformer Encoder, GRU, and GraphSAGE, respectively. It enhances interpretability through unified failure representations and provides unsupervised solutions for diagnostic tasks. Evaluations on benchmark datasets show ART outperforms state-of-the-art methods, improving AD-F1 by 5.65%~60.8%, FT-F1 by 13.2%~95.7%, and RCL accuracy by 13.3%~205%.</x:v>
      </x:c>
      <x:c r="E221" t="str">
        <x:v>The research topic of the paper is unsupervised full-process fault management in microservice systems. The core contributions include:
The first end-to-end unsupervised framework ART is proposed to unify AD, FT, and RCL tasks.
Model three types of dependencies through multimodal data to extract shared knowledge.
Design unsupervised solutions based on unified fault representation to improve interpretability.</x:v>
      </x:c>
      <x:c r="F221" t="str">
        <x:v>Yes</x:v>
      </x:c>
      <x:c r="G221" t="str">
        <x:v>ASE-24</x:v>
      </x:c>
      <x:c r="H221" t="str">
        <x:v>D1: Simulate e-commerce microservice system (46 instances, including 5 types of faults).
D2: Commercial bank management system (18 instances, including 6 types of failures).
Comparison baselines include multi-task methods such as Eadro, Dejavu, DiagFusion and single-task methods (such as Hades and MicroCBR).</x:v>
      </x:c>
      <x:c r="I221" t="str">
        <x:v>Anomaly detection (AD): F1 score increased by 5.65%~60.8% (ART: 0.942 vs. baseline 0.586~0.868).
Fault Classification (FT): Weighted F1 score increased by 13.2%~95.7% (ART: 0.812 vs. baseline 0.415~0.717).
Root cause location (RCL): Top-1 accuracy increased by 13.3%~205% (ART: 0.667 vs. baseline 0.137~0.615).
Efficiency: The online diagnosis time is only 1.363 seconds/case (D2), which is better than most baselines.</x:v>
      </x:c>
      <x:c r="J221" t="str">
        <x:v>Yes</x:v>
      </x:c>
      <x:c r="K221" t="str">
        <x:v>The paper mentions that ART has been applied to actual scenarios (such as commercial banking systems), but does not clearly state the specific company name. Experimental data D2 comes from the management system of a top commercial bank, which verifies the effectiveness of ART in an industrial environment.</x:v>
      </x:c>
      <x:c r="L221" t="str">
        <x:v>Yes</x:v>
      </x:c>
      <x:c r="M221" s="6"/>
      <x:c r="N221"/>
      <x:c r="O221" t="str">
        <x:v>Anomaly detection and fault diagnosis</x:v>
      </x:c>
      <x:c r="P221" t="str">
        <x:v>Anomaly detection and fault location in microservice systems</x:v>
      </x:c>
      <x:c r="Q221" t="str">
        <x:v>Yes</x:v>
      </x:c>
    </x:row>
    <x:row r="222" ht="25.5" customHeight="1">
      <x:c r="A222" t="str">
        <x:v>Detecting and Explaining Anomalies Caused by Web Tamper Attacks via Building Consistency-based Normality</x:v>
      </x:c>
      <x:c r="B222" t="str">
        <x:v>Testing</x:v>
      </x:c>
      <x:c r="C222" t="str">
        <x:v>The paper proposes WebNorm, an approach for detecting and explaining anomalies caused by web tamper attacks. WebNorm learns behavioral normalities as invariants based on data consistency, flow consistency, and common-sense consistency, modeled as first-order logic. Violations of these invariants trigger alarms with explanations. Experiments on benchmarks like TrainTicket and NiceFish show that WebNorm outperforms state-of-the-art methods, improving precision and recall by 56.1% and 35.1%, respectively, while achieving 92.3% explanation accuracy.</x:v>
      </x:c>
      <x:c r="D222" t="str">
        <x:v>The paper proposes WebNorm, an approach for detecting and explaining anomalies caused by web tamper attacks. WebNorm learns behavioral normalities as invariants based on data consistency, flow consistency, and common-sense consistency, modeled as first-order logic. Violations of these invariants trigger alarms with explanations. Experiments on benchmarks like TrainTicket and NiceFish show that WebNorm outperforms state-of-the-art methods, improving precision and recall by 56.1% and 35.1%, respectively, while achieving 92.3% explanation accuracy.</x:v>
      </x:c>
      <x:c r="E222" t="str">
        <x:v>Detect and explain anomalies caused by web tampering attacks by building consistency-based behavioral specifications.</x:v>
      </x:c>
      <x:c r="F222" t="str">
        <x:v>Yes</x:v>
      </x:c>
      <x:c r="G222" t="str">
        <x:v>ASE-24</x:v>
      </x:c>
      <x:c r="H222" t="str">
        <x:v>TrainTicket
NiceFish</x:v>
      </x:c>
      <x:c r="I222" t="str">
        <x:v>Indicators: Precision, Recall, F1-Score, Explanation Accuracy.
Effect:
Accuracy: 56.1% higher than the baseline method.
Recall rate: 35.1% higher than the baseline method.
F1 score: 0.918 on TrainTicket and 0.922 on NiceFish.
Explanation accuracy: 92.3%.</x:v>
      </x:c>
      <x:c r="J222" t="str">
        <x:v>No</x:v>
      </x:c>
      <x:c r="K222" t="str">
        <x:v>The paper mentions cases from the industry, such as the Payment Bypass Attacks suffered by Vistara Airlines, as well as the application of actual tools (such as Splunk, Elastic Stack, and IBM QRadar) in log analysis. In addition, the paper also mentions the participation of the Government Technology Agency of Singapore.</x:v>
      </x:c>
      <x:c r="L222" t="str">
        <x:v>No</x:v>
      </x:c>
      <x:c r="M222" s="6" t="e">
        <x:f>HYPERLINK("https://github.com/code-philia/webnorm","https://github.com/code-philia/webnorm")</x:f>
        <x:v>HYPERLINK is not implemented. linkLocation=https://github.com/code-philia/webnorm, friendlyName=https://github.com/code-philia/webnorm</x:v>
      </x:c>
      <x:c r="N222" t="str">
        <x:v>0</x:v>
      </x:c>
      <x:c r="O222" t="str">
        <x:v>Software security and vulnerability analysis</x:v>
      </x:c>
      <x:c r="P222" t="str">
        <x:v>User safety and ethical compliance testing</x:v>
      </x:c>
      <x:c r="Q222" t="str">
        <x:v>No</x:v>
      </x:c>
    </x:row>
    <x:row r="223" ht="25.5" customHeight="1">
      <x:c r="A223" t="str">
        <x:v>End-to-End AutoML for Unsupervised Log Anomaly Detection</x:v>
      </x:c>
      <x:c r="B223" t="str">
        <x:v>Testing</x:v>
      </x:c>
      <x:c r="C223" t="str">
        <x:v>The paper proposes LogCraft, an end-to-end unsupervised log anomaly detection framework based on Automated Machine Learning (AutoML). LogCraft automates feature engineering, model selection, and anomaly detection, reducing the need for manual intervention and lowering the deployment barrier. Evaluated on five public datasets, LogCraft achieves an average F1 score of 0.899, outperforming existing unsupervised methods (average F1 score: 0.847). Key innovations include LogAFE for adaptive log feature enhancement and a meta-learning-based model recommendation system, which efficiently handles diverse log data and selects optimal detection models.</x:v>
      </x:c>
      <x:c r="D223" t="str">
        <x:v>The paper proposes LogCraft, an end-to-end unsupervised log anomaly detection framework based on Automated Machine Learning (AutoML). LogCraft automates feature engineering, model selection, and anomaly detection, reducing the need for manual intervention and lowering the deployment barrier. Evaluated on five public datasets, LogCraft achieves an average F1 score of 0.899, outperforming existing unsupervised methods (average F1 score: 0.847). Key innovations include LogAFE for adaptive log feature enhancement and a meta-learning-based model recommendation system, which efficiently handles diverse log data and selects optimal detection models.</x:v>
      </x:c>
      <x:c r="E223" t="str">
        <x:v>Unsupervised log anomaly detection based on automated machine learning (AutoML).</x:v>
      </x:c>
      <x:c r="F223" t="str">
        <x:v>Yes</x:v>
      </x:c>
      <x:c r="G223" t="str">
        <x:v>ASE-24</x:v>
      </x:c>
      <x:c r="H223" t="str">
        <x:v>HDFS
Blue Gene/L (BGL)
ThunderBird
Spirit
Liberty</x:v>
      </x:c>
      <x:c r="I223" t="str">
        <x:v>Indicators: Precision, Recall, F1-Score.
Effect:
Average F1 score: 0.899 (better than the baseline method’s 0.847).
It performs best on BGL, HDFS, ThunderBird and other data sets, and the F1 score is significantly improved.</x:v>
      </x:c>
      <x:c r="J223" t="str">
        <x:v>No</x:v>
      </x:c>
      <x:c r="K223" t="str">
        <x:v>Not reported</x:v>
      </x:c>
      <x:c r="L223" t="str">
        <x:v>Yes</x:v>
      </x:c>
      <x:c r="M223" s="6" t="e">
        <x:f>HYPERLINK("https://github.com/J-York/LogCraft","https://github.com/J-York/LogCraft")</x:f>
        <x:v>HYPERLINK is not implemented. linkLocation=https://github.com/J-York/LogCraft, friendlyName=https://github.com/J-York/LogCraft</x:v>
      </x:c>
      <x:c r="N223" t="str">
        <x:v>0</x:v>
      </x:c>
      <x:c r="O223" t="str">
        <x:v>Anomaly detection and fault diagnosis</x:v>
      </x:c>
      <x:c r="P223" t="str">
        <x:v>Log anomaly detection</x:v>
      </x:c>
      <x:c r="Q223" t="str">
        <x:v>Yes</x:v>
      </x:c>
    </x:row>
    <x:row r="224" ht="25.5" customHeight="1">
      <x:c r="A224" t="str">
        <x:v>SoVAR: Build Generalizable Scenarios from Accident Reports for Autonomous Driving Testing</x:v>
      </x:c>
      <x:c r="B224" t="str">
        <x:v>Testing</x:v>
      </x:c>
      <x:c r="C224" t="str">
        <x:v>This paper introduces SoVAR, a tool for automatically generating generalizable test scenarios from accident reports to evaluate Autonomous Driving Systems (ADS). SoVAR employs LLMs to extract accident information and formulates constraints to generate adaptable trajectories for different road structures. Experiments demonstrate that SoVAR outperforms baseline methods in information extraction and successfully identifies safety violations in Baidu Apollo.</x:v>
      </x:c>
      <x:c r="D224" t="str">
        <x:v>This paper introduces SoVAR, a tool for automatically generating generalizable test scenarios from accident reports to evaluate Autonomous Driving Systems (ADS). SoVAR employs LLMs to extract accident information and formulates constraints to generate adaptable trajectories for different road structures. Experiments demonstrate that SoVAR outperforms baseline methods in information extraction and successfully identifies safety violations in Baidu Apollo.</x:v>
      </x:c>
      <x:c r="E224" t="str">
        <x:v>Automatically generate generalizable test scenarios from traffic accident reports
Safety testing of autonomous driving systems</x:v>
      </x:c>
      <x:c r="F224" t="str">
        <x:v>Yes</x:v>
      </x:c>
      <x:c r="G224" t="str">
        <x:v>ASE-24</x:v>
      </x:c>
      <x:c r="H224" t="str">
        <x:v>NHTSA (National Highway Traffic Safety Administration) traffic accident reporting database</x:v>
      </x:c>
      <x:c r="I224" t="str">
        <x:v>Quantitative indicators:
Scenario Reconstruction Rate (SRR): Measures the proportion of successfully reconstructed scenes.
Information extraction accuracy: Compare the extraction accuracy of SoVAR, SoVAR_N (GPT-4 without language mode prompt) and AC3R (baseline method).
Effect:
The average accuracy of SoVAR in environmental conditions, road network and dynamic object information extraction reaches 85.33%, 96.44% and 87.13% respectively, which is significantly better than the baseline method.
The SRR on different road types (intersections, T-intersections, straight roads) are 93.3%, 72.7% and 82.0% respectively, while the SRR of the baseline method AC3R is 0.</x:v>
      </x:c>
      <x:c r="J224" t="str">
        <x:v>Yes</x:v>
      </x:c>
      <x:c r="K224" t="str">
        <x:v>Industrial applications: The industrial-grade autonomous driving system Baidu Apollo was tested and 5 safety violations were successfully detected.
Case Study: Using NHTSA's accident report and LGSVL simulation platform to generate test scenarios, the effectiveness of SoVAR in a real industrial environment was verified.</x:v>
      </x:c>
      <x:c r="L224" t="str">
        <x:v>No</x:v>
      </x:c>
      <x:c r="M224" s="6" t="e">
        <x:f>HYPERLINK("https://github.com/meng2180/SoVAR","https://github.com/meng2180/SoVAR")</x:f>
        <x:v>HYPERLINK is not implemented. linkLocation=https://github.com/meng2180/SoVAR, friendlyName=https://github.com/meng2180/SoVAR</x:v>
      </x:c>
      <x:c r="N224" t="str">
        <x:v>16</x:v>
      </x:c>
      <x:c r="O224" t="str">
        <x:v>Program Analysis and Software Testing</x:v>
      </x:c>
      <x:c r="P224" t="str">
        <x:v>Automated test generation</x:v>
      </x:c>
      <x:c r="Q224" t="str">
        <x:v>Yes</x:v>
      </x:c>
    </x:row>
    <x:row r="225" ht="25.5" customHeight="1">
      <x:c r="A225" t="str">
        <x:v>Bridging the Gap between Real-world and Synthetic Images for Testing Autonomous Driving Systems</x:v>
      </x:c>
      <x:c r="B225" t="str">
        <x:v>Testing</x:v>
      </x:c>
      <x:c r="C225" t="str">
        <x:v>The paper addresses the issue of distribution discrepancies between real-world training images and synthetic test images in Autonomous Driving Systems (ADS) testing. It proposes three image-to-image translators (CycleGAN, neural style transfer, and SAEVAE) to align synthetic test images with real-world distributions. Experimental results show that these translators significantly improve offline and online testing accuracy while preserving test data quality. SAEVAE outperforms others in efficiency and effectiveness, with minimal time overhead for online testing.</x:v>
      </x:c>
      <x:c r="D225" t="str">
        <x:v>The paper addresses the issue of distribution discrepancies between real-world training images and synthetic test images in Autonomous Driving Systems (ADS) testing. It proposes three image-to-image translators (CycleGAN, neural style transfer, and SAEVAE) to align synthetic test images with real-world distributions. Experimental results show that these translators significantly improve offline and online testing accuracy while preserving test data quality. SAEVAE outperforms others in efficiency and effectiveness, with minimal time overhead for online testing.</x:v>
      </x:c>
      <x:c r="E225" t="str">
        <x:v>The research topic is to use image-to-image conversion technology to bridge the distribution difference between real-world and synthetic images to improve the accuracy and reliability of autonomous driving system (ADS) testing.</x:v>
      </x:c>
      <x:c r="F225" t="str">
        <x:v>Yes</x:v>
      </x:c>
      <x:c r="G225" t="str">
        <x:v>ASE-24</x:v>
      </x:c>
      <x:c r="H225" t="str">
        <x:v>Datasets: Udacity Jungle (real world), synthetic data set generated by BeamNG (corresponding to Udacity Jungle), KITTI (real world), vKITTI (synthetic corresponding to KITTI).
Model: Five ADS-DNNs (Autumn, Chauffeur, Dave2, Epoch for lane keeping, YOLOv5 for target detection).
Simulation platform: BeamNG simulator is used for online testing.</x:v>
      </x:c>
      <x:c r="I225" t="str">
        <x:v>Distribution alignment (RQ1): VAE reconstruction error (MAE), SAEVAE significantly reduces the error.
Offline test accuracy (RQ2): MAE for the lane keeping task is increased by 57%, and mAP for the target detection task is increased by 19%.
Online test failure rate (RQ3): OOB distance is increased, and the number of failures (#OOB) is reduced by 80%.
Test data quality (RQ4): Coverage (NC, SA), diversity (GD, SD), and fault revealing capabilities (number of clusters) are basically maintained or slightly improved.
Time overhead (RQ5): SAEVAE only increases simulation time by 8%.
Offline and online correlation (RQ6): Pearson/Spearman correlation is improved, reducing reliance on expensive online testing.</x:v>
      </x:c>
      <x:c r="J225" t="str">
        <x:v>No</x:v>
      </x:c>
      <x:c r="K225" t="str">
        <x:v>Industrial application: YOLOv5 is used by NVIDIA to demonstrate GPU performance (citing its GitHub and NVIDIA blog); Dave2 is used by NVIDIA for actual road testing.
Simulation Tools: BeamNG is widely used in industry and research for ADS test benchmarks.</x:v>
      </x:c>
      <x:c r="L225" t="str">
        <x:v>No</x:v>
      </x:c>
      <x:c r="M225" s="6"/>
      <x:c r="N225"/>
      <x:c r="O225" t="str">
        <x:v>Cross-cutting and emerging themes</x:v>
      </x:c>
      <x:c r="P225" t="str">
        <x:v>Autonomous driving system testing</x:v>
      </x:c>
      <x:c r="Q225" t="str">
        <x:v>No</x:v>
      </x:c>
    </x:row>
    <x:row r="226" ht="25.5" customHeight="1">
      <x:c r="A226" t="str">
        <x:v>LeGEND: A Top-Down Approach to Scenario Generation of Autonomous Driving Systems Assisted by Large Language Models</x:v>
      </x:c>
      <x:c r="B226" t="str">
        <x:v>Testing</x:v>
      </x:c>
      <x:c r="C226" t="str">
        <x:v>The paper proposes LeGEND, a top-down scenario generation approach for testing Autonomous Driving Systems (ADS). LeGEND leverages Large Language Models (LLMs) to transform abstract functional scenarios (e.g., natural language accident reports) into formal logical scenarios, which are then used to generate diverse and critical test scenarios through search-based techniques. Experiments on Baidu Apollo demonstrate that LeGEND outperforms baseline methods in scenario diversity and effectiveness, while also validating the importance of intermediate representations in improving transformation precision.</x:v>
      </x:c>
      <x:c r="D226" t="str">
        <x:v>The paper proposes LeGEND, a top-down scenario generation approach for testing Autonomous Driving Systems (ADS). LeGEND leverages Large Language Models (LLMs) to transform abstract functional scenarios (e.g., natural language accident reports) into formal logical scenarios, which are then used to generate diverse and critical test scenarios through search-based techniques. Experiments on Baidu Apollo demonstrate that LeGEND outperforms baseline methods in scenario diversity and effectiveness, while also validating the importance of intermediate representations in improving transformation precision.</x:v>
      </x:c>
      <x:c r="E226" t="str">
        <x:v>The research topic is to use large language models (LLM) to generate logical scenarios from functional scenarios to improve the diversity and effectiveness of autonomous driving system (ADS) testing.</x:v>
      </x:c>
      <x:c r="F226" t="str">
        <x:v>Yes</x:v>
      </x:c>
      <x:c r="G226" t="str">
        <x:v>ASE-24</x:v>
      </x:c>
      <x:c r="H226" t="str">
        <x:v>Dataset: Real traffic accident reports from the U.S. National Highway Traffic Safety Administration (NHTSA).
Simulation platform: Baidu Apollo (industrial grade ADS) and LGSVL (software simulator).
Baseline methods: random generation (Random) and genetic algorithm-based search method (AV-Fuzzer).</x:v>
      </x:c>
      <x:c r="I226" t="str">
        <x:v>#Types: LeGEND generated 11 different key scene types, significantly more than Random (2 types) and AV-Fuzzer (4 types).
#TypeExposRate: LeGEND’s type exposure rate is 11.5%, which is higher than Random (3.1%) and AV-Fuzzer (1.3%).
#SimForFirstType: LeGEND found the first key scene after 11 simulations, faster than Random (35 times) and AV-Fuzzer (14 times).
#SimForAllTypes: LeGEND finds all key scene types after 1354 simulations, outperforming Random (642 times) and AV-Fuzzer (594 times).
#TimeForOneScenario: LeGEND takes an average of 32.1 seconds per scene, which is more efficient than Random (46.2 seconds) and AV-Fuzzer (46.6 seconds).</x:v>
      </x:c>
      <x:c r="J226" t="str">
        <x:v>Yes</x:v>
      </x:c>
      <x:c r="K226" t="str">
        <x:v>Industrial application: The experiment was based on Baidu Apollo (industrial-grade autonomous driving system) and verified the effectiveness of LeGEND in real scenarios.</x:v>
      </x:c>
      <x:c r="L226" t="str">
        <x:v>No</x:v>
      </x:c>
      <x:c r="M226" s="6" t="e">
        <x:f>HYPERLINK("https://github.com/MayDGT/LeGEND","https://github.com/MayDGT/LeGEND")</x:f>
        <x:v>HYPERLINK is not implemented. linkLocation=https://github.com/MayDGT/LeGEND, friendlyName=https://github.com/MayDGT/LeGEND</x:v>
      </x:c>
      <x:c r="N226" t="str">
        <x:v>13</x:v>
      </x:c>
      <x:c r="O226" t="str">
        <x:v>Cross-cutting and emerging themes</x:v>
      </x:c>
      <x:c r="P226" t="str">
        <x:v>Autonomous driving system testing</x:v>
      </x:c>
      <x:c r="Q226" t="str">
        <x:v>Yes</x:v>
      </x:c>
    </x:row>
    <x:row r="227" ht="25.5" customHeight="1">
      <x:c r="A227" t="str">
        <x:v>ROCAS: Root Cause Analysis of Autonomous Driving Accidents via Cyber-Physical Co-mutation</x:v>
      </x:c>
      <x:c r="B227" t="str">
        <x:v>Testing</x:v>
      </x:c>
      <x:c r="C227" t="str">
        <x:v>The paper introduces ROCAS, a novel framework for root cause analysis of autonomous driving system (ADS) accidents via cyber-physical co-mutation. ROCAS identifies accident-triggering entities through physical mutation and pinpoints misconfigurations via cyber mutation. Evaluated on 12 categories of ADS accidents, ROCAS demonstrates high effectiveness and efficiency in narrowing down search space and locating responsible misconfigurations.</x:v>
      </x:c>
      <x:c r="D227" t="str">
        <x:v>The paper introduces ROCAS, a novel framework for root cause analysis of autonomous driving system (ADS) accidents via cyber-physical co-mutation. ROCAS identifies accident-triggering entities through physical mutation and pinpoints misconfigurations via cyber mutation. Evaluated on 12 categories of ADS accidents, ROCAS demonstrates high effectiveness and efficiency in narrowing down search space and locating responsible misconfigurations.</x:v>
      </x:c>
      <x:c r="E227" t="str">
        <x:v>Accident root cause analysis of autonomous driving systems (ADS), focusing on solving the problem of locating triggering entities and misconfigurations in complex cyber-physical systems.</x:v>
      </x:c>
      <x:c r="F227" t="str">
        <x:v>Yes</x:v>
      </x:c>
      <x:c r="G227" t="str">
        <x:v>ASE-24</x:v>
      </x:c>
      <x:c r="H227" t="str">
        <x:v>The paper used two open source autonomous driving systems, Baidu Apollo and LAV, as experimental objects, analyzed 184 accident cases collected from the literature, and finally screened out 144 safety-related cases for evaluation.</x:v>
      </x:c>
      <x:c r="I227" t="str">
        <x:v>Quantitative indicators:
Trigger entity recognition accuracy.
Accuracy of misconfiguration location.
Search space reduction ratio (average reduction of 85.8%).
Runtime efficiency (time proportion of each stage: physical variation 16.4%, difference analysis 7.3%, network variation 76.3%).
Effect:
ROCAS can accurately identify triggering entities and misconfigurations, significantly improving the efficiency of accident analysis.
In regression testing, the modified configuration improved the task success rate.</x:v>
      </x:c>
      <x:c r="J227" t="str">
        <x:v>No</x:v>
      </x:c>
      <x:c r="K227" t="str">
        <x:v>Not reported</x:v>
      </x:c>
      <x:c r="L227" t="str">
        <x:v>No</x:v>
      </x:c>
      <x:c r="M227" s="6"/>
      <x:c r="N227"/>
      <x:c r="O227" t="str">
        <x:v>Cross-cutting and emerging themes</x:v>
      </x:c>
      <x:c r="P227" t="str">
        <x:v>Autonomous driving system testing</x:v>
      </x:c>
      <x:c r="Q227" t="str">
        <x:v>No</x:v>
      </x:c>
    </x:row>
    <x:row r="228" ht="25.5" customHeight="1">
      <x:c r="A228" t="str">
        <x:v>How to Pet a Two-Headed Snake? Solving Cross-Repository Compatibility Issues with Hera</x:v>
      </x:c>
      <x:c r="B228" t="str">
        <x:v>Development</x:v>
      </x:c>
      <x:c r="C228" t="str">
        <x:v>The paper introduces HERA, a tool designed to solve Cross-Repository Compatibility (CC) issues arising from dependencies managed by different repositories (e.g., Python’s pip and Ubuntu’s apt). These issues occur when package managers handle intra-repository dependencies but ignore inter-repository dependencies. HERA builds an offline cross-repository compatibility database (including dependency and compatibility tables) and performs online prediction, detection, and fixing of CC issues. Evaluations show HERA achieves 90.5% precision and 93.7% recall in detecting CC issues and successfully fixes real-world issues from GitHub and Stack Overflow.</x:v>
      </x:c>
      <x:c r="D228" t="str">
        <x:v>The paper introduces HERA, a tool designed to solve Cross-Repository Compatibility (CC) issues arising from dependencies managed by different repositories (e.g., Python’s pip and Ubuntu’s apt). These issues occur when package managers handle intra-repository dependencies but ignore inter-repository dependencies. HERA builds an offline cross-repository compatibility database (including dependency and compatibility tables) and performs online prediction, detection, and fixing of CC issues. Evaluations show HERA achieves 90.5% precision and 93.7% recall in detecting CC issues and successfully fixes real-world issues from GitHub and Stack Overflow.</x:v>
      </x:c>
      <x:c r="E228" t="str">
        <x:v>The research topic is Cross-Repository Compatibility Issues, specifically targeting dependency conflicts in the Python (pip) and Ubuntu (apt) ecosystems.</x:v>
      </x:c>
      <x:c r="F228" t="str">
        <x:v>Yes</x:v>
      </x:c>
      <x:c r="G228" t="str">
        <x:v>ASE-24</x:v>
      </x:c>
      <x:c r="H228" t="str">
        <x:v>Dataset: 1,692 real-world CC problems (built on Ubuntu 20.04 and Python packages).
Real-life examples: 27 CC issues from GitHub and Stack Overflow (26 successfully reproduced).</x:v>
      </x:c>
      <x:c r="I228" t="str">
        <x:v>Detection performance:
Precision: 90.5%
Recall: 93.7%
F1 score: 92.1%
Fix performance:
In 26 replicated real-world cases, HERA successfully detected and fixed all issues.</x:v>
      </x:c>
      <x:c r="J228" t="str">
        <x:v>Yes</x:v>
      </x:c>
      <x:c r="K228" t="str">
        <x:v>27 real cases were collected from GitHub and Stack Overflow (such as grdio#5154, compatibility issues between jinja2 and markupsafe), and HERA successfully reproduced and fixed 26 of them.</x:v>
      </x:c>
      <x:c r="L228" t="str">
        <x:v>No</x:v>
      </x:c>
      <x:c r="M228" s="6"/>
      <x:c r="N228"/>
      <x:c r="O228" t="str">
        <x:v>Software maintenance and evolution</x:v>
      </x:c>
      <x:c r="P228" t="str">
        <x:v>Software dependency management</x:v>
      </x:c>
      <x:c r="Q228" t="str">
        <x:v>No</x:v>
      </x:c>
    </x:row>
    <x:row r="229" ht="25.5" customHeight="1">
      <x:c r="A229" t="str">
        <x:v>Detect Hidden Dependency to Untangle Commits</x:v>
      </x:c>
      <x:c r="B229" t="str">
        <x:v>Development</x:v>
      </x:c>
      <x:c r="C229" t="str">
        <x:v>The paper introduces HD-GNN, a Heterogeneous Directed Graph Neural Network designed to untangle tangled commits in collaborative software development. Tangled commits mix code changes for different purposes (e.g., bug fixes and feature additions) into a single commit, complicating code review and maintenance. Existing approaches rely on heuristic rules or local code dependencies, failing to capture hidden dependencies in global contexts. HD-GNN models commits as hierarchical graphs (entity-level and code-change-level) and leverages graph neural networks to detect hidden dependencies by aggregating global syntactic and structural information. Evaluations on C# and Java datasets show HD-GNN improves untangling accuracy by 25% and 19.2% over state-of-the-art methods, with superior performance on manually validated datasets (MVD).</x:v>
      </x:c>
      <x:c r="D229" t="str">
        <x:v>The paper introduces HD-GNN, a Heterogeneous Directed Graph Neural Network designed to untangle tangled commits in collaborative software development. Tangled commits mix code changes for different purposes (e.g., bug fixes and feature additions) into a single commit, complicating code review and maintenance. Existing approaches rely on heuristic rules or local code dependencies, failing to capture hidden dependencies in global contexts. HD-GNN models commits as hierarchical graphs (entity-level and code-change-level) and leverages graph neural networks to detect hidden dependencies by aggregating global syntactic and structural information. Evaluations on C# and Java datasets show HD-GNN improves untangling accuracy by 25% and 19.2% over state-of-the-art methods, with superior performance on manually validated datasets (MVD).</x:v>
      </x:c>
      <x:c r="E229" t="str">
        <x:v>The research topic is Untangling Tangled Commits, focusing on solving the problem of hidden dependency detection between code changes.</x:v>
      </x:c>
      <x:c r="F229" t="str">
        <x:v>Yes</x:v>
      </x:c>
      <x:c r="G229" t="str">
        <x:v>ASE-24</x:v>
      </x:c>
      <x:c r="H229" t="str">
        <x:v>C# dataset: 1,612 tangled commits (from 9 GitHub projects).
Java dataset: 14,000+ entangled commits (from 10 GitHub projects).
Manual Validation Dataset (MVD): 600 real-life scenario submissions (300 each for C# and Java).</x:v>
      </x:c>
      <x:c r="I229" t="str">
        <x:v>Detection performance:
C# dataset: Improved accuracy by 6% (overall) and 3% (OA) over the optimal baseline (UTango).
Java dataset: Improved accuracy by 3% (overall) and 6% (OA) over the best baseline (UTango).
MVD dataset: Significantly outperforms all baselines, especially in complex cases containing hidden dependencies.
Efficiency:
The test time is close to the heuristic rule method and 28 times faster than traditional methods (such as Herzig et al.).</x:v>
      </x:c>
      <x:c r="J229" t="str">
        <x:v>Yes</x:v>
      </x:c>
      <x:c r="K229" t="str">
        <x:v>The partners of the paper include Huawei Cloud Computing Technology Co., Ltd., and the tool is verified in real industrial scenarios.
A Java MVD dataset is collected from the code base of an international software company to simulate actual development scenarios.</x:v>
      </x:c>
      <x:c r="L229" t="str">
        <x:v>Yes</x:v>
      </x:c>
      <x:c r="M229" s="6"/>
      <x:c r="N229"/>
      <x:c r="O229" t="str">
        <x:v>Software maintenance and evolution</x:v>
      </x:c>
      <x:c r="P229" t="str">
        <x:v>Code review automation</x:v>
      </x:c>
      <x:c r="Q229" t="str">
        <x:v>Yes</x:v>
      </x:c>
    </x:row>
    <x:row r="230" ht="25.5" customHeight="1">
      <x:c r="A230" t="str">
        <x:v>LeanBin: Harnessing Lifting and Recompilation to Debloat Binaries</x:v>
      </x:c>
      <x:c r="B230" t="str">
        <x:v>Maintenance</x:v>
      </x:c>
      <x:c r="C230" t="str">
        <x:v>This paper introduces LeanBin, a novel binary debloating and specialization tool that combines dynamic execution tracing with heuristic-free static analysis to remove unnecessary code from binaries. LeanBin captures execution traces to identify required instructions and control flow, then augments this information with static analysis to avoid overly restricting input space. The tool supports optimized, stripped, and dynamically linked binaries, including shared libraries. Evaluations on SPEC CPU2006 INT benchmarks show LeanBin achieves a geomean debloating overhead of 1.78x, with debloated binaries running at 1.21x overhead. The tool significantly reduces code size (down to 53.59%) and gadget counts (as low as 3.65%), enhancing security and performance.</x:v>
      </x:c>
      <x:c r="D230" t="str">
        <x:v>This paper introduces LeanBin, a novel binary debloating and specialization tool that combines dynamic execution tracing with heuristic-free static analysis to remove unnecessary code from binaries. LeanBin captures execution traces to identify required instructions and control flow, then augments this information with static analysis to avoid overly restricting input space. The tool supports optimized, stripped, and dynamically linked binaries, including shared libraries. Evaluations on SPEC CPU2006 INT benchmarks show LeanBin achieves a geomean debloating overhead of 1.78x, with debloated binaries running at 1.21x overhead. The tool significantly reduces code size (down to 53.59%) and gadget counts (as low as 3.65%), enhancing security and performance.</x:v>
      </x:c>
      <x:c r="E230" t="str">
        <x:v>Binary Debloating and Specialization optimize binary files through a combination of dynamic tracking and static analysis to reduce code redundancy and attack surfaces.</x:v>
      </x:c>
      <x:c r="F230" t="str">
        <x:v>No</x:v>
      </x:c>
      <x:c r="G230" t="str">
        <x:v>ASE-24</x:v>
      </x:c>
      <x:c r="H230" t="str">
        <x:v>SPEC CPU2006 INT (integer benchmark), Phoenix (multi-threaded benchmark), SQLite (real use case).</x:v>
      </x:c>
      <x:c r="I230" t="str">
        <x:v>Quantitative indicators:
Debloating Time: 1.78 times native execution time on average.
Running time (Execution Time): After de-expansion, the average binary running time is 1.21 times the native time.
Code Coverage: Dynamic tracking (D) averages 35.45%, static analysis enhancement (DS2) averages 64.30%.
Gadget quantity: reduced to 24.10%-30.22% of native (as low as 16.65% after using ARM PAC).
Code size: reduced to 53.59% of native (dynamic strategy D).
Effect: Significantly reduces the attack surface, improves performance, and supports multi-threading and de-bloat of shared libraries.</x:v>
      </x:c>
      <x:c r="J230" t="str">
        <x:v>Yes</x:v>
      </x:c>
      <x:c r="K230" t="str">
        <x:v>The SQLite use case shows that the running speed of the de-bloated binary (including shared libraries) is increased to 1.24 times, and the number of gadgets is reduced to 3.65%.</x:v>
      </x:c>
      <x:c r="L230" t="str">
        <x:v>No</x:v>
      </x:c>
      <x:c r="M230" s="6" t="e">
        <x:f>HYPERLINK("https://github.com/IgWod/leanbin","https://github.com/IgWod/leanbin")</x:f>
        <x:v>HYPERLINK is not implemented. linkLocation=https://github.com/IgWod/leanbin, friendlyName=https://github.com/IgWod/leanbin</x:v>
      </x:c>
      <x:c r="N230" t="str">
        <x:v>3</x:v>
      </x:c>
      <x:c r="O230" t="str">
        <x:v>Software security and vulnerability analysis</x:v>
      </x:c>
      <x:c r="P230" t="str">
        <x:v>Binary code analysis and decompilation</x:v>
      </x:c>
      <x:c r="Q230" t="str">
        <x:v>No</x:v>
      </x:c>
    </x:row>
    <x:row r="231" ht="25.5" customHeight="1">
      <x:c r="A231" s="10" t="str">
        <x:v>Balancing the Quality and Cost of Updating Dependencies</x:v>
      </x:c>
      <x:c r="B231" t="str">
        <x:v>Maintenance</x:v>
      </x:c>
      <x:c r="C231" t="str">
        <x:v>This paper introduces GoblinUpdater, a tool that formulates dependency updates as a multi-objective optimization problem to balance quality (e.g., freshness, popularity, security) and cost (e.g., breaking changes). Using linear programming, it generates optimal update plans tailored to developer preferences. Evaluated on 107 Java projects, GoblinUpdater outperforms naive approaches, achieving up to two orders of magnitude better freshness while maintaining compilation and test success.</x:v>
      </x:c>
      <x:c r="D231" t="str">
        <x:v>This paper introduces GoblinUpdater, a tool that formulates dependency updates as a multi-objective optimization problem to balance quality (e.g., freshness, popularity, security) and cost (e.g., breaking changes). Using linear programming, it generates optimal update plans tailored to developer preferences. Evaluated on 107 Java projects, GoblinUpdater outperforms naive approaches, achieving up to two orders of magnitude better freshness while maintaining compilation and test success.</x:v>
      </x:c>
      <x:c r="E231" t="str">
        <x:v>Multi-objective optimization of dependency updates, aiming to maximize dependency quality (freshness, popularity, security) and minimize update costs (breaking changes).</x:v>
      </x:c>
      <x:c r="F231" t="str">
        <x:v>No</x:v>
      </x:c>
      <x:c r="G231" t="str">
        <x:v>ASE-24</x:v>
      </x:c>
      <x:c r="H231" t="str">
        <x:v>107 open source Java Maven projects (from filtered Hejderup and Gousios datasets)</x:v>
      </x:c>
      <x:c r="I231" t="str">
        <x:v>Quantitative indicators:
Freshness: Improved by up to two orders of magnitude.
Popularity: Based on the number of dependencies within a one-year window.
Vulnerabilities (CVEs): Calculated using Fibonacci coefficient weighting, significantly reduced.
Cost of Change: Quantify destructive changes through Maracas and Japicmp tools, and zero-cost configuration (cfg3/cfg4) completely avoids destructive changes.
Effect:
Under zero-cost configuration (cfg4), the compilation and test pass rate is better than other methods (nearly 100%).
Quality Debt is reduced on average from 57% (local strategy) to 60% (global strategy).</x:v>
      </x:c>
      <x:c r="J231" t="str">
        <x:v>Yes</x:v>
      </x:c>
      <x:c r="K231" t="str">
        <x:v>The update strategies of GoblinUpdater and commonly used dependency management tools (such as Dependabot and Renovate) are compared to show its advantages in global optimization and security.
In actual cases, the potential of tools in reducing vulnerabilities (such as log4shell) and improving performance is demonstrated through the update of dependencies such as SQLite.</x:v>
      </x:c>
      <x:c r="L231" t="str">
        <x:v>No</x:v>
      </x:c>
      <x:c r="M231" s="6"/>
      <x:c r="N231"/>
      <x:c r="O231" t="str">
        <x:v>Software maintenance and evolution</x:v>
      </x:c>
      <x:c r="P231" t="str">
        <x:v>Software dependency management</x:v>
      </x:c>
      <x:c r="Q231" t="str">
        <x:v>No</x:v>
      </x:c>
    </x:row>
    <x:row r="232" ht="25.5" customHeight="1">
      <x:c r="A232" t="str">
        <x:v>UFront: Toward A Unified MLIR Frontend for Deep Learning</x:v>
      </x:c>
      <x:c r="B232" t="str">
        <x:v>Development</x:v>
      </x:c>
      <x:c r="C232" t="str">
        <x:v>The paper introduces UFront, a unified MLIR frontend designed to address challenges in existing MLIR frontends, such as inflexible high-level IR conversion, limited optimization opportunities, and reduced compatibility. UFront employs a two-stage operator-to-operator compilation workflow: the first stage performs model tracing and high-level graph optimizations to generate unified high-level IR, while the second stage directly converts this IR into standard TOSA IR using proposed lowering patterns. Experiments demonstrate that UFront outperforms state-of-the-art methods in compatibility, compilation speed, and execution efficiency while producing results consistent with popular deep learning</x:v>
      </x:c>
      <x:c r="D232" t="str">
        <x:v>The paper introduces UFront, a unified MLIR frontend designed to address challenges in existing MLIR frontends, such as inflexible high-level IR conversion, limited optimization opportunities, and reduced compatibility. UFront employs a two-stage operator-to-operator compilation workflow: the first stage performs model tracing and high-level graph optimizations to generate unified high-level IR, while the second stage directly converts this IR into standard TOSA IR using proposed lowering patterns. Experiments demonstrate that UFront outperforms state-of-the-art methods in compatibility, compilation speed, and execution efficiency while producing results consistent with popular deep learning</x:v>
      </x:c>
      <x:c r="E232" t="str">
        <x:v>The research topic is to design and implement a unified MLIR front-end (UFront) for efficient compilation and optimization of models of different deep learning frameworks, and to solve the compatibility and efficiency issues of existing MLIR front-ends.</x:v>
      </x:c>
      <x:c r="F232" t="str">
        <x:v>Yes</x:v>
      </x:c>
      <x:c r="G232" t="str">
        <x:v>ASE-24</x:v>
      </x:c>
      <x:c r="H232" t="str">
        <x:v>Models: ResNet, MobileNet, ShuffleNet, SqueezeNet, DenseNet, Inception, LSTM, Vision Transformer (ViT), BERT.
Framework: TensorFlow/Keras, PyTorch, ONNX.
Hardware platform: AMD Ryzen CPU, NVIDIA RTX 3070 GPU, A100, Tesla T4.</x:v>
      </x:c>
      <x:c r="I232" t="str">
        <x:v>Compilation time: UFront is 2.42× to 13.83× faster than IREE-TF, Torch-MLIR and ONNX-MLIR.
Execution time: 3.83× faster than IREE-TF on CPU and 1.64× faster than Torch-MLIR on GPU.
Compatibility: Supports more models (such as DenseNet, LSTM, etc. that cannot be compiled by Torch-MLIR).
Accuracy: Consistent with the output of PyTorch, TensorFlow and other frameworks (MAE ≤ 6.732E-6, RMSE ≤ 4.34E-5, COD ≈ 1.0).
Top-1 accuracy: consistent with official reports and local implementations (such as ResNet50 reaching 79.249% on ImageNet-1k).</x:v>
      </x:c>
      <x:c r="J232" t="str">
        <x:v>Yes</x:v>
      </x:c>
      <x:c r="K232" t="str">
        <x:v>The paper mentioned that UFront was developed by Shanghai Enflame Technology Co., Ltd. and was supported by national key projects and Shanghai science and technology plans. In addition, UFront’s source code and tests have been made public on GitHub and Kaggle for industry use and verification.</x:v>
      </x:c>
      <x:c r="L232" t="str">
        <x:v>Yes</x:v>
      </x:c>
      <x:c r="M232" s="6" t="e">
        <x:f>HYPERLINK("https://github.com/guoqingbao/ufront","https://github.com/guoqingbao/ufront")</x:f>
        <x:v>HYPERLINK is not implemented. linkLocation=https://github.com/guoqingbao/ufront, friendlyName=https://github.com/guoqingbao/ufront</x:v>
      </x:c>
      <x:c r="N232" t="str">
        <x:v>5</x:v>
      </x:c>
      <x:c r="O232" t="str">
        <x:v>Systems and Performance Engineering</x:v>
      </x:c>
      <x:c r="P232" t="str">
        <x:v>Performance testing and optimization</x:v>
      </x:c>
      <x:c r="Q232" t="str">
        <x:v>Yes</x:v>
      </x:c>
    </x:row>
    <x:row r="233" ht="25.5" customHeight="1">
      <x:c r="A233" t="str">
        <x:v>FIPSER: Improving Fairness Testing of DNN by Seed Prioritization</x:v>
      </x:c>
      <x:c r="B233" t="str">
        <x:v>Testing</x:v>
      </x:c>
      <x:c r="C233" t="str">
        <x:v>The paper introduces FIPSER, a method designed to improve fairness testing of deep neural networks (DNNs) through seed prioritization. FIPSER leverages feature importance and perturbation potential to rank and select seed samples for generating Individual Discrimination Instance Pairs (IDIPs). Experimental results demonstrate that FIPSER significantly enhances the effectiveness and efficiency of existing IDIP mining methods, increasing the number of generated IDIPs by 45% and the generation speed by 11% on average. Additionally, FIPSER effectively addresses the imbalance in IDIP quantities across datasets and sensitive attributes.</x:v>
      </x:c>
      <x:c r="D233" t="str">
        <x:v>The paper introduces FIPSER, a method designed to improve fairness testing of deep neural networks (DNNs) through seed prioritization. FIPSER leverages feature importance and perturbation potential to rank and select seed samples for generating Individual Discrimination Instance Pairs (IDIPs). Experimental results demonstrate that FIPSER significantly enhances the effectiveness and efficiency of existing IDIP mining methods, increasing the number of generated IDIPs by 45% and the generation speed by 11% on average. Additionally, FIPSER effectively addresses the imbalance in IDIP quantities across datasets and sensitive attributes.</x:v>
      </x:c>
      <x:c r="E233" t="str">
        <x:v>The research topic is to improve the fairness test of deep neural networks through seed prioritization and solve the efficiency, effectiveness and imbalance problems of existing methods in IDIP generation.</x:v>
      </x:c>
      <x:c r="F233" t="str">
        <x:v>Yes</x:v>
      </x:c>
      <x:c r="G233" t="str">
        <x:v>ASE-24</x:v>
      </x:c>
      <x:c r="H233" t="str">
        <x:v>Datasets: census, compas, bank, credit, default, diabetes, heart, meps15, meps16, students.
Model: Fully connected neural network (layer width is 64, 32, 16, 8, 4, 2), activation function is ReLU.
Comparison methods: ADF, EIDIG, NF, DICE and other IDIP mining methods.</x:v>
      </x:c>
      <x:c r="I233" t="str">
        <x:v>Effectiveness: FIPSER increases the number of IDIP generation by 45% (compared to random sampling) and 48.29% (compared to clustering strategy) on average.
Efficiency: The IDIP generation speed is increased by an average of 28.21% (compared to random sampling) and 6.66% (compared to clustering strategy).
Imbalance processing: FIPSER verified its superiority in imbalanced data sets through Gini coefficient and Lorenz curve.
Model retraining: After retraining the model using the IDIP generated by FIPSER, the fairness increased by 7.29% and the accuracy decreased by 8.37%, which is similar to the clustering strategy.</x:v>
      </x:c>
      <x:c r="J233" t="str">
        <x:v>No</x:v>
      </x:c>
      <x:c r="K233" t="str">
        <x:v>Not reported</x:v>
      </x:c>
      <x:c r="L233" t="str">
        <x:v>No</x:v>
      </x:c>
      <x:c r="M233" s="6" t="e">
        <x:f>HYPERLINK("https://github.com/light-chimes/FIPSER","https://github.com/light-chimes/FIPSER")</x:f>
        <x:v>HYPERLINK is not implemented. linkLocation=https://github.com/light-chimes/FIPSER, friendlyName=https://github.com/light-chimes/FIPSER</x:v>
      </x:c>
      <x:c r="N233" t="str">
        <x:v>1</x:v>
      </x:c>
      <x:c r="O233" t="str">
        <x:v>Cross-cutting and emerging themes</x:v>
      </x:c>
      <x:c r="P233" t="str">
        <x:v>AI ethics and fairness</x:v>
      </x:c>
      <x:c r="Q233" t="str">
        <x:v>No</x:v>
      </x:c>
    </x:row>
    <x:row r="234" ht="25.5" customHeight="1">
      <x:c r="A234" t="str">
        <x:v>Prioritizing Test Inputs for DNNs Using Training Dynamics</x:v>
      </x:c>
      <x:c r="B234" t="str">
        <x:v>Testing</x:v>
      </x:c>
      <x:c r="C234" t="str">
        <x:v>The paper proposes TDPR, a novel test input prioritization technique for Deep Neural Networks (DNNs) based on training dynamics. TDPR constructs learning trajectories for test inputs by analyzing the DNN's evolving behavior during training (e.g., predicted probabilities, labels, and uncertainty scores). It then extracts features from these trajectories and applies learning-to-rank techniques to prioritize test inputs. Experimental results on 8 diverse datasets show that TDPR outperforms 7 baseline methods in both prioritizing bug-revealing inputs and guiding DNN retraining.</x:v>
      </x:c>
      <x:c r="D234" t="str">
        <x:v>The paper proposes TDPR, a novel test input prioritization technique for Deep Neural Networks (DNNs) based on training dynamics. TDPR constructs learning trajectories for test inputs by analyzing the DNN's evolving behavior during training (e.g., predicted probabilities, labels, and uncertainty scores). It then extracts features from these trajectories and applies learning-to-rank techniques to prioritize test inputs. Experimental results on 8 diverse datasets show that TDPR outperforms 7 baseline methods in both prioritizing bug-revealing inputs and guiding DNN retraining.</x:v>
      </x:c>
      <x:c r="E234" t="str">
        <x:v>The test input prioritization of deep neural networks (DNN) aims to efficiently identify error-revealing samples through training dynamics and reduce test labeling costs.</x:v>
      </x:c>
      <x:c r="F234" t="str">
        <x:v>Yes</x:v>
      </x:c>
      <x:c r="G234" t="str">
        <x:v>ASE-24</x:v>
      </x:c>
      <x:c r="H234" t="str">
        <x:v>Datasets: CIFAR-10, Tiny-ImageNet, IMDB, SMS (contains original data and corrupted data after real-life interference, such as CIFAR-10-C).
DNN architecture: ResNet-18, DenseNet-121, Transformer, Bi-LSTM.</x:v>
      </x:c>
      <x:c r="I234" t="str">
        <x:v>RAUC (Relative Area Under Curve): Measures the early detection ability of error-revealing samples in prioritization. TDPR increased on average by 1.18% to 71.43% in RAUC.
ATRC (Average Test Relative Coverage): The proportion of samples that are exposed to detection errors under a limited testing budget. TDPR increased by 2.50% to 74.29% on average.
Accuracy Improvement: Retrain DNN by prioritizing samples, improving accuracy by up to 13.63%.
Statistical tests (Wilcoxon signed-rank test and Cliff's delta) show that TDPR significantly outperforms the baseline method in most cases.</x:v>
      </x:c>
      <x:c r="J234" t="str">
        <x:v>No</x:v>
      </x:c>
      <x:c r="K234" t="str">
        <x:v>Not reported</x:v>
      </x:c>
      <x:c r="L234" t="str">
        <x:v>No</x:v>
      </x:c>
      <x:c r="M234" s="6" t="e">
        <x:f>HYPERLINK("https://github.com/TDPR-24/TDPR","https://github.com/TDPR-24/TDPR")</x:f>
        <x:v>HYPERLINK is not implemented. linkLocation=https://github.com/TDPR-24/TDPR, friendlyName=https://github.com/TDPR-24/TDPR</x:v>
      </x:c>
      <x:c r="N234" t="str">
        <x:v>1</x:v>
      </x:c>
      <x:c r="O234" t="str">
        <x:v>Program Analysis and Software Testing</x:v>
      </x:c>
      <x:c r="P234" t="str">
        <x:v>Quantum program testing, deep learning system testing</x:v>
      </x:c>
      <x:c r="Q234" t="str">
        <x:v>Yes</x:v>
      </x:c>
    </x:row>
    <x:row r="235" ht="25.5" customHeight="1">
      <x:c r="A235" t="str">
        <x:v>Repairing Regex-Dependent String Functions</x:v>
      </x:c>
      <x:c r="B235" t="str">
        <x:v>Development</x:v>
      </x:c>
      <x:c r="C235" t="str">
        <x:v>This paper presents the first PBE-based method for repairing regex-dependent string functions (e.g., replaceAll). Existing regex synthesis methods focus on whole-string matching, while most regex-dependent functions use substring matching and require replacement parameters. The paper addresses this gap by incorporating origin information in examples, a substring-context-aware pruning technique, and SMT constraints to insert captures. The tool R2-DS efficiently repairs real-world bugs and demonstrates high-quality results in evaluations.</x:v>
      </x:c>
      <x:c r="D235" t="str">
        <x:v>This paper presents the first PBE-based method for repairing regex-dependent string functions (e.g., replaceAll). Existing regex synthesis methods focus on whole-string matching, while most regex-dependent functions use substring matching and require replacement parameters. The paper addresses this gap by incorporating origin information in examples, a substring-context-aware pruning technique, and SMT constraints to insert captures. The tool R2-DS efficiently repairs real-world bugs and demonstrates high-quality results in evaluations.</x:v>
      </x:c>
      <x:c r="E235" t="str">
        <x:v>The research topic is to automatically repair string functions that rely on regular expressions, focusing on solving the problems of substring matching and substitution parameters.</x:v>
      </x:c>
      <x:c r="F235" t="str">
        <x:v>Yes</x:v>
      </x:c>
      <x:c r="G235" t="str">
        <x:v>ASE-24</x:v>
      </x:c>
      <x:c r="H235" t="str">
        <x:v>The paper collects 120 real-world benchmark tasks from GitHub commits and StackOverflow posts, including repair examples of the replaceAll, replace, and search functions.</x:v>
      </x:c>
      <x:c r="I235" t="str">
        <x:v>Quantitative indicators: running time (seconds), F1 score (measures repair quality).
Effect:
R2-DS solved 90.8% of the instances with a median run time of 0.763 seconds.
The median F1 score is 1 and the average is 0.84, indicating that the repair results have high quality and good generalization ability.</x:v>
      </x:c>
      <x:c r="J235" t="str">
        <x:v>No</x:v>
      </x:c>
      <x:c r="K235" t="str">
        <x:v>The paper mentions real cases collected from GitHub and StackOverflow, including fixing string replacement bugs in Markdown documents</x:v>
      </x:c>
      <x:c r="L235" t="str">
        <x:v>Yes</x:v>
      </x:c>
      <x:c r="M235" s="6"/>
      <x:c r="N235"/>
      <x:c r="O235" t="str">
        <x:v>Software maintenance and evolution</x:v>
      </x:c>
      <x:c r="P235" t="str">
        <x:v>Automated program repair</x:v>
      </x:c>
      <x:c r="Q235" t="str">
        <x:v>No</x:v>
      </x:c>
    </x:row>
    <x:row r="236" ht="25.5" customHeight="1">
      <x:c r="A236" t="str">
        <x:v>FastFixer: An Efficient and Effective Approach for Repairing Programming Assignments</x:v>
      </x:c>
      <x:c r="B236" t="str">
        <x:v>Maintenance</x:v>
      </x:c>
      <x:c r="C236" t="str">
        <x:v>The paper introduces FastFixer, an efficient and effective approach for repairing programming assignments. It enhances the repair capability of Large Language Models (LLMs) through a novel repair-oriented fine-tuning strategy and an inference acceleration algorithm. FastFixer achieves a 20.46% improvement in repair accuracy and a 16.67× speedup in inference compared to state-of-the-art baselines, demonstrating its potential for providing timely and accurate feedback in programming education.</x:v>
      </x:c>
      <x:c r="D236" t="str">
        <x:v>The paper introduces FastFixer, an efficient and effective approach for repairing programming assignments. It enhances the repair capability of Large Language Models (LLMs) through a novel repair-oriented fine-tuning strategy and an inference acceleration algorithm. FastFixer achieves a 20.46% improvement in repair accuracy and a 16.67× speedup in inference compared to state-of-the-art baselines, demonstrating its potential for providing timely and accurate feedback in programming education.</x:v>
      </x:c>
      <x:c r="E236" t="str">
        <x:v>The research topic of the paper is Automated Program Repair (APR), especially for error repair in student programming assignments, combined with the fine-tuning strategy of large language models (LLM) and inference acceleration technology.</x:v>
      </x:c>
      <x:c r="F236" t="str">
        <x:v>Yes</x:v>
      </x:c>
      <x:c r="G236" t="str">
        <x:v>ASE-24</x:v>
      </x:c>
      <x:c r="H236" t="str">
        <x:v>Defects4DS: Contains 682 C student assignment submissions, 4 programming assignments from a data structures course.
Defects4DS-L: Expanded dataset with more submissions of 18 programming jobs, covering more error types and task difficulties.</x:v>
      </x:c>
      <x:c r="I236" t="str">
        <x:v>Repair capability indicator: Number of Fixed Programs: FastFixer repaired 312 programs, an increase of 20.46% compared with the optimal baseline (PaR-ChatGPT).
Fix Rate: On Defects4DS-L, FastFixer’s repair rate is 37.14%, which is better than other methods.
Inference efficiency index: Speedup ratio: FastFixer’s inference speed is 16.67 times faster than autoregressive decoding (AR).
Number of tokens generated per second (Tokens/s): 423.6 tokens/s, significantly higher than the baseline.
Step Efficiency: 147 times fewer reasoning steps.</x:v>
      </x:c>
      <x:c r="J236" t="str">
        <x:v>No</x:v>
      </x:c>
      <x:c r="K236" t="str">
        <x:v>Not reported</x:v>
      </x:c>
      <x:c r="L236" t="str">
        <x:v>Yes</x:v>
      </x:c>
      <x:c r="M236" s="6" t="e">
        <x:f>HYPERLINK("https://github.com/LiuFang816/FastFixer","https://github.com/LiuFang816/FastFixer")</x:f>
        <x:v>HYPERLINK is not implemented. linkLocation=https://github.com/LiuFang816/FastFixer, friendlyName=https://github.com/LiuFang816/FastFixer</x:v>
      </x:c>
      <x:c r="N236" t="str">
        <x:v>5</x:v>
      </x:c>
      <x:c r="O236" t="str">
        <x:v>Software maintenance and evolution</x:v>
      </x:c>
      <x:c r="P236" t="str">
        <x:v>Automated program repair</x:v>
      </x:c>
      <x:c r="Q236" t="str">
        <x:v>Yes</x:v>
      </x:c>
    </x:row>
    <x:row r="237" ht="25.5" customHeight="1">
      <x:c r="A237" s="2" t="str">
        <x:v>Exploring Parameter-Efficient Fine-Tuning of Large Language Model on Automated Program Repair</x:v>
      </x:c>
      <x:c r="B237" t="str">
        <x:v>Maintenance</x:v>
      </x:c>
      <x:c r="C237" s="11" t="str">
        <x:v>The paper explores Parameter-Efficient Fine-Tuning (PEFT) of Large Language Models (LLMs) for Automated Program Repair (APR). By constructing an APR-specific instruction dataset (APR-Instruction) and evaluating four PEFT methods (LoRA, p-tuning, prefix-tuning, and (IA)³) on four LLMs, the study demonstrates the effectiveness of PEFT in enhancing repair capabilities while reducing computational costs. Results show that (IA)³ achieves the highest repair rate, fixing 58% more bugs than state-of-the-art methods, with significant reductions in GPU memory usage and trainable parameters.</x:v>
      </x:c>
      <x:c r="D237" t="str">
        <x:v>The paper explores Parameter-Efficient Fine-Tuning (PEFT) of Large Language Models (LLMs) for Automated Program Repair (APR). By constructing an APR-specific instruction dataset (APR-Instruction) and evaluating four PEFT methods (LoRA, p-tuning, prefix-tuning, and (IA)³) on four LLMs, the study demonstrates the effectiveness of PEFT in enhancing repair capabilities while reducing computational costs. Results show that (IA)³ achieves the highest repair rate, fixing 58% more bugs than state-of-the-art methods, with significant reductions in GPU memory usage and trainable parameters.</x:v>
      </x:c>
      <x:c r="E237" t="str">
        <x:v>The research topic of the paper is the application of parameter efficient fine-tuning (PEFT) in automated program repair (APR), focusing on exploring how to improve the repair capability of large language models (LLM) through the PEFT method while reducing computing resource consumption.</x:v>
      </x:c>
      <x:c r="F237" t="str">
        <x:v>Yes</x:v>
      </x:c>
      <x:c r="G237" t="str">
        <x:v>ASE-24</x:v>
      </x:c>
      <x:c r="H237" t="str">
        <x:v>Defects4J v2.0: Contains 217 single-hunk Java program errors.
QuixBugs: A benchmark dataset containing 40 algorithm-related bugs.
HumanEval-Java: Contains 163 single-block Java program errors, covering logic errors from simple to complex.</x:v>
      </x:c>
      <x:c r="I237" t="str">
        <x:v>Repair capability index: pass@k: Generate k candidate patches. If any one of them passes the test case, the repair is considered successful.
Number of fixes: The DeepSeek-Coder-Base-6.7B model fixed 234 errors using the (IA)³ method, which is 58% higher than the optimal baseline (INCODER-6B).
Efficiency indicators:
GPU memory consumption: The PEFT method reduces peak GPU memory usage by 45.6%-50.0% compared to full model fine-tuning (FMFT).
Number of trainable parameters: The PEFT method only needs to fine-tune 1%-5% of model parameters, significantly reducing computing resource requirements.</x:v>
      </x:c>
      <x:c r="J237" t="str">
        <x:v>No</x:v>
      </x:c>
      <x:c r="K237" t="str">
        <x:v>Not reported</x:v>
      </x:c>
      <x:c r="L237" t="str">
        <x:v>No</x:v>
      </x:c>
      <x:c r="M237" s="6"/>
      <x:c r="N237"/>
      <x:c r="O237" t="str">
        <x:v>Software maintenance and evolution</x:v>
      </x:c>
      <x:c r="P237" t="str">
        <x:v>Automated program repair</x:v>
      </x:c>
      <x:c r="Q237" t="str">
        <x:v>Yes</x:v>
      </x:c>
    </x:row>
    <x:row r="238" ht="25.5" customHeight="1">
      <x:c r="A238" t="str">
        <x:v>Enhancing Automated Program Repair with Solution Design</x:v>
      </x:c>
      <x:c r="B238" t="str">
        <x:v>Maintenance</x:v>
      </x:c>
      <x:c r="C238" t="str">
        <x:v>The paper introduces DRCodePilot, an approach that enhances GPT-4-Turbo's capabilities in Automated Program Repair (APR) by incorporating Design Rationale (DR) extracted from issue logs (e.g., Jira discussions). DR includes planned solutions and underlying reasons for fixes. The method also employs a feedback-based self-reflective framework to refine patches using reference patches and identifier recommendations. Experiments on a benchmark of 938 issue-patch pairs show that DRCodePilot achieves a 4.7x higher full-match ratio compared to direct GPT-4 usage, with improved CodeBLEU scores. The study also demonstrates the standalone benefits of DR for other LLMs like CodeLlama and GPT-3.5.</x:v>
      </x:c>
      <x:c r="D238" t="str">
        <x:v>The paper introduces DRCodePilot, an approach that enhances GPT-4-Turbo's capabilities in Automated Program Repair (APR) by incorporating Design Rationale (DR) extracted from issue logs (e.g., Jira discussions). DR includes planned solutions and underlying reasons for fixes. The method also employs a feedback-based self-reflective framework to refine patches using reference patches and identifier recommendations. Experiments on a benchmark of 938 issue-patch pairs show that DRCodePilot achieves a 4.7x higher full-match ratio compared to direct GPT-4 usage, with improved CodeBLEU scores. The study also demonstrates the standalone benefits of DR for other LLMs like CodeLlama and GPT-3.5.</x:v>
      </x:c>
      <x:c r="E238" t="str">
        <x:v>The research topic of the paper is how to use Design Rationale to improve the effect of automatic program repair (APR), which is specifically achieved by combining a large language model (such as GPT-4) and a feedback mechanism.</x:v>
      </x:c>
      <x:c r="F238" t="str">
        <x:v>Yes</x:v>
      </x:c>
      <x:c r="G238" t="str">
        <x:v>ASE-24</x:v>
      </x:c>
      <x:c r="H238" t="str">
        <x:v>The paper constructed a benchmark test set containing 938 issue-patch pairs, and the data came from the Jira issue logs and GitHub merged pull requests (PRs) of two open source projects (Flink and Solr). Benchmark filter conditions include: only Java source files are repaired, only one file is modified per PR, and the number of modified lines of code does not exceed 22 lines.</x:v>
      </x:c>
      <x:c r="I238" t="str">
        <x:v>Indicator 1: Full match rate (Full-Match)
The full matching rates of DRCodePilot on Flink and Solr are 15.27% and 8.03% respectively, which are 4.7 times and 3.6 times higher than using GPT-4 directly (3.22% and 2.23%) respectively.
Metric 2: CodeBLEU score
DRCodePilot's CodeBLEU scores are 0.78 and 0.80 on Flink and Solr respectively, which is better than all baseline models (such as GPT-4's 0.74 and 0.77).
Other findings: The separate application of design principles can also significantly improve the full matching rate of other LLMs (such as CodeLlama, GPT-3.5).</x:v>
      </x:c>
      <x:c r="J238" t="str">
        <x:v>No</x:v>
      </x:c>
      <x:c r="K238" t="str">
        <x:v>Case studies from industry are mentioned in the paper, such as:
FLINK-32976: A null pointer exception problem caused by not checking the TARGET parameter in a Flink project was fixed through the guidance of design principles (adding null value checking). The final patch set the default value to an empty string to enhance robustness.
FLINK-34007: A complex problem involving 82 comments, where three main solutions are discussed along with their steps and arguments.
The paper also points out that in actual development, even if the problem is classified as "major" and the solution has been determined, the repair may still take 20 days, highlighting the value of automated repair tools.</x:v>
      </x:c>
      <x:c r="L238" t="str">
        <x:v>No</x:v>
      </x:c>
      <x:c r="M238" s="6"/>
      <x:c r="N238"/>
      <x:c r="O238" t="str">
        <x:v>Software maintenance and evolution</x:v>
      </x:c>
      <x:c r="P238" t="str">
        <x:v>Automated program repair</x:v>
      </x:c>
      <x:c r="Q238" t="str">
        <x:v>Yes</x:v>
      </x:c>
    </x:row>
    <x:row r="239" ht="25.5" customHeight="1">
      <x:c r="A239" t="str">
        <x:v>An Explainable Automated Model for Measuring Software Engineer Contribution</x:v>
      </x:c>
      <x:c r="B239" t="str">
        <x:v>Management</x:v>
      </x:c>
      <x:c r="C239" t="str">
        <x:v>The paper introduces Memento, an explainable automated model designed to measure software engineers' contributions during development and testing phases. Through interviews with 18 industrial practitioners, the study identifies 16 contribution metrics and employs the TOPSIS method combined with linear programming to dynamically adjust metric weights. The model was evaluated on 5,174 employees in a global enterprise, identifying 100 low contributors and uncovering five key reasons for low performance via surveys. Results demonstrate that Memento outperforms traditional methods and provides actionable insights for improving employee contributions.</x:v>
      </x:c>
      <x:c r="D239" t="str">
        <x:v>The paper introduces Memento, an explainable automated model designed to measure software engineers' contributions during development and testing phases. Through interviews with 18 industrial practitioners, the study identifies 16 contribution metrics and employs the TOPSIS method combined with linear programming to dynamically adjust metric weights. The model was evaluated on 5,174 employees in a global enterprise, identifying 100 low contributors and uncovering five key reasons for low performance via surveys. Results demonstrate that Memento outperforms traditional methods and provides actionable insights for improving employee contributions.</x:v>
      </x:c>
      <x:c r="E239" t="str">
        <x:v>The research topic of the paper is how to quantify the contribution of software engineers through interpretable automation models and verify the effectiveness of the model based on actual enterprise data.</x:v>
      </x:c>
      <x:c r="F239" t="str">
        <x:v>Yes</x:v>
      </x:c>
      <x:c r="G239" t="str">
        <x:v>ASE-24</x:v>
      </x:c>
      <x:c r="H239" t="str">
        <x:v>The paper builds an experimental benchmark based on actual data from a global enterprise, covering 10 projects and containing contribution records of 5,174 employees. The data includes 16 indicators such as the number of requirements completed, the number of code submissions, and the number of defects, and the time span is from 2018 to 2023.</x:v>
      </x:c>
      <x:c r="I239" t="str">
        <x:v>Indicator 1: MRR (Mean Reciprocal Rank)
The average scores of Memento on MRR@1, MRR@3, and MRR@5 are 0.182, 0.286, and 0.265 respectively, which are significantly better than baseline methods (such as Queuing Scoring and Entropy).
Indicator 2: NDCG (Normalized Discounted Cumulative Gain)
The average values of Memento's NDCG@1, NDCG@3, and NDCG@5 are 0.200, 0.570, and 0.643, which are up to 107.1% higher than the baseline method.
Application effect: The model identified 100 low-contribution employees, and analyzed the five major reasons for low contribution (such as non-standardized records, job changes, etc.) through questionnaires.</x:v>
      </x:c>
      <x:c r="J239" t="str">
        <x:v>Yes</x:v>
      </x:c>
      <x:c r="K239" t="str">
        <x:v>The paper mentions practical application cases in the industry:
Global enterprise application: The model is used in enterprises covering more than 170 countries, analyzing the contribution data of 5,174 employees.
Low contribution analysis: Through questionnaire feedback, the top five reasons for low contribution were identified, such as "non-standard records" (29.4% of employees) and "position change" (23.5% of employees).
Project examples: Taking 10 enterprise projects (such as P1-P10) as experimental subjects, the applicability of the model in complex business scenarios was verified.</x:v>
      </x:c>
      <x:c r="L239" t="str">
        <x:v>No</x:v>
      </x:c>
      <x:c r="M239" s="6"/>
      <x:c r="N239"/>
      <x:c r="O239" t="str">
        <x:v>Software maintenance and evolution</x:v>
      </x:c>
      <x:c r="P239" t="str">
        <x:v>Developer behavior analysis</x:v>
      </x:c>
      <x:c r="Q239" t="str">
        <x:v>No</x:v>
      </x:c>
    </x:row>
    <x:row r="240" ht="25.5" customHeight="1">
      <x:c r="A240" t="str">
        <x:v>Context-Aware Automated Sprint Plan Generation for Agile Software Development</x:v>
      </x:c>
      <x:c r="B240" t="str">
        <x:v>Management</x:v>
      </x:c>
      <x:c r="C240" t="str">
        <x:v>The paper presents a context-aware automated sprint plan generation model for agile software development. It identifies urgency, sprint goal alignment, and business value as the top prioritization criteria through a survey of 52 teams at ING, with their importance varying by project context (e.g., resources, client type). The proposed model integrates machine learning (to estimate criteria like delay risk) and linear programming (to optimize story selection) while incorporating team-specific objectives and historical data. Evaluated on real-world data from 4,841 sprints at ING, the model achieves 88% overlap with manual plans, delivers 29% higher business value, and reduces delay risk by 42%. The study highlights the need for contextual adaptation in agile planning tools.</x:v>
      </x:c>
      <x:c r="D240" t="str">
        <x:v>The paper presents a context-aware automated sprint plan generation model for agile software development. It identifies urgency, sprint goal alignment, and business value as the top prioritization criteria through a survey of 52 teams at ING, with their importance varying by project context (e.g., resources, client type). The proposed model integrates machine learning (to estimate criteria like delay risk) and linear programming (to optimize story selection) while incorporating team-specific objectives and historical data. Evaluated on real-world data from 4,841 sprints at ING, the model achieves 88% overlap with manual plans, delivers 29% higher business value, and reduces delay risk by 42%. The study highlights the need for contextual adaptation in agile planning tools.</x:v>
      </x:c>
      <x:c r="E240" t="str">
        <x:v>The research topic is automatic iteration plan generation based on context awareness in agile software development, focusing on solving the optimization problem of user story prioritization to improve the consistency of iteration plans and team goals and project delivery efficiency.</x:v>
      </x:c>
      <x:c r="F240" t="str">
        <x:v>Yes</x:v>
      </x:c>
      <x:c r="G240" t="str">
        <x:v>ASE-24</x:v>
      </x:c>
      <x:c r="H240" t="str">
        <x:v>The paper uses the single-iteration optimization model proposed by Golfarelli et al. (focusing on maximizing business value) as the benchmark (State-of-the-Art, SoTA), and compares its performance with the model in this paper on indicators such as story overlap rate, semantic relevance, and business value.</x:v>
      </x:c>
      <x:c r="I240" t="str">
        <x:v>Jaccard similarity: 88% overlap between the model and the team’s actual plan (72% for SoTA).
Cosine Similarity: The semantic similarity of difference stories is 74% (SoTA is 61%).
Business value: increased by 29%.
Iteration goal alignment: 14% improvement.
Delay risk: reduced by 42%.
Efficiency: The time to generate a plan ranges from seconds to 6 minutes (much shorter than the traditional meeting time).</x:v>
      </x:c>
      <x:c r="J240" t="str">
        <x:v>No</x:v>
      </x:c>
      <x:c r="K240" t="str">
        <x:v>The thesis case study is based on the IT department (ING TECH) of ING Bank, involving real data of 52 agile teams, 4,841 iterations and 128,526 user stories. The model has significantly improved planning efficiency and business value delivery in ING's actual application. Team interviews reported that its usability is good (8/10 teams are willing to adopt it).</x:v>
      </x:c>
      <x:c r="L240" t="str">
        <x:v>No</x:v>
      </x:c>
      <x:c r="M240" s="6"/>
      <x:c r="N240"/>
      <x:c r="O240" t="str">
        <x:v>Requirements Engineering and Software Architecture</x:v>
      </x:c>
      <x:c r="P240" t="str">
        <x:v>Architecture design and analysis</x:v>
      </x:c>
      <x:c r="Q240" t="str">
        <x:v>Yes</x:v>
      </x:c>
    </x:row>
    <x:row r="241" ht="25.5" customHeight="1">
      <x:c r="A241" t="str">
        <x:v>Differential Fuzzing for Data Distribution Service Programs with Dynamic Configuration</x:v>
      </x:c>
      <x:c r="B241" t="str">
        <x:v>Testing</x:v>
      </x:c>
      <x:c r="C241" t="str">
        <x:v>The paper introduces DDSFuzz, a differential fuzzing framework tailored for Data Distribution Service (DDS) programs. DDS is a distributed network protocol widely used in cyber-physical systems (CPS), but its dynamic configurations (e.g., topology, QoS, security) and semantic bugs (violating design specifications) challenge traditional fuzzers. DDSFuzz addresses these issues by:
DDS-specific input generation: Producing topology-aware and parameter-validity-guided inputs to cover DDS-specific spaces (e.g., dynamic topology, QoS).
Differential semantic bug detection: Monitoring DDS APIs/listeners to detect inconsistencies across multiple DDS implementations.
Evaluated on Fast DDS, Cyclone DDS, and OpenDDS, DDSFuzz found 20 bugs (7 CVEs) and achieved 6.44× higher code coverage than state-of-the-art fuzzers (e.g., AFLNet, boofuzz).</x:v>
      </x:c>
      <x:c r="D241" t="str">
        <x:v>The paper introduces DDSFuzz, a differential fuzzing framework tailored for Data Distribution Service (DDS) programs. DDS is a distributed network protocol widely used in cyber-physical systems (CPS), but its dynamic configurations (e.g., topology, QoS, security) and semantic bugs (violating design specifications) challenge traditional fuzzers. DDSFuzz addresses these issues by:
DDS-specific input generation: Producing topology-aware and parameter-validity-guided inputs to cover DDS-specific spaces (e.g., dynamic topology, QoS).
Differential semantic bug detection: Monitoring DDS APIs/listeners to detect inconsistencies across multiple DDS implementations.
Evaluated on Fast DDS, Cyclone DDS, and OpenDDS, DDSFuzz found 20 bugs (7 CVEs) and achieved 6.44× higher code coverage than state-of-the-art fuzzers (e.g., AFLNet, boofuzz).</x:v>
      </x:c>
      <x:c r="E241" t="str">
        <x:v>The research topic is differentiated fuzz testing for Data Distribution Service (DDS) programs, focusing on solving the following issues:
Dynamic configuration input generation: covering topology structure, QoS parameters, security configuration and other DDS-specific input spaces.
Semantic error detection: Discover violations of DDS design specifications through differential testing.</x:v>
      </x:c>
      <x:c r="F241" t="str">
        <x:v>Yes</x:v>
      </x:c>
      <x:c r="G241" t="str">
        <x:v>ASE-24</x:v>
      </x:c>
      <x:c r="H241" t="str">
        <x:v>The paper uses the following tools as benchmarks for comparison:
AFLNet: A universal network protocol fuzz testing tool.
boofuzz: a network protocol fuzz testing tool based on generation and mutation.
AFL-TM: TrendMicro’s fuzz testing tool for DDS.</x:v>
      </x:c>
      <x:c r="I241" t="str">
        <x:v>Code coverage (Edge Coverage): DDSFuzz covers an average of 16,523 edges, which is 2.25 times that of AFLNet, 2.49 times that of boofuzz, and 31.3 times that of AFL-TM.
Bug Discovery: 20 bugs were found (7 legacy bugs, 14 semantic bugs), 7 of which received CVE numbers.
Efficiency improvement: By dynamically configuring input generation, testing waste of invalid inputs is avoided and coverage is significantly improved.</x:v>
      </x:c>
      <x:c r="J241" t="str">
        <x:v>Yes</x:v>
      </x:c>
      <x:c r="K241" t="str">
        <x:v>The case study of the paper is based on three open source DDS implementations:
Fast DDS: Heap overflow (CVE-2024-25717) and QoS misconfiguration (CVE-2024-30916) discovered.
Cyclone DDS: Detected semantic error caused by invalid DurabilityService QoS configuration.
OpenDDS: Buffer overflow discovered (CVE-2023-30915).
Actual impact: All errors have been reported to developers and fixed, and some vulnerabilities have been assigned CVE numbers, which directly improves the security and reliability of the DDS program.</x:v>
      </x:c>
      <x:c r="L241" t="str">
        <x:v>No</x:v>
      </x:c>
      <x:c r="M241" s="6" t="e">
        <x:f>HYPERLINK("https://github.com/SecThings/ddsfuzz","https://github.com/SecThings/ddsfuzz")</x:f>
        <x:v>HYPERLINK is not implemented. linkLocation=https://github.com/SecThings/ddsfuzz, friendlyName=https://github.com/SecThings/ddsfuzz</x:v>
      </x:c>
      <x:c r="N241" t="str">
        <x:v>2</x:v>
      </x:c>
      <x:c r="O241" t="str">
        <x:v>Program Analysis and Software Testing</x:v>
      </x:c>
      <x:c r="P241" t="str">
        <x:v>Automated test generation</x:v>
      </x:c>
      <x:c r="Q241" t="str">
        <x:v>No</x:v>
      </x:c>
    </x:row>
    <x:row r="242" ht="25.5" customHeight="1">
      <x:c r="A242" t="str">
        <x:v>GPP: A Graph-Powered Prioritizer for Code Review Requests</x:v>
      </x:c>
      <x:c r="B242" t="str">
        <x:v>Testing</x:v>
      </x:c>
      <x:c r="C242" t="str">
        <x:v>The paper introduces GPP, a Graph-Powered Prioritizer for code review requests (CRRs). GPP employs multigraphs to represent CRR properties and relationships, and uses graph neural networks to learn prioritization. Evaluated on 15 open-source projects with over 420K CRRs, GPP outperforms existing rule-based and learning-based prioritizers, demonstrating superior effectiveness in recommending relevant CRRs to enhance continuous integration and delivery (CI/CD).</x:v>
      </x:c>
      <x:c r="D242" t="str">
        <x:v>The paper introduces GPP, a Graph-Powered Prioritizer for code review requests (CRRs). GPP employs multigraphs to represent CRR properties and relationships, and uses graph neural networks to learn prioritization. Evaluated on 15 open-source projects with over 420K CRRs, GPP outperforms existing rule-based and learning-based prioritizers, demonstrating superior effectiveness in recommending relevant CRRs to enhance continuous integration and delivery (CI/CD).</x:v>
      </x:c>
      <x:c r="E242" t="str">
        <x:v>The research topic of the paper is the prioritization of code review requests, which aims to optimize the review order and improve code review efficiency and CI/CD processes through graph representation learning technology.</x:v>
      </x:c>
      <x:c r="F242" t="str">
        <x:v>Yes</x:v>
      </x:c>
      <x:c r="G242" t="str">
        <x:v>ASE-24</x:v>
      </x:c>
      <x:c r="H242" t="str">
        <x:v>The paper uses a dataset of 15 large open source GitHub projects, containing more than 420,000 code review requests (CRRs). Some projects include Kubernetes, TensorFlow, Rust, etc. (see Table 1 for details).</x:v>
      </x:c>
      <x:c r="I242" t="str">
        <x:v>NDCG@K: GPP reaches 82.94%, which is better than the baseline model (such as Random Forest’s 78.21%).
MRR@K: GPP is 36.52%, which is significantly higher than other models (such as Random Forest’s 31.05%).
MAP@K: GPP is 63.80%, ranking first (Random Forest is 56.09%).
Best-Matching CRRs: GPP’s MRR@K is 47.68% and MAP@K is 88.67%, which is the best performance.
Achievement of multiple goals: GPP has the best overall performance on the three goals of merger, iteration, and review duration (see Tables 3 and 4 for details).</x:v>
      </x:c>
      <x:c r="J242" t="str">
        <x:v>No</x:v>
      </x:c>
      <x:c r="K242" t="str">
        <x:v>Not reported</x:v>
      </x:c>
      <x:c r="L242" t="str">
        <x:v>No</x:v>
      </x:c>
      <x:c r="M242" s="6"/>
      <x:c r="N242"/>
      <x:c r="O242" t="str">
        <x:v>Software maintenance and evolution</x:v>
      </x:c>
      <x:c r="P242" t="str">
        <x:v>Code review automation</x:v>
      </x:c>
      <x:c r="Q242" t="str">
        <x:v>Yes</x:v>
      </x:c>
    </x:row>
    <x:row r="243" ht="25.5" customHeight="1">
      <x:c r="A243" t="str">
        <x:v>Understanding the Implications of Changes to Build Systems</x:v>
      </x:c>
      <x:c r="B243" t="str">
        <x:v>Maintenance</x:v>
      </x:c>
      <x:c r="C243" t="str">
        <x:v>The paper introduces BCIA (Build Change Impact Analysis), an approach to analyze the impact of changes in build systems. BCIA uses data and control flow analysis to generate an Impact Knowledge Graph (IKG), which summarizes how changes propagate across the build configuration space. The authors develop BuiScout, a prototype implementation of BCIA for CMake, and evaluate it on 10,000 change sets from 10 large open-source projects. Key findings include:
77.37% of change sets propagate their impact to unmodified parts of the build system.
The median impact spans 14 unmodified commands, with 95.55% of these commands located in unmodified files.
BCIA addresses challenges in build system maintenance, such as the lack of expertise and tooling, by providing actionable insights for code review and change assessment.</x:v>
      </x:c>
      <x:c r="D243" t="str">
        <x:v>The paper introduces BCIA (Build Change Impact Analysis), an approach to analyze the impact of changes in build systems. BCIA uses data and control flow analysis to generate an Impact Knowledge Graph (IKG), which summarizes how changes propagate across the build configuration space. The authors develop BuiScout, a prototype implementation of BCIA for CMake, and evaluate it on 10,000 change sets from 10 large open-source projects. Key findings include:
77.37% of change sets propagate their impact to unmodified parts of the build system.
The median impact spans 14 unmodified commands, with 95.55% of these commands located in unmodified files.
BCIA addresses challenges in build system maintenance, such as the lack of expertise and tooling, by providing actionable insights for code review and change assessment.</x:v>
      </x:c>
      <x:c r="E243" t="str">
        <x:v>The research topic of the paper is the impact analysis of build system changes, which aims to quantify the propagation effect of changes on the build system through static analysis techniques (such as data flow and control flow tracing), thereby improving the efficiency of build maintenance and code review.</x:v>
      </x:c>
      <x:c r="F243" t="str">
        <x:v>Yes</x:v>
      </x:c>
      <x:c r="G243" t="str">
        <x:v>ASE-24</x:v>
      </x:c>
      <x:c r="H243" t="str">
        <x:v>The paper extracted 10,000 build changesets (1,000 per project) from 10 large open source CMake projects, including:
Specter, Paddle, AliceO2, Krita, MySQL-Server, Qt-Creator, Serenity, Calligra, VXL, Swift.
These projects cover 28 development years, with build system sizes ranging from 260 to 719 build files (see Table 2 for details).</x:v>
      </x:c>
      <x:c r="I243" t="str">
        <x:v>Impact Prevalence (RQ1):
The impact of 77.37% of change sets will be propagated to the unmodified parts (62.03% of cross-file propagation).
Impact Characteristics (RQ2):
Magnitude: Median affects 14 commands (maximum 4,245).
Breadth: 95.55% of affected commands are in unmodified files.
Tool effectiveness: BuiScout can accurately detect non-local effects, especially in cross-file scenarios (such as 98.09% of change sets in the AliceO2 project affect cross-files).</x:v>
      </x:c>
      <x:c r="J243" t="str">
        <x:v>No</x:v>
      </x:c>
      <x:c r="K243" t="str">
        <x:v>Not reported</x:v>
      </x:c>
      <x:c r="L243" t="str">
        <x:v>No</x:v>
      </x:c>
      <x:c r="M243" s="6"/>
      <x:c r="N243"/>
      <x:c r="O243" t="str">
        <x:v>Software maintenance and evolution</x:v>
      </x:c>
      <x:c r="P243" t="str">
        <x:v>Code review automation</x:v>
      </x:c>
      <x:c r="Q243" t="str">
        <x:v>No</x:v>
      </x:c>
    </x:row>
    <x:row r="244" ht="25.5" customHeight="1">
      <x:c r="A244" t="str">
        <x:v>Developer-Defined Accelerations in Continuous Integration: A Detection Approach and Catalog of Patterns</x:v>
      </x:c>
      <x:c r="B244" t="str">
        <x:v>Development</x:v>
      </x:c>
      <x:c r="C244" t="str">
        <x:v>The paper investigates developer-applied accelerations in Continuous Integration (CI), proposing automated detection approaches (clustering, rule-based, and ensemble methods) to identify these optimizations in a dataset of 2,896 CircleCI jobs, achieving an F1-score of up to 0.64. It further catalogs 14 purpose patterns, 16 mechanism patterns, and 3 magnitude patterns of accelerations. The findings help developers audit CI inefficiencies (e.g., redundant builds) and inform CI platforms on potential built-in features. The study bridges gaps in empirical understanding of CI acceleration practices.</x:v>
      </x:c>
      <x:c r="D244" t="str">
        <x:v>The paper investigates developer-applied accelerations in Continuous Integration (CI), proposing automated detection approaches (clustering, rule-based, and ensemble methods) to identify these optimizations in a dataset of 2,896 CircleCI jobs, achieving an F1-score of up to 0.64. It further catalogs 14 purpose patterns, 16 mechanism patterns, and 3 magnitude patterns of accelerations. The findings help developers audit CI inefficiencies (e.g., redundant builds) and inform CI platforms on potential built-in features. The study bridges gaps in empirical understanding of CI acceleration practices.</x:v>
      </x:c>
      <x:c r="E244" t="str">
        <x:v>The continuous integration acceleration strategy applied by developers, including its automatic detection method, pattern classification and practical application value.</x:v>
      </x:c>
      <x:c r="F244" t="str">
        <x:v>Yes</x:v>
      </x:c>
      <x:c r="G244" t="str">
        <x:v>ASE-24</x:v>
      </x:c>
      <x:c r="H244" t="str">
        <x:v>The paper uses a dataset of 2,896 build tasks collected from the CircleCI API from 7,795 open source projects, spanning June 2017 to January 2022. The data is filtered to retain only successfully executed records and tasks with a high number of calls (top 10%).</x:v>
      </x:c>
      <x:c r="I244" t="str">
        <x:v>Indicators: Precision, Recall, F1-score.
Effect:
The ensemble method (Ensemble) is the best, with an F1 score of 0.64 (recall rate 0.67, precision rate 0.62).
The rule-based method (Rule-based) has an F1 score of 0.41.
The F1 score of the clustering method is 0.44 (improved to 0.64 after optimization).</x:v>
      </x:c>
      <x:c r="J244" t="str">
        <x:v>No</x:v>
      </x:c>
      <x:c r="K244" t="str">
        <x:v>Branch checking acceleration in HashiCorp Vault project (Listing 1), skipping unnecessary steps based on branch names.</x:v>
      </x:c>
      <x:c r="L244" t="str">
        <x:v>Yes</x:v>
      </x:c>
      <x:c r="M244" s="6" t="e">
        <x:f>HYPERLINK("https://github.com/software-rebels/Developer-Applied-Accelerations-in-Continuous-Integration/","https://github.com/software-rebels/Developer-Applied-Accelerations-in-Continuous-Integration/")</x:f>
        <x:v>HYPERLINK is not implemented. linkLocation=https://github.com/software-rebels/Developer-Applied-Accelerations-in-Continuous-Integration/, friendlyName=https://github.com/software-rebels/Developer-Applied-Accelerations-in-Continuous-Integration/</x:v>
      </x:c>
      <x:c r="N244" t="str">
        <x:v>0</x:v>
      </x:c>
      <x:c r="O244" t="str">
        <x:v>Systems and Performance Engineering</x:v>
      </x:c>
      <x:c r="P244" t="str">
        <x:v>Software build and deployment</x:v>
      </x:c>
      <x:c r="Q244" t="str">
        <x:v>No</x:v>
      </x:c>
    </x:row>
    <x:row r="245" ht="25.5" customHeight="1">
      <x:c r="A245" t="str">
        <x:v>FaaSConf: QoS-aware Hybrid Resources Configuration for Serverless Workflows</x:v>
      </x:c>
      <x:c r="B245" t="str">
        <x:v>Development</x:v>
      </x:c>
      <x:c r="C245" t="str">
        <x:v>The paper introduces FaaSConf, a QoS-aware hybrid resource configuration approach for serverless workflows. Leveraging multi-agent reinforcement learning (MARL) and attention mechanisms, FaaSConf dynamically optimizes hardware resources (CPU, memory) and concurrency limits to minimize costs while ensuring QoS. Experiments demonstrate that FaaSConf reduces resource costs by 26.5% on average and maintains robustness under dynamic workloads.</x:v>
      </x:c>
      <x:c r="D245" t="str">
        <x:v>The paper introduces FaaSConf, a QoS-aware hybrid resource configuration approach for serverless workflows. Leveraging multi-agent reinforcement learning (MARL) and attention mechanisms, FaaSConf dynamically optimizes hardware resources (CPU, memory) and concurrency limits to minimize costs while ensuring QoS. Experiments demonstrate that FaaSConf reduces resource costs by 26.5% on average and maintains robustness under dynamic workloads.</x:v>
      </x:c>
      <x:c r="E245" t="str">
        <x:v>The research topic is hybrid resource configuration optimization for serverless workflows, focusing on solving the following challenges:
C1: Trade-off between QoS and cost under concurrent load.
C2: Complex performance dependencies between functions.
C3: Difficulty of policy learning in high-dimensional configuration space.</x:v>
      </x:c>
      <x:c r="F245" t="str">
        <x:v>Yes</x:v>
      </x:c>
      <x:c r="G245" t="str">
        <x:v>ASE-24</x:v>
      </x:c>
      <x:c r="H245" t="str">
        <x:v>The paper conducted experiments on the following benchmark applications:
Machine learning workflow (Sequential, Parallel, Branch), including 5-7 functions.
Online service (TcktApp), containing 12 lightweight functions.
The experimental platform is based on OpenFaaS (open source serverless framework) and Kubernetes, and Locust is used to simulate dynamic requests for load generation.</x:v>
      </x:c>
      <x:c r="I245" t="str">
        <x:v>Indicators:
Resource Cost (Scaled Cost)
End-to-end latency (Latency)
Throughput
QoS Violations
Effect:
The resource cost is reduced by 26.5% on average (compared to baseline methods such as Firm, RAMBO, and Aquatope).
Reduce QoS violations by 60% (via Security Exploration Policy SES).
Maintain high adaptability under dynamic loads (as shown in Fig.9-10).</x:v>
      </x:c>
      <x:c r="J245" t="str">
        <x:v>No</x:v>
      </x:c>
      <x:c r="K245" t="str">
        <x:v>The paper mentions the following industry-related applications: actual load scenarios of Alibaba Function Compute and Azure Functions.
Practical significance: FaaSConf's hybrid resource configuration method can be directly applied to commercial serverless platforms (such as AWS Lambda, Google Cloud Functions) to optimize resource utilization and reduce costs.</x:v>
      </x:c>
      <x:c r="L245" t="str">
        <x:v>No</x:v>
      </x:c>
      <x:c r="M245" s="6" t="e">
        <x:f>HYPERLINK("https://github.com/wiluen/FaaSConf","https://github.com/wiluen/FaaSConf")</x:f>
        <x:v>HYPERLINK is not implemented. linkLocation=https://github.com/wiluen/FaaSConf, friendlyName=https://github.com/wiluen/FaaSConf</x:v>
      </x:c>
      <x:c r="N245" t="str">
        <x:v>5</x:v>
      </x:c>
      <x:c r="O245" t="str">
        <x:v>Systems and Performance Engineering</x:v>
      </x:c>
      <x:c r="P245" t="str">
        <x:v>Performance testing and optimization</x:v>
      </x:c>
      <x:c r="Q245" t="str">
        <x:v>No</x:v>
      </x:c>
    </x:row>
    <x:row r="246" ht="25.5" customHeight="1">
      <x:c r="A246" t="str">
        <x:v>Microservice Decomposition Techniques: An Independent Tool Comparison</x:v>
      </x:c>
      <x:c r="B246" t="str">
        <x:v>Design</x:v>
      </x:c>
      <x:c r="C246" t="str">
        <x:v>The paper presents an independent comparison of eight automated microservice decomposition tools designed to assist in migrating monolithic applications to microservice architectures. It evaluates these tools on four benchmark applications using both quantitative metrics and qualitative analysis, supplemented by developer interviews. The study highlights the strengths and weaknesses of each tool, identifies gaps in current approaches, and suggests future research directions, such as adaptive decomposition strategies and improved handling of diverse application elements.</x:v>
      </x:c>
      <x:c r="D246" t="str">
        <x:v>The paper presents an independent comparison of eight automated microservice decomposition tools designed to assist in migrating monolithic applications to microservice architectures. It evaluates these tools on four benchmark applications using both quantitative metrics and qualitative analysis, supplemented by developer interviews. The study highlights the strengths and weaknesses of each tool, identifies gaps in current approaches, and suggests future research directions, such as adaptive decomposition strategies and improved handling of diverse application elements.</x:v>
      </x:c>
      <x:c r="E246" t="str">
        <x:v>The research topic is a comparison of independent tools for microservice decomposition technology, focusing on analyzing the performance, advantages, disadvantages, and applicable scenarios of different tools when decomposing single applications.</x:v>
      </x:c>
      <x:c r="F246" t="str">
        <x:v>Yes</x:v>
      </x:c>
      <x:c r="G246" t="str">
        <x:v>ASE-24</x:v>
      </x:c>
      <x:c r="H246" t="str">
        <x:v>The paper uses four benchmark applications:
JPetStore: Online pet store application
Spring-PetClinic: pet clinic management system
PartsUnlimitedMRP: Manufacturing Resource Planning Application
7ep-demo: Multifunctional demo application</x:v>
      </x:c>
      <x:c r="I246" t="str">
        <x:v>Code Modularity (CMod): MOSAIC performs best (average 92.8%).
Business Context Purity (BCP): Mono2Micro performs outstandingly in some cases (such as 7ep-demo reaching 83%).
Database Transaction Purity (DTP): Data-Centric performs better in database separation (average 69%).
Team independence (TC/LC): The indicator effect of MEM tools based on version history is unstable.
Similarity to reference decomposition (MoJoFM/c2cvg): MOSAIC is closest to the reference architecture (average MoJoFM 77.4%).</x:v>
      </x:c>
      <x:c r="J246" t="str">
        <x:v>Yes</x:v>
      </x:c>
      <x:c r="K246" t="str">
        <x:v>IBM's Mono2Micro: As a commercial tool for enterprise-level application migration.
PartsUnlimitedMRP: Developed and maintained by Microsoft, its microservice version is used as a reference decomposition.
Developer interviews: Includes practical feedback from Spring Cloud founders and senior engineers.</x:v>
      </x:c>
      <x:c r="L246" t="str">
        <x:v>No</x:v>
      </x:c>
      <x:c r="M246" s="6"/>
      <x:c r="N246"/>
      <x:c r="O246" t="str">
        <x:v>Requirements Engineering and Software Architecture</x:v>
      </x:c>
      <x:c r="P246" t="str">
        <x:v>Architecture design and analysis</x:v>
      </x:c>
      <x:c r="Q246" t="str">
        <x:v>No</x:v>
      </x:c>
    </x:row>
    <x:row r="247" ht="25.5" customHeight="1">
      <x:c r="A247" t="str">
        <x:v>Language-Agnostic Static Analysis of Probabilistic Programs</x:v>
      </x:c>
      <x:c r="B247" t="str">
        <x:v>Development</x:v>
      </x:c>
      <x:c r="C247" t="str">
        <x:v>The paper introduces LASAPP, the first language-agnostic static analysis framework for probabilistic programming languages (PPLs). By abstracting core semantics (e.g., random variable declarations, distribution constraints), LASAPP enables analyses written once to be applied across multiple PPLs (e.g., Pyro, PyMC, Turing). The authors implement four analyses (e.g., statistical dependency extraction, HMC assumption checking) and evaluate them on 200+ real-world programs. Theoretical soundness is proven via the formal language SimpleProb, and the prototype is open-sourced.</x:v>
      </x:c>
      <x:c r="D247" t="str">
        <x:v>The paper introduces LASAPP, the first language-agnostic static analysis framework for probabilistic programming languages (PPLs). By abstracting core semantics (e.g., random variable declarations, distribution constraints), LASAPP enables analyses written once to be applied across multiple PPLs (e.g., Pyro, PyMC, Turing). The authors implement four analyses (e.g., statistical dependency extraction, HMC assumption checking) and evaluate them on 200+ real-world programs. Theoretical soundness is proven via the formal language SimpleProb, and the prototype is open-sourced.</x:v>
      </x:c>
      <x:c r="E247" t="str">
        <x:v>The research topic is the design of static analysis framework for probabilistic programming languages, focusing on solving the universal problem of cross-language analysis, and verifying its feasibility and practicability through formal methods and empirical evaluation.</x:v>
      </x:c>
      <x:c r="F247" t="str">
        <x:v>Yes</x:v>
      </x:c>
      <x:c r="G247" t="str">
        <x:v>ASE-24</x:v>
      </x:c>
      <x:c r="H247" t="str">
        <x:v>Program sources: 117 Turing programs, 97 PyMC programs (from open source tutorials and statistical modeling cases), 8 Gen programs (HMC incompatibility cases in the literature), 8 Pyro programs (model-guideline verification benchmark).
Evaluation content: analysis accuracy (such as dependency graph extraction accuracy), constraint violation detection capabilities, and cross-language applicability.</x:v>
      </x:c>
      <x:c r="I247" t="str">
        <x:v>Statistical dependency analysis: The Turing program correctly extracted the dependency graph 111/117 times, and the PyMC program correctly extracted 95/97 times.
Parameter constraint verification: 80/117 Turing program and 65/97 PyMC program verify that there is no constraint conflict.
HMC Assumption Check: 7/8 Gen programs correctly identify incompatibilities (such as discrete variables).
Model-Guide Verification: 6/8 Pyro programs correctly verify compatibility.
Efficiency: All analyzes are completed in 15 seconds (3.5 GHz CPU).</x:v>
      </x:c>
      <x:c r="J247" t="str">
        <x:v>Yes</x:v>
      </x:c>
      <x:c r="K247" t="str">
        <x:v>Industrial tool support: LASAPP prototype supports industrial-grade PPL such as Pyro (Uber), PyMC (open source community), BeanMachine (Meta), etc.
Practical case: A dependency graph error was found in the Turing program (misuse of variables leading to node isolation); Pyro model-guide verification is consistent with the results of Lee et al. (Industrial Research).
Developer feedback: Industrial developer feedback is not directly mentioned, but real programs of PPL commonly used in the industry are analyzed.</x:v>
      </x:c>
      <x:c r="L247" t="str">
        <x:v>No</x:v>
      </x:c>
      <x:c r="M247" s="6" t="e">
        <x:f>HYPERLINK("https://github.com/jcarlson23/crab","https://github.com/jcarlson23/crab")</x:f>
        <x:v>HYPERLINK is not implemented. linkLocation=https://github.com/jcarlson23/crab, friendlyName=https://github.com/jcarlson23/crab</x:v>
      </x:c>
      <x:c r="N247" t="str">
        <x:v>0</x:v>
      </x:c>
      <x:c r="O247" t="str">
        <x:v>Program Analysis and Software Testing</x:v>
      </x:c>
      <x:c r="P247" t="str">
        <x:v>program analysis techniques</x:v>
      </x:c>
      <x:c r="Q247" t="str">
        <x:v>No</x:v>
      </x:c>
    </x:row>
    <x:row r="248" ht="25.5" customHeight="1">
      <x:c r="A248" t="str">
        <x:v>What Is Wrong with My Model? Identifying Systematic Problems with Semantic Data Slicing</x:v>
      </x:c>
      <x:c r="B248" t="str">
        <x:v>Testing</x:v>
      </x:c>
      <x:c r="C248" t="str">
        <x:v>The paper introduces SemSlicer, a framework for semantic data slicing that leverages large language models (LLMs) to identify semantically coherent subsets of data without relying on predefined features. Traditional slicing methods are limited by programmatic constraints, while SemSlicer enables flexible slicing based on user-defined criteria. The framework supports various trade-offs between accuracy, cost, latency, and human effort, and is shown to be effective in model evaluation and debugging through extensive experiments.</x:v>
      </x:c>
      <x:c r="D248" t="str">
        <x:v>The paper introduces SemSlicer, a framework for semantic data slicing that leverages large language models (LLMs) to identify semantically coherent subsets of data without relying on predefined features. Traditional slicing methods are limited by programmatic constraints, while SemSlicer enables flexible slicing based on user-defined criteria. The framework supports various trade-offs between accuracy, cost, latency, and human effort, and is shown to be effective in model evaluation and debugging through extensive experiments.</x:v>
      </x:c>
      <x:c r="E248" t="str">
        <x:v>Semantic data slicing aims to generate semantically coherent data slices through large language models to identify systematic errors in machine learning models.</x:v>
      </x:c>
      <x:c r="F248" t="str">
        <x:v>Yes</x:v>
      </x:c>
      <x:c r="G248" t="str">
        <x:v>ASE-24</x:v>
      </x:c>
      <x:c r="H248" t="str">
        <x:v>CivilComments (human-labeled toxicity detection dataset)
HateCheck (Hate Speech Test Suite)
AdaTest (sentiment analysis test suite)
Amazon (metadata-based sentiment analysis dataset)</x:v>
      </x:c>
      <x:c r="I248" t="str">
        <x:v>Quantitative metrics: F1-score (measures slicing accuracy), cost ($/slice), latency (time/slice).
Effect:
Under the optimal configuration (Mfs-hai), the average F1-score reaches 75.9%.
Using few-shot examples improves accuracy by 7%.
Under automated configuration, the cost of generating a slice is $0.26 to $1.70 and takes 7.1 to 13.5 minutes (when the data set size is 6k).</x:v>
      </x:c>
      <x:c r="J248" t="str">
        <x:v>No</x:v>
      </x:c>
      <x:c r="K248" t="str">
        <x:v>The paper mentioned the potential applications of SemSlicer in the industry, including:
Model debugging: Help developers verify assumptions and identify model errors.
Model Evaluation: Supports fine-grained analysis of model behavior.
Model monitoring: Continuously track model performance on production data.</x:v>
      </x:c>
      <x:c r="L248" t="str">
        <x:v>No</x:v>
      </x:c>
      <x:c r="M248" s="6"/>
      <x:c r="N248"/>
      <x:c r="O248" t="str">
        <x:v>Program Analysis and Software Testing</x:v>
      </x:c>
      <x:c r="P248" t="str">
        <x:v>Quantum program testing, deep learning system testing</x:v>
      </x:c>
      <x:c r="Q248" t="str">
        <x:v>Yes</x:v>
      </x:c>
    </x:row>
    <x:row r="249" ht="25.5" customHeight="1">
      <x:c r="A249" t="str">
        <x:v>Interrogation Testing of Program Analyzers for Soundness and Precision Issues</x:v>
      </x:c>
      <x:c r="B249" t="str">
        <x:v>Testing</x:v>
      </x:c>
      <x:c r="C249" t="str">
        <x:v>The paper introduces interrogation testing, a novel methodology for detecting soundness and precision issues in program analyzers. Traditional approaches, such as specification-based, differential, and metamorphic testing, have limitations in effectiveness. Interrogation testing addresses these by (1) leveraging additional information from analyzer queries to construct powerful oracles, and (2) maintaining a knowledge base of diverse query histories. The method is implemented in a tool called Sherlock, which tested 8 mature analyzers and uncovered 24 unique issues (16 soundness-related). Experimental results show Sherlock detects issues 7x to 906x faster than state-of-the-art baselines.</x:v>
      </x:c>
      <x:c r="D249" t="str">
        <x:v>The paper introduces interrogation testing, a novel methodology for detecting soundness and precision issues in program analyzers. Traditional approaches, such as specification-based, differential, and metamorphic testing, have limitations in effectiveness. Interrogation testing addresses these by (1) leveraging additional information from analyzer queries to construct powerful oracles, and (2) maintaining a knowledge base of diverse query histories. The method is implemented in a tool called Sherlock, which tested 8 mature analyzers and uncovered 24 unique issues (16 soundness-related). Experimental results show Sherlock detects issues 7x to 906x faster than state-of-the-art baselines.</x:v>
      </x:c>
      <x:c r="E249" t="str">
        <x:v>Testing methods for program analyzers, especially automated detection techniques for their correctness and accuracy.</x:v>
      </x:c>
      <x:c r="F249" t="str">
        <x:v>Yes</x:v>
      </x:c>
      <x:c r="G249" t="str">
        <x:v>ASE-24</x:v>
      </x:c>
      <x:c r="H249" t="str">
        <x:v>The paper tested the following 8 program analyzers:
CBMC
Clam
CPAchecker
ESBMC
KLEE
MOPSA
Symbiotic
UAutomizer</x:v>
      </x:c>
      <x:c r="I249" t="str">
        <x:v>Quantitative indicators:
Number of issues detected (24, 16 of which were correctness issues).
Detection efficiency (7 to 906 times faster than baseline methods).
Effect:
Sherlock found problems in all analyzers tested.
Through knowledge base and diversified queries, the coverage and speed of problem detection are significantly improved.</x:v>
      </x:c>
      <x:c r="J249" t="str">
        <x:v>No</x:v>
      </x:c>
      <x:c r="K249" t="str">
        <x:v>Not mentioned, but mentioned potential applications of Sherlock in industry, including development and maintenance of program analyzers and verification of safety-critical software</x:v>
      </x:c>
      <x:c r="L249" t="str">
        <x:v>No</x:v>
      </x:c>
      <x:c r="M249" s="6"/>
      <x:c r="N249"/>
      <x:c r="O249" t="str">
        <x:v>Program Analysis and Software Testing</x:v>
      </x:c>
      <x:c r="P249" t="str">
        <x:v>program analysis techniques</x:v>
      </x:c>
      <x:c r="Q249" t="str">
        <x:v>No</x:v>
      </x:c>
    </x:row>
    <x:row r="250" ht="25.5" customHeight="1">
      <x:c r="A250" t="str">
        <x:v>Constraint-Based Test Oracles for Program Analyzers</x:v>
      </x:c>
      <x:c r="B250" t="str">
        <x:v>Testing</x:v>
      </x:c>
      <x:c r="C250" t="str">
        <x:v>This paper presents a constraint-based test oracle generation method for detecting soundness and precision issues in program analyzers. By translating SMT constraints into C programs and leveraging the known safety properties (safe or unsafe) of these programs as test oracles, the approach validates the accuracy of analyzers. The authors introduce their tool, Minotaur, and experimentally demonstrate its effectiveness by uncovering 30 unique issues in 11 well-known analyzers. The method eliminates the need for manual test case creation or complex specifications, enabling efficient generation of diverse test programs.</x:v>
      </x:c>
      <x:c r="D250" t="str">
        <x:v>This paper presents a constraint-based test oracle generation method for detecting soundness and precision issues in program analyzers. By translating SMT constraints into C programs and leveraging the known safety properties (safe or unsafe) of these programs as test oracles, the approach validates the accuracy of analyzers. The authors introduce their tool, Minotaur, and experimentally demonstrate its effectiveness by uncovering 30 unique issues in 11 well-known analyzers. The method eliminates the need for manual test case creation or complex specifications, enabling efficient generation of diverse test programs.</x:v>
      </x:c>
      <x:c r="E250" t="str">
        <x:v>Automated testing of program analyzers, specifically by generating constraint-based test oracles to detect correctness and accuracy problems in the analyzer.</x:v>
      </x:c>
      <x:c r="F250" t="str">
        <x:v>No</x:v>
      </x:c>
      <x:c r="G250" t="str">
        <x:v>ASE-24</x:v>
      </x:c>
      <x:c r="H250" t="str">
        <x:v>Constraints in SMT-COMP (International SMT Solver Competition).
Programs in the ReachSafety-BitVectors and ReachSafety-Arrays categories in SV-COMP (Software Verification Competition) generate path constraints through the KLEE tool.</x:v>
      </x:c>
      <x:c r="I250" t="str">
        <x:v>Quantitative indicators:
Number of issues detected: 30 unique issues (19 correctness issues, 11 accuracy issues).
Code Coverage: As measured by branch coverage, Minotaur achieved the highest coverage among the profilers tested.
Efficiency: Minotaur detects more issues in less time compared to other baseline methods such as Fuzzle and Fuzzle+SMT.
Effect:
30 issues were discovered across 11 analyzers, 14 of which have been fixed and 10 confirmed.
Minotaur's coverage is significantly higher than the baseline method, indicating that the test programs it generates are more diverse.</x:v>
      </x:c>
      <x:c r="J250" t="str">
        <x:v>No</x:v>
      </x:c>
      <x:c r="K250" t="str">
        <x:v>Not reported</x:v>
      </x:c>
      <x:c r="L250" t="str">
        <x:v>No</x:v>
      </x:c>
      <x:c r="M250" s="6" t="e">
        <x:f>HYPERLINK("https://github.com/Rigorous-Software-Engineering/minotaur","Website: https://github.com/Rigorous-Software-Engineering/minotaur, stars: 1. Input: mathematical logic formulas (SMT files describing constraints on program behavior, for example, 'variable x must be greater than 0' and 'array access must not go out of bounds'). Output: all test results, indicating which tools fail on which cases. FN (False Negative): misses unsafe programs. FP (False Positive): incorrectly flags safe programs.")</x:f>
        <x:v>HYPERLINK is not implemented. linkLocation=https://github.com/Rigorous-Software-Engineering/minotaur, friendlyName=Website: https://github.com/Rigorous-Software-Engineering/minotaur, stars: 1. Input: mathematical logic formulas (SMT files describing constraints on program behavior, for example, 'variable x must be greater than 0' and 'array access must not go out of bounds'). Output: all test results, indicating which tools fail on which cases. FN (False Negative): misses unsafe programs. FP (False Positive): incorrectly flags safe programs.</x:v>
      </x:c>
      <x:c r="N250" t="str">
        <x:v>1</x:v>
      </x:c>
      <x:c r="O250" t="str">
        <x:v>Program Analysis and Software Testing</x:v>
      </x:c>
      <x:c r="P250" t="str">
        <x:v>Automated test generation</x:v>
      </x:c>
      <x:c r="Q250" t="str">
        <x:v>No</x:v>
      </x:c>
    </x:row>
    <x:row r="251" ht="25.5" customHeight="1">
      <x:c r="A251" t="str">
        <x:v>Program Synthesis Meets Visual What-Comes-Next Puzzles</x:v>
      </x:c>
      <x:c r="B251" t="str">
        <x:v>Development</x:v>
      </x:c>
      <x:c r="C251" t="str">
        <x:v>This paper presents an automated method for generating visual What-Comes-Next (WCN) puzzles. The authors design a domain-specific language, PuzzleBlang, to describe puzzle solutions and employ program synthesis techniques to generate puzzles. To ensure the generated puzzles are appealing to humans, a machine learning model is introduced to predict the "appeal" score of puzzles, which serves as an optimization objective. Experiments show that the tool, PuzzleGen, can generate a puzzle in an average of 3.4 seconds, and user studies confirm that the generated puzzles are indistinguishable from human-designed ones.</x:v>
      </x:c>
      <x:c r="D251" t="str">
        <x:v>This paper presents an automated method for generating visual What-Comes-Next (WCN) puzzles. The authors design a domain-specific language, PuzzleBlang, to describe puzzle solutions and employ program synthesis techniques to generate puzzles. To ensure the generated puzzles are appealing to humans, a machine learning model is introduced to predict the "appeal" score of puzzles, which serves as an optimization objective. Experiments show that the tool, PuzzleGen, can generate a puzzle in an average of 3.4 seconds, and user studies confirm that the generated puzzles are indistinguishable from human-designed ones.</x:v>
      </x:c>
      <x:c r="E251" t="str">
        <x:v>Automatically generate visual “what’s next” puzzles, combining procedural synthesis and machine learning techniques to ensure the generated puzzles are both logically correct and attractive to humans.</x:v>
      </x:c>
      <x:c r="F251" t="str">
        <x:v>Yes</x:v>
      </x:c>
      <x:c r="G251" t="str">
        <x:v>ASE-24</x:v>
      </x:c>
      <x:c r="H251" t="str">
        <x:v>Human designed WCN puzzles collected from puzzle books, competitive exams and online tutorials.
Puzzle rating data collected during user research is used to train and validate machine learning models.</x:v>
      </x:c>
      <x:c r="I251" t="str">
        <x:v>Quantitative indicators:
Generation time: The average generation time per puzzle is 3.4 seconds.
Attractiveness rating: Users' ratings of puzzles are divided into four levels: Poor, Average, Good and Excellent.
Discrimination test: User research verified that the generated puzzles were indistinguishable from puzzles designed by humans (F1 score of 0.481).
Effect:
The puzzles generated by PuzzleGen have a significantly higher proportion of Good and Excellent in the attractiveness scores than puzzles designed by humans.
Users cannot distinguish between generated puzzles and human-designed puzzles, supporting the high quality of the generated puzzles.</x:v>
      </x:c>
      <x:c r="J251" t="str">
        <x:v>No</x:v>
      </x:c>
      <x:c r="K251" t="str">
        <x:v>Not reported</x:v>
      </x:c>
      <x:c r="L251" t="str">
        <x:v>No</x:v>
      </x:c>
      <x:c r="M251" s="6"/>
      <x:c r="N251"/>
      <x:c r="O251" t="str">
        <x:v>Code generation and understanding</x:v>
      </x:c>
      <x:c r="P251" t="str">
        <x:v>Code generation and completion</x:v>
      </x:c>
      <x:c r="Q251" t="str">
        <x:v>No</x:v>
      </x:c>
    </x:row>
    <x:row r="252" ht="25.5" customHeight="1">
      <x:c r="A252" t="str">
        <x:v>Towards Understanding the Effectiveness of Large Language Models on Directed Test Input Generation</x:v>
      </x:c>
      <x:c r="B252" t="str">
        <x:v>Testing</x:v>
      </x:c>
      <x:c r="C252" t="str">
        <x:v>This paper investigates the effectiveness of Large Language Models (LLMs) in directed test input generation and systematically compares them with traditional constraint-based tools (e.g., symbolic execution). The study reveals that LLMs (e.g., ChatGPT) perform exceptionally well, achieving success rates of 43.40%-58.57% and even surpassing traditional tools in certain scenarios. However, LLMs and constraint-based tools exhibit distinct strengths: LLMs excel at handling code involving external systems or implicit data flows, while traditional tools perform better in scenarios requiring precise calculations (e.g., specific-length strings or array indexing). Based on these findings, the authors propose a hybrid approach (LLMSym) combining LLMs and traditional tools, which outperforms baseline methods by 1.4x to 2.3x.</x:v>
      </x:c>
      <x:c r="D252" t="str">
        <x:v>This paper investigates the effectiveness of Large Language Models (LLMs) in directed test input generation and systematically compares them with traditional constraint-based tools (e.g., symbolic execution). The study reveals that LLMs (e.g., ChatGPT) perform exceptionally well, achieving success rates of 43.40%-58.57% and even surpassing traditional tools in certain scenarios. However, LLMs and constraint-based tools exhibit distinct strengths: LLMs excel at handling code involving external systems or implicit data flows, while traditional tools perform better in scenarios requiring precise calculations (e.g., specific-length strings or array indexing). Based on these findings, the authors propose a hybrid approach (LLMSym) combining LLMs and traditional tools, which outperforms baseline methods by 1.4x to 2.3x.</x:v>
      </x:c>
      <x:c r="E252" t="str">
        <x:v>The effectiveness of large language models in directed test input generation compared to and combined with traditional constraint tools.</x:v>
      </x:c>
      <x:c r="F252" t="str">
        <x:v>Yes</x:v>
      </x:c>
      <x:c r="G252" t="str">
        <x:v>ASE-24</x:v>
      </x:c>
      <x:c r="H252" t="str">
        <x:v>logic_bombs: Contains 53 manually screened symbolic execution challenge samples (C language).
PathEval: Built based on the HumanEval-X data set, containing more than 2,000 samples, covering C++, Python and Java.</x:v>
      </x:c>
      <x:c r="I252" t="str">
        <x:v>Quantitative metrics: Measure the tool's ability to generate valid test inputs through pass rate.
Effect:
The pass rate of ChatGPT on the PathEval data set is 51.21%-58.57%, which is close to KLEE (59.51%) and significantly better than other tools.
On the logic_bombs data set, the pass rate of ChatGPT is 43.40%, which is better than KLEE (24.53%) and Angr (28.30%).
The pass rates of the proposed LLMSym method on the Python and C++ data sets reached 74.43% and 85.83% respectively, which was 1.4 times to 2.3 times higher than the baseline.</x:v>
      </x:c>
      <x:c r="J252" t="str">
        <x:v>No</x:v>
      </x:c>
      <x:c r="K252" t="str">
        <x:v>Not reported</x:v>
      </x:c>
      <x:c r="L252" t="str">
        <x:v>No</x:v>
      </x:c>
      <x:c r="M252" s="6" t="e">
        <x:f>HYPERLINK("https://github.com/CGCL-codes/PathEval","https://github.com/CGCL-codes/PathEval")</x:f>
        <x:v>HYPERLINK is not implemented. linkLocation=https://github.com/CGCL-codes/PathEval, friendlyName=https://github.com/CGCL-codes/PathEval</x:v>
      </x:c>
      <x:c r="N252" t="str">
        <x:v>33</x:v>
      </x:c>
      <x:c r="O252" t="str">
        <x:v>Program Analysis and Software Testing</x:v>
      </x:c>
      <x:c r="P252" t="str">
        <x:v>Automated test generation</x:v>
      </x:c>
      <x:c r="Q252" t="str">
        <x:v>Yes</x:v>
      </x:c>
    </x:row>
    <x:row r="253" ht="25.5" customHeight="1">
      <x:c r="A253" t="str">
        <x:v>Effective Unit Test Generation for Java Null Pointer Exceptions</x:v>
      </x:c>
      <x:c r="B253" t="str">
        <x:v>Testing</x:v>
      </x:c>
      <x:c r="C253" t="str">
        <x:v>This paper addresses the challenge of detecting Java Null Pointer Exceptions (NPEs) through enhanced automated unit test generation. The authors observe that existing tools like Randoop and EvoSuite, despite achieving high code coverage, are ineffective at detecting NPEs. To solve this, they propose NPETest, a strategy combining static and dynamic analyses to guide test generation towards NPE-prone regions. Evaluation shows NPETest improves EvoSuite's NPE reproduction rate from 56.9% to 78.9% and detects 89 previously unknown NPEs in an industrial case study.</x:v>
      </x:c>
      <x:c r="D253" t="str">
        <x:v>This paper addresses the challenge of detecting Java Null Pointer Exceptions (NPEs) through enhanced automated unit test generation. The authors observe that existing tools like Randoop and EvoSuite, despite achieving high code coverage, are ineffective at detecting NPEs. To solve this, they propose NPETest, a strategy combining static and dynamic analyses to guide test generation towards NPE-prone regions. Evaluation shows NPETest improves EvoSuite's NPE reproduction rate from 56.9% to 78.9% and detects 89 previously unknown NPEs in an industrial case study.</x:v>
      </x:c>
      <x:c r="E253" t="str">
        <x:v>Improve automated unit test generation by combining static and dynamic analysis to more effectively detect Java Null Pointer Exceptions (NPE).</x:v>
      </x:c>
      <x:c r="F253" t="str">
        <x:v>Yes</x:v>
      </x:c>
      <x:c r="G253" t="str">
        <x:v>ASE-24</x:v>
      </x:c>
      <x:c r="H253" t="str">
        <x:v>108 known NPE samples: collected from 96 real projects (such as NPEX, BugSwarm, Defects4J, etc.).
Industrial case: an actually used encryption library, containing 84 public classes and 13,669 lines of code.</x:v>
      </x:c>
      <x:c r="I253" s="5" t="str">
        <x:v>Quantitative indicators: Measure the tool's ability to generate test cases that trigger NPE through reproduction rate.
Effect:
The NPE recurrence rate of NPETest is 78.9%, which is significantly higher than EvoSuite (56.9%) and Randoop (33.7%).
In the industrial case, NPETest detected 89 unknown NPEs, while EvoSuite and Randoop detected 82 and 52 respectively.
Through static analysis optimization, NPETest reduces the test space, focuses on NPE-prone methods, and improves detection efficiency.</x:v>
      </x:c>
      <x:c r="J253" t="str">
        <x:v>Yes</x:v>
      </x:c>
      <x:c r="K253" t="str">
        <x:v>Industrial Case Study: In the cryptographic library of a large IT company, NPETest detected 89 previously unknown NPEs, prompting the development team to plan to incorporate them into the development process.</x:v>
      </x:c>
      <x:c r="L253" t="str">
        <x:v>Yes</x:v>
      </x:c>
      <x:c r="M253" s="6" t="e">
        <x:f>HYPERLINK("https://github.com/npetestArtifact/ASE2024","https://github.com/npetestArtifact/ASE2024")</x:f>
        <x:v>HYPERLINK is not implemented. linkLocation=https://github.com/npetestArtifact/ASE2024, friendlyName=https://github.com/npetestArtifact/ASE2024</x:v>
      </x:c>
      <x:c r="N253" t="str">
        <x:v>0</x:v>
      </x:c>
      <x:c r="O253" t="str">
        <x:v>Program Analysis and Software Testing</x:v>
      </x:c>
      <x:c r="P253" t="str">
        <x:v>Automated test generation</x:v>
      </x:c>
      <x:c r="Q253" t="str">
        <x:v>No</x:v>
      </x:c>
    </x:row>
    <x:row r="254" ht="25.5" customHeight="1">
      <x:c r="A254" t="str">
        <x:v>SlicePromptTest4J: High-coverage Test Generation using LLM via Method Slicing</x:v>
      </x:c>
      <x:c r="B254" t="str">
        <x:v>Testing</x:v>
      </x:c>
      <x:c r="C254" t="str">
        <x:v>The paper introduces HITS, a novel approach that decomposes complex Java methods into slices and uses LLMs to generate unit tests for each slice. By simplifying the analysis scope, HITS achieves higher line and branch coverage compared to state-of-the-art tools like Evosuite and other LLM-based methods (e.g., ChatUniTest). Experiments on ten open-source projects validate its effectiveness.</x:v>
      </x:c>
      <x:c r="D254" t="str">
        <x:v>The paper introduces HITS, a novel approach that decomposes complex Java methods into slices and uses LLMs to generate unit tests for each slice. By simplifying the analysis scope, HITS achieves higher line and branch coverage compared to state-of-the-art tools like Evosuite and other LLM-based methods (e.g., ChatUniTest). Experiments on ten open-source projects validate its effectiveness.</x:v>
      </x:c>
      <x:c r="E254" t="str">
        <x:v>Automated unit test generation based on large language models, focusing on solving the test coverage problem of complex methods (high cyclomatic complexity).</x:v>
      </x:c>
      <x:c r="F254" t="str">
        <x:v>Yes</x:v>
      </x:c>
      <x:c r="G254" t="str">
        <x:v>ASE-24</x:v>
      </x:c>
      <x:c r="H254" t="str">
        <x:v>The paper extracts complex methods from 10 open source Java projects to build data sets, including:
Commons-CLI, Commons-CSV, Gson, Commons-codec, Commons-collections4, JDom2 (items included in LLM training data)
Datafaker, Event-ruler, windward, batch-processing-gateway (new items not included in the LLM training data)</x:v>
      </x:c>
      <x:c r="I254" t="str">
        <x:v>Indicators: Line Coverage, Branch Coverage, Pass Rate.
Effect:
The average row coverage of HITS is 55.09%, and the branch coverage is 48.12%, which is significantly better than the baseline method (such as Evosuite's 39.10% and 38.46%).
On some projects (such as Commons-CLI), the row coverage of HITS is 26.66% higher than that of ChatUniTest (77.83% vs. 51.17%).</x:v>
      </x:c>
      <x:c r="J254" t="str">
        <x:v>No</x:v>
      </x:c>
      <x:c r="K254" t="str">
        <x:v>Not reported</x:v>
      </x:c>
      <x:c r="L254" t="str">
        <x:v>No</x:v>
      </x:c>
      <x:c r="M254" s="6"/>
      <x:c r="N254"/>
      <x:c r="O254" t="str">
        <x:v>Program Analysis and Software Testing</x:v>
      </x:c>
      <x:c r="P254" t="str">
        <x:v>Automated test generation</x:v>
      </x:c>
      <x:c r="Q254" t="str">
        <x:v>Yes</x:v>
      </x:c>
    </x:row>
    <x:row r="255" ht="25.5" customHeight="1">
      <x:c r="A255" s="2" t="str">
        <x:v>DeepREST: Automated Test Case Generation for REST APIs Exploiting Deep Reinforcement Learning</x:v>
      </x:c>
      <x:c r="B255" t="str">
        <x:v>Testing</x:v>
      </x:c>
      <x:c r="C255" t="str">
        <x:v>This paper introduces DeepREST, a novel black-box approach for automated test case generation for REST APIs. Leveraging deep reinforcement learning, DeepREST autonomously explores APIs to uncover implicit constraints not documented in the OpenAPI Specification (OAS). The approach learns effective operation testing sequences and optimizes input data generation strategies. Empirical validation demonstrates its superiority in achieving high test coverage and fault detection compared to state-of-the-art baselines.</x:v>
      </x:c>
      <x:c r="D255" t="str">
        <x:v>This paper introduces DeepREST, a novel black-box approach for automated test case generation for REST APIs. Leveraging deep reinforcement learning, DeepREST autonomously explores APIs to uncover implicit constraints not documented in the OpenAPI Specification (OAS). The approach learns effective operation testing sequences and optimizes input data generation strategies. Empirical validation demonstrates its superiority in achieving high test coverage and fault detection compared to state-of-the-art baselines.</x:v>
      </x:c>
      <x:c r="E255" t="str">
        <x:v>Automatic test case generation for REST API based on deep reinforcement learning, focusing on solving the problems of implicit operation dependencies and input data generation.</x:v>
      </x:c>
      <x:c r="F255" t="str">
        <x:v>Yes</x:v>
      </x:c>
      <x:c r="G255" t="str">
        <x:v>ASE-24</x:v>
      </x:c>
      <x:c r="H255" s="5" t="str">
        <x:v>The paper uses 11 REST API cases as benchmarks, including:
REST Countries, User Management, Market, Project Tracking System, Features Service, NCS, SCS, Genome-Nexus, Person Controller, Blog, LanguageTool</x:v>
      </x:c>
      <x:c r="I255" t="str">
        <x:v>Code coverage:
Branch Coverage: DeepREST reaches an average of 77%, which is significantly higher than baseline tools (such as RESTler's 62%).
Line Coverage and Method Coverage are also better than other tools.
Operation coverage: The highest number of successfully tested operations (2XX responses).
Failure Detection: Highest number of unique server errors (5XX responses) detected.
Efficiency indicators (AUC, Area Under Curve): DeepREST is more efficient in coverage and fault detection progress.</x:v>
      </x:c>
      <x:c r="J255" t="str">
        <x:v>No</x:v>
      </x:c>
      <x:c r="K255" t="str">
        <x:v>Not reported</x:v>
      </x:c>
      <x:c r="L255" t="str">
        <x:v>No</x:v>
      </x:c>
      <x:c r="M255" s="6"/>
      <x:c r="N255"/>
      <x:c r="O255" t="str">
        <x:v>Program Analysis and Software Testing</x:v>
      </x:c>
      <x:c r="P255" t="str">
        <x:v>Automated test generation</x:v>
      </x:c>
      <x:c r="Q255" t="str">
        <x:v>No</x:v>
      </x:c>
    </x:row>
    <x:row r="256" ht="25.5" customHeight="1">
      <x:c r="A256" t="str">
        <x:v>On the Evaluation of Large Language Models in Unit Test Generation</x:v>
      </x:c>
      <x:c r="B256" t="str">
        <x:v>Testing</x:v>
      </x:c>
      <x:c r="C256" t="str">
        <x:v>This paper presents the first comprehensive evaluation of open-source Large Language Models (LLMs) for automated unit test generation. The study investigates the impact of prompt design and in-context learning methods on test generation effectiveness using 17 Java projects and five open-source LLMs with varying architectures. Results show that prompt design significantly influences LLM performance, while current LLMs underperform traditional tools like Evosuite in test coverage due to high rates of invalid tests. The study also provides actionable guidelines for improving LLM-based test generation, such as optimizing prompts and post-processing strategies.</x:v>
      </x:c>
      <x:c r="D256" t="str">
        <x:v>This paper presents the first comprehensive evaluation of open-source Large Language Models (LLMs) for automated unit test generation. The study investigates the impact of prompt design and in-context learning methods on test generation effectiveness using 17 Java projects and five open-source LLMs with varying architectures. Results show that prompt design significantly influences LLM performance, while current LLMs underperform traditional tools like Evosuite in test coverage due to high rates of invalid tests. The study also provides actionable guidelines for improving LLM-based test generation, such as optimizing prompts and post-processing strategies.</x:v>
      </x:c>
      <x:c r="E256" t="str">
        <x:v>Evaluate the effectiveness of open source large language models in unit test generation, focusing on analyzing the impact of prompt design, model size, and context learning methods on the quality of generated tests (such as grammatical correctness, coverage, and defect detection capabilities).</x:v>
      </x:c>
      <x:c r="F256" t="str">
        <x:v>Yes</x:v>
      </x:c>
      <x:c r="G256" t="str">
        <x:v>ASE-24</x:v>
      </x:c>
      <x:c r="H256" t="str">
        <x:v>The paper uses Defects4J 2.0 as a benchmark data set, which contains 835 real defects in 17 open source Java projects, covering 778 public methods.</x:v>
      </x:c>
      <x:c r="I256" t="str">
        <x:v>Compilation success rate (CSR): The CSR range of open source LLMs is 34.37%~56.06%, GPT-4 is 52.96%, and Evosuite is 85.71%.
Code coverage:
Line coverage (CovL): 14.16%~37.45% for open source LLMs, 40.43% for GPT-4, and 78.91% for Evosuite.
branch coverage (
CovB): Open source LLMs are 12.18%~32.35%, GPT-4 is 31.78%, and Evosuite is 76.59%.
Defect Detection (NDD): Open source LLMs detect only 47.28% of testable defects on average, mainly due to insufficient validity of the generated tests.</x:v>
      </x:c>
      <x:c r="J256" t="str">
        <x:v>No</x:v>
      </x:c>
      <x:c r="K256" t="str">
        <x:v>Not reported</x:v>
      </x:c>
      <x:c r="L256" t="str">
        <x:v>Yes</x:v>
      </x:c>
      <x:c r="M256" s="6"/>
      <x:c r="N256"/>
      <x:c r="O256" t="str">
        <x:v>Program Analysis and Software Testing</x:v>
      </x:c>
      <x:c r="P256" t="str">
        <x:v>Automated test generation</x:v>
      </x:c>
      <x:c r="Q256" t="str">
        <x:v>Yes</x:v>
      </x:c>
    </x:row>
    <x:row r="257" ht="25.5" customHeight="1">
      <x:c r="A257" t="str">
        <x:v>Coding-PTMs: How to Find Optimal Code Pre-trained Models for Code Embedding in Vulnerability Detection?</x:v>
      </x:c>
      <x:c r="B257" t="str">
        <x:v>Testing</x:v>
      </x:c>
      <x:c r="C257" t="str">
        <x:v>This paper investigates the impact of code embeddings generated by different pre-trained models (PTMs) on vulnerability detection performance. The study reveals that code embeddings from various PTMs exhibit distinct characteristics in numerical ranges, distributions, and semantic quality, and larger parameter sizes or higher embedding dimensions do not guarantee better performance. To address this, the authors propose Coding-PTMs, a recommendation framework that defines 13 code embedding metrics (across statistics, norm, and distribution dimensions) and trains a Random Forest classifier to select optimal PTMs for specific tasks. Experiments show the framework achieves 91% accuracy on test sets and 78% consistency in real-world applications, outperforming heuristic selection based on model scales.</x:v>
      </x:c>
      <x:c r="D257" t="str">
        <x:v>This paper investigates the impact of code embeddings generated by different pre-trained models (PTMs) on vulnerability detection performance. The study reveals that code embeddings from various PTMs exhibit distinct characteristics in numerical ranges, distributions, and semantic quality, and larger parameter sizes or higher embedding dimensions do not guarantee better performance. To address this, the authors propose Coding-PTMs, a recommendation framework that defines 13 code embedding metrics (across statistics, norm, and distribution dimensions) and trains a Random Forest classifier to select optimal PTMs for specific tasks. Experiments show the framework achieves 91% accuracy on test sets and 78% consistency in real-world applications, outperforming heuristic selection based on model scales.</x:v>
      </x:c>
      <x:c r="E257" t="str">
        <x:v>How to quantify the embedding features generated by different code pre-trained models and recommend the optimal model for vulnerability detection tasks based on these features.</x:v>
      </x:c>
      <x:c r="F257" t="str">
        <x:v>Yes</x:v>
      </x:c>
      <x:c r="G257" t="str">
        <x:v>ASE-24</x:v>
      </x:c>
      <x:c r="H257" t="str">
        <x:v>The paper uses four vulnerability detection data sets:
Devign (real vulnerability code)
Reveal (real vulnerability code)
CWE119 (including synthetic samples)
CWE399 (including synthetic samples)</x:v>
      </x:c>
      <x:c r="I257" t="str">
        <x:v>Evaluation indicators: Accuracy, F1-Score, AUC (Area Under ROC Curve), MCC (Matthews Correlation Coefficient).
Effect:
The random forest model performed best on the test set, reaching: Accuracy: 91%, F1-Score: 83%, AUC: 88%, MCC: 77%
The recommendation accuracy for new data sets in practical applications is 78%.</x:v>
      </x:c>
      <x:c r="J257" t="str">
        <x:v>No</x:v>
      </x:c>
      <x:c r="K257" t="str">
        <x:v>Not reported</x:v>
      </x:c>
      <x:c r="L257" t="str">
        <x:v>No</x:v>
      </x:c>
      <x:c r="M257" s="6"/>
      <x:c r="N257"/>
      <x:c r="O257" t="str">
        <x:v>SE for AI </x:v>
      </x:c>
      <x:c r="P257" t="str">
        <x:v>Code pre-trained model</x:v>
      </x:c>
      <x:c r="Q257" t="str">
        <x:v>Yes</x:v>
      </x:c>
    </x:row>
    <x:row r="258" ht="25.5" customHeight="1">
      <x:c r="A258" t="str">
        <x:v>STASE: Static Analysis Guided Symbolic Execution for UEFI Vulnerability Signature Generation</x:v>
      </x:c>
      <x:c r="B258" t="str">
        <x:v>Testing</x:v>
      </x:c>
      <x:c r="C258" t="str">
        <x:v>This paper introduces STASE, a technique that integrates rule-based static analysis with symbolic execution to detect and generate signatures for UEFI firmware vulnerabilities. UEFI, as a critical component in modern computing, poses significant security risks if compromised. Traditional static analysis is scalable but prone to false positives, while symbolic execution is precise but suffers from path explosion. STASE automates harness generation and leverages static analysis to guide symbolic execution, reducing false positives and improving efficiency. Experiments demonstrate STASE's success in detecting 13 new vulnerabilities and 5 known PixieFail vulnerabilities in the EDKII codebase.</x:v>
      </x:c>
      <x:c r="D258" t="str">
        <x:v>This paper introduces STASE, a technique that integrates rule-based static analysis with symbolic execution to detect and generate signatures for UEFI firmware vulnerabilities. UEFI, as a critical component in modern computing, poses significant security risks if compromised. Traditional static analysis is scalable but prone to false positives, while symbolic execution is precise but suffers from path explosion. STASE automates harness generation and leverages static analysis to guide symbolic execution, reducing false positives and improving efficiency. Experiments demonstrate STASE's success in detecting 13 new vulnerabilities and 5 known PixieFail vulnerabilities in the EDKII codebase.</x:v>
      </x:c>
      <x:c r="E258" t="str">
        <x:v>How to achieve efficient and accurate UEFI firmware vulnerability detection and signature generation by combining static analysis and symbolic execution.</x:v>
      </x:c>
      <x:c r="F258" t="str">
        <x:v>Yes</x:v>
      </x:c>
      <x:c r="G258" t="str">
        <x:v>ASE-24</x:v>
      </x:c>
      <x:c r="H258" t="str">
        <x:v>The paper uses the following data sets for experiments:
EDKII SMM Drivers (SMM driver module)
EDKII Network Module
HARDEN Demo 1 &amp; 2 (DARPA Challenge Set)
Injected EDKII (artificially injected EDKII code for vulnerabilities)</x:v>
      </x:c>
      <x:c r="I258" t="str">
        <x:v>Evaluation indicators: False Positive Rate, Paths Explored efficiency, Analysis Time, number of vulnerability detections (# Vulnerabilities Detected).
Effect:
The false positive rate dropped from 88% for static analysis to 0%.
The average analysis time per entry point is 27 seconds, which is 3,800 times faster than traditional symbolic execution.
A total of 111 vulnerabilities were detected, including 13 new vulnerabilities and 5 PixieFail vulnerabilities.</x:v>
      </x:c>
      <x:c r="J258" t="str">
        <x:v>Yes</x:v>
      </x:c>
      <x:c r="K258" t="str">
        <x:v>Intel's Host-Based Firmware Analyzer (HBFA): For comparative experiments, STASE is significantly better than HBFA in terms of analysis time and number of vulnerability detections.
Real-world vulnerability detection in the EDKII code base: The vulnerabilities detected by STASE were reported to Tianocore (EDKII maintenance team), demonstrating its usefulness in real-world scenarios.</x:v>
      </x:c>
      <x:c r="L258" t="str">
        <x:v>No</x:v>
      </x:c>
      <x:c r="M258" s="6"/>
      <x:c r="N258"/>
      <x:c r="O258" t="str">
        <x:v>Program Analysis and Software Testing</x:v>
      </x:c>
      <x:c r="P258" t="str">
        <x:v>program analysis techniques</x:v>
      </x:c>
      <x:c r="Q258" t="str">
        <x:v>No</x:v>
      </x:c>
    </x:row>
    <x:row r="259" ht="25.5" customHeight="1">
      <x:c r="A259" t="str">
        <x:v>Effective Vulnerable Function Identification based on CVE Description Empowered by Large Language Models</x:v>
      </x:c>
      <x:c r="B259" t="str">
        <x:v>Maintenance</x:v>
      </x:c>
      <x:c r="C259" t="str">
        <x:v>The paper introduces VFFinder, a novel approach for identifying vulnerable functions in open-source software based on CVE descriptions and Large Language Models (LLMs). Traditional methods rely on vulnerability patches or Proof-of-Concept (PoC), but face limitations in data availability and scalability. VFFinder employs customized in-context learning (ICL) to extract key entities (e.g., attack vectors and root causes) from CVE descriptions and matches them with source code to localize vulnerabilities. Evaluations on 75 projects show that VFFinder improves Top-1 and MRR metrics by 4.25X and 2.37X, respectively, and significantly reduces false positives in Software Composition Analysis (SCA) tools.</x:v>
      </x:c>
      <x:c r="D259" t="str">
        <x:v>The paper introduces VFFinder, a novel approach for identifying vulnerable functions in open-source software based on CVE descriptions and Large Language Models (LLMs). Traditional methods rely on vulnerability patches or Proof-of-Concept (PoC), but face limitations in data availability and scalability. VFFinder employs customized in-context learning (ICL) to extract key entities (e.g., attack vectors and root causes) from CVE descriptions and matches them with source code to localize vulnerabilities. Evaluations on 75 projects show that VFFinder improves Top-1 and MRR metrics by 4.25X and 2.37X, respectively, and significantly reduces false positives in Software Composition Analysis (SCA) tools.</x:v>
      </x:c>
      <x:c r="E259" t="str">
        <x:v>A vulnerability function location method based on CVE description and large language model aims to improve the accuracy and scalability of vulnerability analysis.</x:v>
      </x:c>
      <x:c r="F259" t="str">
        <x:v>Yes</x:v>
      </x:c>
      <x:c r="G259" t="str">
        <x:v>ASE-24</x:v>
      </x:c>
      <x:c r="H259" t="str">
        <x:v>The paper uses the following data sets for evaluation:
A&amp;R Dataset (D_AR): Contains labeled attack vectors and root causes.
Vulnerable Function Dataset (D_VF): Contains 77 vulnerability functions corresponding to CVEs, covering 75 open source projects.
Cross-project Vulnerability Dataset (D_CV): used to test the false positive rate of SCA tools.</x:v>
      </x:c>
      <x:c r="I259" t="str">
        <x:v>Top@N: Measures the proportion of vulnerable functions among the top N candidate functions. VFFinder's Top-1 accuracy is 27.27%, Top-5 is 53.25%, and Top-10 is 63.64%.
MRR (Mean Reciprocal Rank): The MRR of VFFinder is 0.39, which is 2.37 times higher than the baseline method.
False Positive Rate (FPR): After integrating VFFinder, the false positive rate of the SCA tool dropped from 56.1% to 4.6% (Top-50) and below 1% (Top-10).</x:v>
      </x:c>
      <x:c r="J259" t="str">
        <x:v>Yes</x:v>
      </x:c>
      <x:c r="K259" t="str">
        <x:v>The paper mentions that integrating VFFinder with existing SCA tools (such as Snyk and Dependency Check) significantly reduces the false positive rate.</x:v>
      </x:c>
      <x:c r="L259" t="str">
        <x:v>No</x:v>
      </x:c>
      <x:c r="M259" s="6"/>
      <x:c r="N259"/>
      <x:c r="O259" t="str">
        <x:v>Software maintenance and evolution</x:v>
      </x:c>
      <x:c r="P259" t="str">
        <x:v>Automated program repair</x:v>
      </x:c>
      <x:c r="Q259" t="str">
        <x:v>Yes</x:v>
      </x:c>
    </x:row>
    <x:row r="260" ht="25.5" customHeight="1">
      <x:c r="A260" t="str">
        <x:v>COBRA: Interaction-Aware Bytecode-Level Vulnerability Detector for Smart Contracts</x:v>
      </x:c>
      <x:c r="B260" t="str">
        <x:v>Development</x:v>
      </x:c>
      <x:c r="C260" t="str">
        <x:v>The paper introduces COBRA, a novel framework for detecting vulnerabilities in smart contracts at the bytecode level. Since only about 1.79% of smart contracts on Ethereum are open-source, existing tools often overlook function interface information. COBRA integrates semantic context and function interfaces, employing SRIF to infer undisclosed function signatures and optimizing semantic context using SSA format. Experimental results show that SRIF achieves a 94.76% F1-score for signature inference, while COBRA attains a 93.45% F1-score for vulnerability classification and an 89.46% recall rate without ABI.</x:v>
      </x:c>
      <x:c r="D260" t="str">
        <x:v>The paper introduces COBRA, a novel framework for detecting vulnerabilities in smart contracts at the bytecode level. Since only about 1.79% of smart contracts on Ethereum are open-source, existing tools often overlook function interface information. COBRA integrates semantic context and function interfaces, employing SRIF to infer undisclosed function signatures and optimizing semantic context using SSA format. Experimental results show that SRIF achieves a 94.76% F1-score for signature inference, while COBRA attains a 93.45% F1-score for vulnerability classification and an 89.46% recall rate without ABI.</x:v>
      </x:c>
      <x:c r="E260" t="str">
        <x:v>Smart contract vulnerability detection based on bytecode combines semantic context and function interface information, and uses SRIF technology to infer undisclosed function signatures to improve the accuracy and coverage of vulnerability detection.</x:v>
      </x:c>
      <x:c r="F260" t="str">
        <x:v>Yes</x:v>
      </x:c>
      <x:c r="G260" t="str">
        <x:v>ASE-24</x:v>
      </x:c>
      <x:c r="H260" t="str">
        <x:v>XBlock_Eth dataset: Contains 13,948 deployed smart contract bytecodes, used to generate a labeled vulnerability detection dataset.
4byte database: used to match function signatures, containing 99,745 function signatures and their corresponding opcodes.
SmartBugs framework: used to mark vulnerabilities, combining multiple tools (such as Oyente, Mythril, Conkas) to ensure the accuracy of labels.</x:v>
      </x:c>
      <x:c r="I260" t="str">
        <x:v>F1-score: SRIF reaches 94.76% in function signature inference, and COBRA reaches 93.45% in vulnerability classification.
Precision: COBRA’s accuracy is 91.56%.
Recall: The recall rate of COBRA is 95.42%, which can still reach 89.46% without ABI.</x:v>
      </x:c>
      <x:c r="J260" t="str">
        <x:v>Yes</x:v>
      </x:c>
      <x:c r="K260" t="str">
        <x:v>The paper mentioned that COBRA detected two undisclosed vulnerabilities (CVE-2023-36979 and CVE-2023-36980) in the actual environment, demonstrating its application potential in real scenarios. In addition, COBRA performs better than existing tools (such as Mythril and MANDO-GURU), proving its practical value in the industry.</x:v>
      </x:c>
      <x:c r="L260" t="str">
        <x:v>No</x:v>
      </x:c>
      <x:c r="M260" s="6"/>
      <x:c r="N260"/>
      <x:c r="O260" t="str">
        <x:v>Software security and vulnerability analysis</x:v>
      </x:c>
      <x:c r="P260" t="str">
        <x:v>Smart contract security</x:v>
      </x:c>
      <x:c r="Q260" t="str">
        <x:v>Yes</x:v>
      </x:c>
    </x:row>
    <x:row r="261" ht="25.5" customHeight="1">
      <x:c r="A261" t="str">
        <x:v>General and Practical Property-based Testing for Android Apps</x:v>
      </x:c>
      <x:c r="B261" t="str">
        <x:v>Testing</x:v>
      </x:c>
      <x:c r="C261" t="str">
        <x:v>This paper introduces a general and practical property-based testing technique for detecting non-crashing functional bugs in Android apps. The authors designed a Property Description Language (PDL) to specify desired app properties and implemented two exploration strategies (random and main path-guided) to validate these properties. The tool, Kea, was evaluated on 124 historical bugs from eight popular Android apps. Results showed that PDL could specify all violated properties, and Kea successfully detected 94.8% of the historical bugs. Additionally, Kea found 25 new bugs in the latest app versions, with 21 confirmed fixes. Compared to state-of-the-art techniques, Kea demonstrated superior effectiveness and practicality.</x:v>
      </x:c>
      <x:c r="D261" t="str">
        <x:v>This paper introduces a general and practical property-based testing technique for detecting non-crashing functional bugs in Android apps. The authors designed a Property Description Language (PDL) to specify desired app properties and implemented two exploration strategies (random and main path-guided) to validate these properties. The tool, Kea, was evaluated on 124 historical bugs from eight popular Android apps. Results showed that PDL could specify all violated properties, and Kea successfully detected 94.8% of the historical bugs. Additionally, Kea found 25 new bugs in the latest app versions, with 21 confirmed fixes. Compared to state-of-the-art techniques, Kea demonstrated superior effectiveness and practicality.</x:v>
      </x:c>
      <x:c r="E261" t="str">
        <x:v>Attribute-based functional testing of Android applications focuses on solving the problem of automatic detection of non-crash functional errors.</x:v>
      </x:c>
      <x:c r="F261" t="str">
        <x:v>No</x:v>
      </x:c>
      <x:c r="G261" t="str">
        <x:v>ASE-24</x:v>
      </x:c>
      <x:c r="H261" t="str">
        <x:v>The paper uses 124 historical functional errors from 8 real Android applications as benchmark, including OmniNotes, Markor, SimpleTask, etc. (see Table 1 for details).</x:v>
      </x:c>
      <x:c r="I261" t="str">
        <x:v>Quantitative indicators:
Attribute description capability (PDL coverage): whether all historical errors can be covered.
Error detection rate: The proportion of historical errors detected by random exploration and main path guided exploration strategies respectively.
New bugs discovered: The number of new bugs detected in the latest version.
Time efficiency: The average time required to detect an error.
Effect:
PDL successfully covered all 124 historically faulty attributes.
The main path guided exploration strategy detected 94.8% (92/97) of historical errors, and the random strategy detected 68.0% (66/97).
25 new bugs were discovered in the latest version, and 21 were fixed.
The main path guidance strategy is 4 times faster than the random strategy (average 684 seconds vs. 3171 seconds).</x:v>
      </x:c>
      <x:c r="J261" t="str">
        <x:v>Yes</x:v>
      </x:c>
      <x:c r="K261" t="str">
        <x:v>Kea was tested in 8 popular Android applications (such as OmniNotes, AnkiDroid), and the new bugs discovered have been confirmed and fixed by the developers.
The limitations of existing tools (such as Genie and Odin) in industrial scenarios are compared, highlighting the practicality of Kea.</x:v>
      </x:c>
      <x:c r="L261" t="str">
        <x:v>No</x:v>
      </x:c>
      <x:c r="M261" s="6" t="e">
        <x:f>HYPERLINK("https://github.com/ecnusse/Kea","https://github.com/ecnusse/Kea")</x:f>
        <x:v>HYPERLINK is not implemented. linkLocation=https://github.com/ecnusse/Kea, friendlyName=https://github.com/ecnusse/Kea</x:v>
      </x:c>
      <x:c r="N261" t="str">
        <x:v>70</x:v>
      </x:c>
      <x:c r="O261" t="str">
        <x:v>Program Analysis and Software Testing</x:v>
      </x:c>
      <x:c r="P261" t="str">
        <x:v>Automated test generation</x:v>
      </x:c>
      <x:c r="Q261" t="str">
        <x:v>No</x:v>
      </x:c>
    </x:row>
    <x:row r="262" ht="25.5" customHeight="1">
      <x:c r="A262" s="2" t="str">
        <x:v>Test-Driven Development and LLM-based Code Generation</x:v>
      </x:c>
      <x:c r="B262" t="str">
        <x:v>Development</x:v>
      </x:c>
      <x:c r="C262" t="str">
        <x:v>This paper explores integrating Test-Driven Development (TDD) principles with LLM-based code generation. The authors propose the TGen framework, which leverages human-written tests to guide LLMs (e.g., GPT-4, Llama 3) in generating functionally correct code. Experiments on benchmarks like MBPP and HumanEval demonstrate that supplying tests improves correctness (e.g., +12.78% for MBPP). The study also examines the impact of problem difficulty, test quantity, and LLM choice, showing that TDD enhances AI-generated code robustness. The results advocate for adopting TDD methodologies in AI-assisted development to ensure alignment with requirements.</x:v>
      </x:c>
      <x:c r="D262" t="str">
        <x:v>This paper explores integrating Test-Driven Development (TDD) principles with LLM-based code generation. The authors propose the TGen framework, which leverages human-written tests to guide LLMs (e.g., GPT-4, Llama 3) in generating functionally correct code. Experiments on benchmarks like MBPP and HumanEval demonstrate that supplying tests improves correctness (e.g., +12.78% for MBPP). The study also examines the impact of problem difficulty, test quantity, and LLM choice, showing that TDD enhances AI-generated code robustness. The results advocate for adopting TDD methodologies in AI-assisted development to ensure alignment with requirements.</x:v>
      </x:c>
      <x:c r="E262" t="str">
        <x:v>The combination of test-driven development (TDD) and code generation based on large language models (LLM) focuses on exploring how test cases can improve the correctness and functionality of AI-generated code.</x:v>
      </x:c>
      <x:c r="F262" t="str">
        <x:v>Yes</x:v>
      </x:c>
      <x:c r="G262" t="str">
        <x:v>ASE-24</x:v>
      </x:c>
      <x:c r="H262" t="str">
        <x:v>The paper uses the following benchmark data sets:
MBPP: Contains about 1,000 Python programming questions, each question comes with 3 test cases.
HumanEval: Contains 164 handwritten Python programming questions, each question comes with multiple unit tests.
CodeChef: A self-built data set of 1,100 competitive programming problems, graded by difficulty.
EvalPlus Enhanced Edition: Added more test cases for MBPP and HumanEval (35x and 80x respectively).</x:v>
      </x:c>
      <x:c r="I262" t="str">
        <x:v>Quantitative indicators:
Code generation accuracy: The accuracy of generated code verified through public and private tests.
The incremental effect of test cases: the percentage improvement in accuracy after providing test cases.
The contribution of the repair cycle: the improvement in accuracy after fixing the code through failed test feedback.
Impact of problem difficulty: Solving rates of problems at different difficulty levels.
Effect:
GPT-4: After providing test cases, the accuracy of MBPP and HumanEval increased by 12.78% and 9.15% respectively; the repair cycle further increased by 5.26% and 5.49% respectively.
Llama 3: The test case increases the accuracy of MBPP and HumanEval by 29.57% and 13.41%, and the repair loop increases by 9.02% and 8.54%.
CodeChef Dataset: Test cases and repair cycles improve the accuracy by 7.27%.</x:v>
      </x:c>
      <x:c r="J262" t="str">
        <x:v>No</x:v>
      </x:c>
      <x:c r="K262" t="str">
        <x:v>Not mentioned, but developers can use the _TGen_ framework to embed the TDD process when AI generates code to detect logical errors (such as mathematical formulas, string processing, etc.) in advance.
The reproduction package (including code and experimental results) is open sourced to facilitate direct application in the industry.
The effects of GPT-4 and the open source model Llama 3 are compared to provide enterprises with a reference when selecting models.</x:v>
      </x:c>
      <x:c r="L262" t="str">
        <x:v>No</x:v>
      </x:c>
      <x:c r="M262" s="6"/>
      <x:c r="N262"/>
      <x:c r="O262" t="str">
        <x:v>Code generation and understanding</x:v>
      </x:c>
      <x:c r="P262" t="str">
        <x:v>Code generation and completion</x:v>
      </x:c>
      <x:c r="Q262" t="str">
        <x:v>Yes</x:v>
      </x:c>
    </x:row>
    <x:row r="263" ht="25.5" customHeight="1">
      <x:c r="A263" s="2" t="str">
        <x:v>A Pair Programming Framework for Code Generation via Multi-Plan Exploration and Feedback-Driven Refinement</x:v>
      </x:c>
      <x:c r="B263" t="str">
        <x:v>Development</x:v>
      </x:c>
      <x:c r="C263" t="str">
        <x:v>The paper introduces PairCoder, a novel code generation framework inspired by pair programming. It consists of two collaborative LLM agents: the Navigator for high-level planning and multi-plan exploration, and the Driver for implementation and testing. By integrating iterative feedback-driven refinement, PairCoder achieves superior accuracy in code generation. Experiments demonstrate significant improvements, with relative pass@1 gains of 12.00%-162.43% over direct LLM prompting across multiple benchmarks.</x:v>
      </x:c>
      <x:c r="D263" t="str">
        <x:v>The paper introduces PairCoder, a novel code generation framework inspired by pair programming. It consists of two collaborative LLM agents: the Navigator for high-level planning and multi-plan exploration, and the Driver for implementation and testing. By integrating iterative feedback-driven refinement, PairCoder achieves superior accuracy in code generation. Experiments demonstrate significant improvements, with relative pass@1 gains of 12.00%-162.43% over direct LLM prompting across multiple benchmarks.</x:v>
      </x:c>
      <x:c r="E263" t="str">
        <x:v>Code generation based on large language models (LLM) improves the ability to solve complex programming problems through multi-solution exploration and feedback-driven iterative optimization.</x:v>
      </x:c>
      <x:c r="F263" t="str">
        <x:v>Yes</x:v>
      </x:c>
      <x:c r="G263" t="str">
        <x:v>ASE-24</x:v>
      </x:c>
      <x:c r="H263" t="str">
        <x:v>The paper uses the following five benchmarks:
HumanEval
HumanEval+
MBPP
MBPP+
CodeContest</x:v>
      </x:c>
      <x:c r="I263" t="str">
        <x:v>Quantitative indicator: pass@1 (the proportion of generated code that passes all private test cases).
Effect:
On GPT-3.5-Turbo, the method that directly prompts LLM has improved by 16.97%-162.43%.
On DeepSeek-Coder, the relative improvement is 12.00%-128.76%.</x:v>
      </x:c>
      <x:c r="J263" t="str">
        <x:v>No</x:v>
      </x:c>
      <x:c r="K263" t="str">
        <x:v>Not reported</x:v>
      </x:c>
      <x:c r="L263" t="str">
        <x:v>No</x:v>
      </x:c>
      <x:c r="M263" s="6" t="e">
        <x:f>HYPERLINK("https://github.com/nju-websoft/PairCoder","https://github.com/nju-websoft/PairCoder")</x:f>
        <x:v>HYPERLINK is not implemented. linkLocation=https://github.com/nju-websoft/PairCoder, friendlyName=https://github.com/nju-websoft/PairCoder</x:v>
      </x:c>
      <x:c r="N263" t="str">
        <x:v>109</x:v>
      </x:c>
      <x:c r="O263" t="str">
        <x:v>Code generation and understanding</x:v>
      </x:c>
      <x:c r="P263" t="str">
        <x:v>Code generation and completion</x:v>
      </x:c>
      <x:c r="Q263" t="str">
        <x:v>Yes</x:v>
      </x:c>
    </x:row>
    <x:row r="264" ht="25.5" customHeight="1">
      <x:c r="A264" t="str">
        <x:v>Towards Effective Static Type-Error Detection for Python</x:v>
      </x:c>
      <x:c r="B264" t="str">
        <x:v>Testing</x:v>
      </x:c>
      <x:c r="C264" t="str">
        <x:v>The paper introduces Pyinder, a static type-error detection tool for Python, designed based on an empirical study of 68 real-world type errors. Pyinder incorporates four key static analysis features and successfully detects 34 bugs, doubling the performance of existing tools. It also uncovers 19 previously unknown bugs in recent open-source projects. The paper further analyzes undetected errors to guide future improvements in Python type analysis.</x:v>
      </x:c>
      <x:c r="D264" t="str">
        <x:v>The paper introduces Pyinder, a static type-error detection tool for Python, designed based on an empirical study of 68 real-world type errors. Pyinder incorporates four key static analysis features and successfully detects 34 bugs, doubling the performance of existing tools. It also uncovers 19 previously unknown bugs in recent open-source projects. The paper further analyzes undetected errors to guide future improvements in Python type analysis.</x:v>
      </x:c>
      <x:c r="E264" t="str">
        <x:v>Python static type error detection improves the ability to detect type errors in Python programs by improving type inference and checking technology.</x:v>
      </x:c>
      <x:c r="F264" t="str">
        <x:v>Yes</x:v>
      </x:c>
      <x:c r="G264" t="str">
        <x:v>ASE-24</x:v>
      </x:c>
      <x:c r="H264" t="str">
        <x:v>The paper uses the following benchmarks:
68 developer-confirmed type errors collected from 20 open source projects.
The latest 9 open source Python projects (such as Kivy, LangChain, Scipy, etc.) are used to verify the versatility of tools</x:v>
      </x:c>
      <x:c r="I264" t="str">
        <x:v>Quantitative indicators: number of detected errors (pass@68), number of false alarms (alarms/KLoC), analysis time (time/KLoC).
Effect:
Pyinder detected 34 errors, which was a 113% improvement over the total number of existing tools (16).
19 unknown bugs were discovered in the latest project, and the developers confirmed and fixed 10 of them.
The number of false positives is 4.57/KLoC, which is lower than Pyright’s 11.37/KLoC.</x:v>
      </x:c>
      <x:c r="J264" t="str">
        <x:v>No</x:v>
      </x:c>
      <x:c r="K264" t="str">
        <x:v>Not reported</x:v>
      </x:c>
      <x:c r="L264" t="str">
        <x:v>No</x:v>
      </x:c>
      <x:c r="M264" s="6" t="e">
        <x:f>HYPERLINK("https://github.com/kupl/PyinderArtifact","https://github.com/kupl/PyinderArtifact")</x:f>
        <x:v>HYPERLINK is not implemented. linkLocation=https://github.com/kupl/PyinderArtifact, friendlyName=https://github.com/kupl/PyinderArtifact</x:v>
      </x:c>
      <x:c r="N264" t="str">
        <x:v>2</x:v>
      </x:c>
      <x:c r="O264" t="str">
        <x:v>Program Analysis and Software Testing</x:v>
      </x:c>
      <x:c r="P264" t="str">
        <x:v>program analysis techniques</x:v>
      </x:c>
      <x:c r="Q264" t="str">
        <x:v>No</x:v>
      </x:c>
    </x:row>
    <x:row r="265" ht="25.5" customHeight="1">
      <x:c r="A265" t="str">
        <x:v>Detecting Element Accessing Bugs in C++ Sequence Containers</x:v>
      </x:c>
      <x:c r="B265" t="str">
        <x:v>Development</x:v>
      </x:c>
      <x:c r="C265" t="str">
        <x:v>The paper proposes a static analysis approach to detect element accessing bugs in C++ sequence containers (e.g., vector, list) from the Standard Template Library (STL). These bugs, including iterator out-of-bound access, invalid iterator access, and empty container access, can lead to memory errors or undefined behaviors. The authors introduce a combined model to track container sizes and iterator targets simultaneously, abstracting STL methods into meta-operations for state transition analysis. They implement the tool Scasa on the Clang Static Analyzer framework and evaluate it on both handmade code snippets and open-source projects. Results show that Scasa achieves high accuracy in detecting such bugs with acceptable overhead, outperforming state-of-the-art tools.</x:v>
      </x:c>
      <x:c r="D265" t="str">
        <x:v>The paper proposes a static analysis approach to detect element accessing bugs in C++ sequence containers (e.g., vector, list) from the Standard Template Library (STL). These bugs, including iterator out-of-bound access, invalid iterator access, and empty container access, can lead to memory errors or undefined behaviors. The authors introduce a combined model to track container sizes and iterator targets simultaneously, abstracting STL methods into meta-operations for state transition analysis. They implement the tool Scasa on the Clang Static Analyzer framework and evaluate it on both handmade code snippets and open-source projects. Results show that Scasa achieves high accuracy in detecting such bugs with acceptable overhead, outperforming state-of-the-art tools.</x:v>
      </x:c>
      <x:c r="E265" t="str">
        <x:v>Detect element access errors in C++ sequence containers, focusing on solving problems such as iterator out-of-bounds, invalid iterators and empty container access, and improve detection accuracy and efficiency through static analysis methods.</x:v>
      </x:c>
      <x:c r="F265" t="str">
        <x:v>No</x:v>
      </x:c>
      <x:c r="G265" t="str">
        <x:v>ASE-24</x:v>
      </x:c>
      <x:c r="H265" t="str">
        <x:v>Handmade Benchmark (HM): Contains 2,230 hand-written C++ code snippets, covering three types of error patterns (iterator out of bounds, invalid iterator, empty container access).
Open-Source Projects (OSP): Includes 8 popular C++ open source projects (such as Aria2, Bitcoin, etc.) that extensively use STL sequence containers.</x:v>
      </x:c>
      <x:c r="I265" t="str">
        <x:v>Precision/Recall/F1: Scasa's precision on manual benchmarks is 98.57%, recall rate is 93.27%, and F1 value is 95.84%, significantly better than CSA, CppCheck and Infer.
Real project detection: 125 reports were generated in open source projects, 72 of which were confirmed to be correct, and developers verified some reports (e.g. 5 were repaired).
Performance overhead: Time overhead increases by 5-85%, and memory usage is lower than CSA.</x:v>
      </x:c>
      <x:c r="J265" t="str">
        <x:v>No</x:v>
      </x:c>
      <x:c r="K265" t="str">
        <x:v>Not reported</x:v>
      </x:c>
      <x:c r="L265" t="str">
        <x:v>No</x:v>
      </x:c>
      <x:c r="M265" s="6" t="e">
        <x:f>HYPERLINK("https://github.com/SQUARE-RG/Scasa","https://github.com/SQUARE-RG/Scasa")</x:f>
        <x:v>HYPERLINK is not implemented. linkLocation=https://github.com/SQUARE-RG/Scasa, friendlyName=https://github.com/SQUARE-RG/Scasa</x:v>
      </x:c>
      <x:c r="N265" t="str">
        <x:v>0</x:v>
      </x:c>
      <x:c r="O265" t="str">
        <x:v>Program Analysis and Software Testing</x:v>
      </x:c>
      <x:c r="P265" t="str">
        <x:v>program analysis techniques</x:v>
      </x:c>
      <x:c r="Q265" t="str">
        <x:v>No</x:v>
      </x:c>
    </x:row>
    <x:row r="266" ht="25.5" customHeight="1">
      <x:c r="A266" t="str">
        <x:v>NeuroJIT: Improving Just-In-Time Defect Prediction Using Neurophysiological and Empirical Perceptions of Modern Developers</x:v>
      </x:c>
      <x:c r="B266" t="str">
        <x:v>Testing</x:v>
      </x:c>
      <x:c r="C266" t="str">
        <x:v>This paper introduces NeuroJIT, a novel framework for just-in-time defect prediction that incorporates both neurophysiological and empirical perceptions of modern developers. By analyzing over 27,000 commits from eight Apache projects, NeuroJIT extracts understandability features that are strongly correlated with defect-inducing risks. The study demonstrates that these features offer unique insights beyond traditional metrics and significantly improve the performance of defect prediction models.</x:v>
      </x:c>
      <x:c r="D266" t="str">
        <x:v>This paper introduces NeuroJIT, a novel framework for just-in-time defect prediction that incorporates both neurophysiological and empirical perceptions of modern developers. By analyzing over 27,000 commits from eight Apache projects, NeuroJIT extracts understandability features that are strongly correlated with defect-inducing risks. The study demonstrates that these features offer unique insights beyond traditional metrics and significantly improve the performance of defect prediction models.</x:v>
      </x:c>
      <x:c r="E266" t="str">
        <x:v>Improving defect prediction performance at code commit using neurophysiological and empirical cognitive data</x:v>
      </x:c>
      <x:c r="F266" t="str">
        <x:v>Yes</x:v>
      </x:c>
      <x:c r="G266" t="str">
        <x:v>ASE-24</x:v>
      </x:c>
      <x:c r="H266" t="str">
        <x:v>The paper uses the ApacheJIT data set
.
Contains commit records from 13 Apache Java projects to 2019;
The study ultimately used 8 of the projects (such as ActiveMQ, Camel, Hive, etc.);
Each record is marked with whether it was submitted for defect introduction.</x:v>
      </x:c>
      <x:c r="I266" t="str">
        <x:v>Indicators used:
F1-score
False Positive Rate (FPR)
AUC (Area Under Curve)
MCC (Matthews Correlation Coefficient)
Brier score
Effect:
In many projects, the performance has been significantly improved after adding NeuroJIT features (such as Groovy, HBase, Cassandra); especially showing moderate to large improvement effects on F1-score, AUC and MCC; new features such as **TE (Term Entropy) and II (Indentation Issues)** have high interpretability in predictions</x:v>
      </x:c>
      <x:c r="J266" t="str">
        <x:v>No</x:v>
      </x:c>
      <x:c r="K266" t="str">
        <x:v>Not reported</x:v>
      </x:c>
      <x:c r="L266" t="str">
        <x:v>No</x:v>
      </x:c>
      <x:c r="M266" s="6" t="e">
        <x:f>HYPERLINK("https://github.com/Verssae/NeuroJIT","https://github.com/Verssae/NeuroJIT")</x:f>
        <x:v>HYPERLINK is not implemented. linkLocation=https://github.com/Verssae/NeuroJIT, friendlyName=https://github.com/Verssae/NeuroJIT</x:v>
      </x:c>
      <x:c r="N266" t="str">
        <x:v>1</x:v>
      </x:c>
      <x:c r="O266" t="str">
        <x:v>Software security and vulnerability analysis</x:v>
      </x:c>
      <x:c r="P266" t="str">
        <x:v>Defect prediction and generation</x:v>
      </x:c>
      <x:c r="Q266" t="str">
        <x:v>No</x:v>
      </x:c>
    </x:row>
    <x:row r="267" ht="25.5" customHeight="1">
      <x:c r="A267" s="8" t="str">
        <x:v>Evaluation of Version Control Merge Tools</x:v>
      </x:c>
      <x:c r="B267" t="str">
        <x:v>Development</x:v>
      </x:c>
      <x:c r="C267" t="str">
        <x:v>The paper presents a comprehensive evaluation of merge tools in version control systems, focusing on their performance in integrating code changes from different branches. It introduces a novel experimental methodology that uses test suites to validate merge correctness and compares tools like Git Merge, Spork, and IntelliMerge. The study highlights the limitations of existing tools and proposes new tools (e.g., IVn) that outperform them in most scenarios. The results emphasize the importance of considering both merge correctness and developer effort in tool evaluation.</x:v>
      </x:c>
      <x:c r="D267" t="str">
        <x:v>The paper presents a comprehensive evaluation of merge tools in version control systems, focusing on their performance in integrating code changes from different branches. It introduces a novel experimental methodology that uses test suites to validate merge correctness and compares tools like Git Merge, Spork, and IntelliMerge. The study highlights the limitations of existing tools and proposes new tools (e.g., IVn) that outperform them in most scenarios. The results emphasize the importance of considering both merge correctness and developer effort in tool evaluation.</x:v>
      </x:c>
      <x:c r="E267" t="str">
        <x:v>Performance evaluation and improvement of version control merge tools, focusing on solving the correctness and efficiency issues of merge tools in handling code conflicts.</x:v>
      </x:c>
      <x:c r="F267" t="str">
        <x:v>No</x:v>
      </x:c>
      <x:c r="G267" t="str">
        <x:v>ASE-24</x:v>
      </x:c>
      <x:c r="H267" t="str">
        <x:v>GitHub’s Greatest Hits and Reaper dataset: Contains 42,092 high-quality Java projects, from which 4,072 eligible projects were filtered.
Hand-screened merge scenarios: 6,045 merge scenarios, covering merge operations of the main branch and other branches.</x:v>
      </x:c>
      <x:c r="I267" t="str">
        <x:v>Correct Merge: The proportion of tools that successfully merge and pass the test.
Unhandled Merge: The proportion that the tool cannot automatically merge and needs to be resolved manually.
Incorrect Merge: The proportion of test failures caused by tool merging.
Effect comparison: The IVn tool proposed in the paper performs optimally in most cases, for example, the correct merge rate reaches more than 50%, and the incorrect merge rate is low (3%).</x:v>
      </x:c>
      <x:c r="J267" t="str">
        <x:v>No</x:v>
      </x:c>
      <x:c r="K267" t="str">
        <x:v>Not reported</x:v>
      </x:c>
      <x:c r="L267" t="str">
        <x:v>Yes</x:v>
      </x:c>
      <x:c r="M267" s="6"/>
      <x:c r="N267"/>
      <x:c r="O267" t="str">
        <x:v>Software maintenance and evolution</x:v>
      </x:c>
      <x:c r="P267" t="str">
        <x:v>Software dependency management</x:v>
      </x:c>
      <x:c r="Q267" t="str">
        <x:v>No</x:v>
      </x:c>
    </x:row>
    <x:row r="268" ht="25.5" customHeight="1">
      <x:c r="A268" s="12" t="str">
        <x:v>Semistructured Merge with Language-Specific Syntactic Separators</x:v>
      </x:c>
      <x:c r="B268" t="str">
        <x:v>Maintenance</x:v>
      </x:c>
      <x:c r="C268" t="str">
        <x:v>The paper introduces SESAME, a semistructured merge tool that leverages language-specific syntactic separators (e.g., curly braces in Java) to infer code structure without full parsing. By preprocessing code to isolate separators into separate lines, SESAME enhances the accuracy of unstructured merging. Evaluations show SESAME reduces merge conflicts by 41% compared to unstructured tools and 13% compared to standard semistructured tools, while nearly eliminating spurious conflicts. It balances the benefits of structured merge without its high implementation and runtime costs.</x:v>
      </x:c>
      <x:c r="D268" t="str">
        <x:v>The paper introduces SESAME, a semistructured merge tool that leverages language-specific syntactic separators (e.g., curly braces in Java) to infer code structure without full parsing. By preprocessing code to isolate separators into separate lines, SESAME enhances the accuracy of unstructured merging. Evaluations show SESAME reduces merge conflicts by 41% compared to unstructured tools and 13% compared to standard semistructured tools, while nearly eliminating spurious conflicts. It balances the benefits of structured merge without its high implementation and runtime costs.</x:v>
      </x:c>
      <x:c r="E268" t="str">
        <x:v>The research topic is semi-structured code merging, with a focus on improving the accuracy and efficiency of merge conflict detection through language-specific syntax delimiters.</x:v>
      </x:c>
      <x:c r="F268" t="str">
        <x:v>No</x:v>
      </x:c>
      <x:c r="G268" t="str">
        <x:v>ASE-24</x:v>
      </x:c>
      <x:c r="H268" t="str">
        <x:v>The paper uses an open source Java project data set from GitHub, including the following projects:
apache/accumulo
FasterXML/jackson-databind
HubSpot/Singularity
spring-projects/spring-boot
mockito/mockito
spring-projects/spring-framework
libgdx/libgdx
jenkinsci/jenkins
alibaba/fastjson</x:v>
      </x:c>
      <x:c r="I268" t="str">
        <x:v>Number of conflicts: SESAME is 41% less than the unstructured tool (diff3) and 13% less than the semi-structured tool (s3m).
False Positives: reduced by 91% (compared to diff3) and 88% (compared to s3m).
Undetected true conflicts (False Negatives): Similar to structured tools, SESAME has more false negatives, which is the price of its optimized conflict detection.</x:v>
      </x:c>
      <x:c r="J268" t="str">
        <x:v>No</x:v>
      </x:c>
      <x:c r="K268" t="str">
        <x:v>Not reported</x:v>
      </x:c>
      <x:c r="L268" t="str">
        <x:v>No</x:v>
      </x:c>
      <x:c r="M268" s="6"/>
      <x:c r="N268"/>
      <x:c r="O268" t="str">
        <x:v>Software maintenance and evolution</x:v>
      </x:c>
      <x:c r="P268" t="str">
        <x:v>Software dependency management</x:v>
      </x:c>
      <x:c r="Q268" t="str">
        <x:v>No</x:v>
      </x:c>
    </x:row>
    <x:row r="269" ht="25.5" customHeight="1">
      <x:c r="A269" t="str">
        <x:v>Revisiting the Conflict-Resolving Problem from a Semantic Perspective</x:v>
      </x:c>
      <x:c r="B269" t="str">
        <x:v>Development</x:v>
      </x:c>
      <x:c r="C269" t="str">
        <x:v>The paper introduces sMerge, a novel conflict resolution approach that leverages program behavior semantics to address merge conflicts in collaborative software development. Unlike traditional text-based or structured merge tools, sMerge identifies behavioral differences between conflicting versions through targeted test generation, including search-based techniques and GPT-4. Experimental results demonstrate that sMerge effectively resolves conflicts with high precision, reduces spurious conflicts, and detects incorrect ground truths provided by developers. The approach combines automated and manual test generation to achieve reliable and explainable merge resolutions.</x:v>
      </x:c>
      <x:c r="D269" t="str">
        <x:v>The paper introduces sMerge, a novel conflict resolution approach that leverages program behavior semantics to address merge conflicts in collaborative software development. Unlike traditional text-based or structured merge tools, sMerge identifies behavioral differences between conflicting versions through targeted test generation, including search-based techniques and GPT-4. Experimental results demonstrate that sMerge effectively resolves conflicts with high precision, reduces spurious conflicts, and detects incorrect ground truths provided by developers. The approach combines automated and manual test generation to achieve reliable and explainable merge resolutions.</x:v>
      </x:c>
      <x:c r="E269" t="str">
        <x:v>Semantic-based code merge conflict resolution, focusing on improving the detection and resolution of merge conflicts through program behavior difference analysis and test generation technology</x:v>
      </x:c>
      <x:c r="F269" t="str">
        <x:v>Yes</x:v>
      </x:c>
      <x:c r="G269" t="str">
        <x:v>ASE-24</x:v>
      </x:c>
      <x:c r="H269" t="str">
        <x:v>The paper uses two open source Java project data sets from GitHub. The specific projects are not listed in the abstract.</x:v>
      </x:c>
      <x:c r="I269" t="str">
        <x:v>Precision: sMerge achieves an accuracy of 98.33% with the support of automatically generated test cases, which is significantly higher than traditional structured tools (such as JDime's 26.3%) and learning base methods (such as MergeGen's 69.2%).
Recall: sMerge solved 78.43% of conflict cases, and the recall rate was 77.12%.
Test generation effect: Combining the test cases generated by EvoSuite and GPT-4, sMerge was able to resolve 75/153 conflict cases, and further improved to a resolution rate of nearly 100% through manual supplementary testing.</x:v>
      </x:c>
      <x:c r="J269" t="str">
        <x:v>No</x:v>
      </x:c>
      <x:c r="K269" t="str">
        <x:v>Not reported</x:v>
      </x:c>
      <x:c r="L269" t="str">
        <x:v>No</x:v>
      </x:c>
      <x:c r="M269" s="6"/>
      <x:c r="N269"/>
      <x:c r="O269" t="str">
        <x:v>Program Analysis and Software Testing</x:v>
      </x:c>
      <x:c r="P269" t="str">
        <x:v>Automated test generation</x:v>
      </x:c>
      <x:c r="Q269" t="str">
        <x:v>Yes</x:v>
      </x:c>
    </x:row>
    <x:row r="270" ht="25.5" customHeight="1">
      <x:c r="A270" t="str">
        <x:v>PatUntrack: Automated Generating Patch Examples for Issue Reports without Tracked Insecure Code</x:v>
      </x:c>
      <x:c r="B270" t="str">
        <x:v>Maintenance</x:v>
      </x:c>
      <x:c r="C270" t="str">
        <x:v>This paper introduces PatUntrack, an automated approach to generating patch examples for issue reports (IRs) without tracked insecure code. PatUntrack optimizes Large Language Models (LLMs) to analyze vulnerability descriptions and generate appropriate patch examples. It first generates a description of the Vulnerability-Triggering Path (VTP), corrects potential hallucinations using external knowledge, and then produces Top-K pairs of insecure code and patch examples. Experimental results demonstrate that PatUntrack outperforms traditional LLM baselines and provides practical assistance to developers in patching vulnerabilities.</x:v>
      </x:c>
      <x:c r="D270" t="str">
        <x:v>This paper introduces PatUntrack, an automated approach to generating patch examples for issue reports (IRs) without tracked insecure code. PatUntrack optimizes Large Language Models (LLMs) to analyze vulnerability descriptions and generate appropriate patch examples. It first generates a description of the Vulnerability-Triggering Path (VTP), corrects potential hallucinations using external knowledge, and then produces Top-K pairs of insecure code and patch examples. Experimental results demonstrate that PatUntrack outperforms traditional LLM baselines and provides practical assistance to developers in patching vulnerabilities.</x:v>
      </x:c>
      <x:c r="E270" t="str">
        <x:v>An example of a patch that automatically generates issue reports for untracked insecure code, designed to help developers fix vulnerabilities faster.</x:v>
      </x:c>
      <x:c r="F270" t="str">
        <x:v>Yes</x:v>
      </x:c>
      <x:c r="G270" t="str">
        <x:v>ASE-24</x:v>
      </x:c>
      <x:c r="H270" t="str">
        <x:v>The paper uses the following benchmark data sets:
GHArchive: A comprehensive dataset of GitHub issue reports.
D2A: A dataset built from real vulnerability prediction scenarios, containing insecure code from GitHub issue reports.
PatchDB: Contains a dataset of security patches from GitHub repositories.</x:v>
      </x:c>
      <x:c r="I270" t="str">
        <x:v>Quantitative indicators:
MatchLine: The ratio of matching lines between generated code and real code.
MatchTrig/MatchFix: matching rate of statements that trigger or fix vulnerabilities.
Trig@K/Fix@K: The proportion of vulnerabilities that are triggered or fixed in the Top-K generated results (K=1,5,10).
AccType: Accuracy of vulnerability type prediction.
Effect:
In patch sample generation, MatchFix increased by 17.7% and Fix@10 increased by 14.6%.
In human evaluation, 35.5% of generated patches were accepted by developers to fix vulnerabilities.</x:v>
      </x:c>
      <x:c r="J270" t="str">
        <x:v>Yes</x:v>
      </x:c>
      <x:c r="K270" t="str">
        <x:v>PatUntrack was used to generate patch examples for 76 newly disclosed vulnerability issue reports, of which 27 patches were confirmed useful by the developers.
The case study includes an example of generating a patch for a vulnerability (CWE-78) in the project node-dns-sync, demonstrating practical application effects.</x:v>
      </x:c>
      <x:c r="L270" t="str">
        <x:v>No</x:v>
      </x:c>
      <x:c r="M270" s="6"/>
      <x:c r="N270"/>
      <x:c r="O270" t="str">
        <x:v>Software maintenance and evolution</x:v>
      </x:c>
      <x:c r="P270" t="str">
        <x:v>Automated program repair</x:v>
      </x:c>
      <x:c r="Q270" t="str">
        <x:v>Yes</x:v>
      </x:c>
    </x:row>
    <x:row r="271" ht="25.5" customHeight="1">
      <x:c r="A271" t="str">
        <x:v>Understanding Code Changes Practically with Small-Scale Language Models</x:v>
      </x:c>
      <x:c r="B271" t="str">
        <x:v>Maintenance</x:v>
      </x:c>
      <x:c r="C271" t="str">
        <x:v>This paper introduces HQCM, a small yet high-quality dataset designed to fine-tune small language models (SLMs) for code change understanding. Traditional approaches rely on large language models (LLMs), which are costly and impractical for widespread deployment. HQCM consists of 5,129 pairs of code changes and summaries, meticulously reviewed by human experts and categorized into 8 common change types. Experiments show that HQCM-finetuned SLMs achieve competitive or superior performance in change summarization, classification, and code refinement tasks compared to state-of-the-art baselines and LLMs, while being more resource-efficient.</x:v>
      </x:c>
      <x:c r="D271" t="str">
        <x:v>This paper introduces HQCM, a small yet high-quality dataset designed to fine-tune small language models (SLMs) for code change understanding. Traditional approaches rely on large language models (LLMs), which are costly and impractical for widespread deployment. HQCM consists of 5,129 pairs of code changes and summaries, meticulously reviewed by human experts and categorized into 8 common change types. Experiments show that HQCM-finetuned SLMs achieve competitive or superior performance in change summarization, classification, and code refinement tasks compared to state-of-the-art baselines and LLMs, while being more resource-efficient.</x:v>
      </x:c>
      <x:c r="E271" t="str">
        <x:v>Utilize high-quality small-scale datasets (HQCM) to train small language models (SLMs) to achieve efficient code change understanding at low cost, including change summary generation, change classification, and code optimization.</x:v>
      </x:c>
      <x:c r="F271" t="str">
        <x:v>Yes</x:v>
      </x:c>
      <x:c r="G271" t="str">
        <x:v>ASE-24</x:v>
      </x:c>
      <x:c r="H271" t="str">
        <x:v>The paper uses the following benchmark data sets and models:
HQCM: A high-quality small-scale dataset constructed by the author, containing 5,129 pairs of code changes and their summaries.
MCMD: Large-Scale Code Change Dataset as a baseline for comparison.
Baseline Models: including NNGen, FIRA, CCT5 (traditional methods), as well as GPT-4 and LLaMA2-70B (large language models).
SLMs: LLaMA2-7B, CodeLLaMA-7B and CCT5-220M (small language model).</x:v>
      </x:c>
      <x:c r="I271" t="str">
        <x:v>Quantitative indicators:
Change summary generation: BLEU-4, ROUGE-2, SEMSIM (semantic similarity), BRSA (comprehensive score). HQCM fine-tuned SLMs outperform baseline models on BRSA and are favored by GPT-4 and human experts in anonymous evaluations.
Change categories: Precision, Recall, F1 score (Macro/Micro). LLaMA2-7B fine-tuned by HQCM improves the F1 score by an average of 15%.
Code optimization: ExactMatch, ExactCodeMatch, CodeBLEU, CrystalBLEU. HQCM fine-tuned SLMs achieve 18.48% on ExactMatch, significantly better than the baseline.
Experimental results show that SLMs fine-tuned by HQCM perform excellently in various tasks, and some indicators exceed large models.</x:v>
      </x:c>
      <x:c r="J271" t="str">
        <x:v>No</x:v>
      </x:c>
      <x:c r="K271" t="str">
        <x:v>The design of the HQCM data set refers to the industry-wide "Conventional Commits" specification and is suitable for actual development scenarios.
The experiment verified the practicability of HQCM fine-tuned SLMs in resource-constrained environments (such as edge devices or industrial scenarios), and can efficiently support code review and change management.</x:v>
      </x:c>
      <x:c r="L271" t="str">
        <x:v>Yes</x:v>
      </x:c>
      <x:c r="M271" s="6" t="e">
        <x:f>HYPERLINK("https://github.com/codefuse-ai/codefuse-hqcm","https://github.com/codefuse-ai/codefuse-hqcm")</x:f>
        <x:v>HYPERLINK is not implemented. linkLocation=https://github.com/codefuse-ai/codefuse-hqcm, friendlyName=https://github.com/codefuse-ai/codefuse-hqcm</x:v>
      </x:c>
      <x:c r="N271" t="str">
        <x:v>3</x:v>
      </x:c>
      <x:c r="O271" t="str">
        <x:v>SE for AI </x:v>
      </x:c>
      <x:c r="P271" t="str">
        <x:v>Code pre-trained model</x:v>
      </x:c>
      <x:c r="Q271" t="str">
        <x:v>Yes</x:v>
      </x:c>
    </x:row>
    <x:row r="272" ht="25.5" customHeight="1">
      <x:c r="A272" t="str">
        <x:v>DRMiner: Extracting Latent Design Rationale from Jira Issue Logs</x:v>
      </x:c>
      <x:c r="B272" t="str">
        <x:v>Maintenance</x:v>
      </x:c>
      <x:c r="C272" t="str">
        <x:v>The paper introduces DRMiner, a novel approach to automatically mine latent design rationales (DRs) from developers' discussions in open-source communities (e.g., Jira issue logs). DRs consist of design solutions and their supporting or opposing arguments, which are often undocumented due to the lack of immediate benefits for developers. DRMiner leverages large language models (LLMs) and task-specific heuristics to decompose the problem into multiple text classification tasks, addressing challenges such as intricate semantics and the absence of benchmark datasets. Experimental results show that DRMiner outperforms baselines, achieving F1-score improvements of 24%, 22%, and 20% for DRs, solutions, and arguments, respectively. Additionally, the extracted DRs significantly enhance automated program repair (APR), generating 10x–18x more correct patches.</x:v>
      </x:c>
      <x:c r="D272" t="str">
        <x:v>The paper introduces DRMiner, a novel approach to automatically mine latent design rationales (DRs) from developers' discussions in open-source communities (e.g., Jira issue logs). DRs consist of design solutions and their supporting or opposing arguments, which are often undocumented due to the lack of immediate benefits for developers. DRMiner leverages large language models (LLMs) and task-specific heuristics to decompose the problem into multiple text classification tasks, addressing challenges such as intricate semantics and the absence of benchmark datasets. Experimental results show that DRMiner outperforms baselines, achieving F1-score improvements of 24%, 22%, and 20% for DRs, solutions, and arguments, respectively. Additionally, the extracted DRs significantly enhance automated program repair (APR), generating 10x–18x more correct patches.</x:v>
      </x:c>
      <x:c r="E272" t="str">
        <x:v>Automatically extract design rationales, including solutions and their associated arguments, from open source community issue logs to support software maintenance and architecture recovery.</x:v>
      </x:c>
      <x:c r="F272" t="str">
        <x:v>Yes</x:v>
      </x:c>
      <x:c r="G272" t="str">
        <x:v>ASE-24</x:v>
      </x:c>
      <x:c r="H272" t="str">
        <x:v>The paper constructed a new data set, including Jira issue logs from three open source projects (Cassandra, Flink, Solr), with a total of 2,092 sentences (343 solution sentences, 425 argument sentences and 1,324 irrelevant sentences), covering 185 different design principles.</x:v>
      </x:c>
      <x:c r="I272" t="str">
        <x:v>Indicators: Precision, Recall, F1-score.
Effect:
In the design principle extraction task, DRMiner's F1 score is 54%, which is 24% higher than the best baseline (GPT-4.0).
In the solution sentence extraction task, the F1 score is 49%, which is a 22% improvement over the best baseline.
In the argument sentence extraction task, the F1 score is 58%, which is 20% higher than the best baseline.
In the automatic program repair (APR) task, after using the extracted design principles, the number of fully matched patches generated by advanced LLM increased by 10–18 times, and the CodeBLEU score improved by 10%–13%.</x:v>
      </x:c>
      <x:c r="J272" t="str">
        <x:v>No</x:v>
      </x:c>
      <x:c r="K272" t="str">
        <x:v>Not reported</x:v>
      </x:c>
      <x:c r="L272" t="str">
        <x:v>No</x:v>
      </x:c>
      <x:c r="M272" s="6"/>
      <x:c r="N272"/>
      <x:c r="O272" t="str">
        <x:v>Software maintenance and evolution</x:v>
      </x:c>
      <x:c r="P272" t="str">
        <x:v>Automated program repair</x:v>
      </x:c>
      <x:c r="Q272" t="str">
        <x:v>Yes</x:v>
      </x:c>
    </x:row>
    <x:row r="273" ht="25.5" customHeight="1">
      <x:c r="A273" t="str">
        <x:v>An Empirical Study on Learning-based Techniques for Explicit and Implicit Commit Messages Generation</x:v>
      </x:c>
      <x:c r="B273" t="str">
        <x:v>Development</x:v>
      </x:c>
      <x:c r="C273" t="str">
        <x:v>The paper conducts an empirical study on learning-based techniques for generating explicit and implicit commit messages. Explicit messages summarize code changes at a surface level, while implicit messages reflect the deeper intent or logic behind changes. The study reveals that existing techniques struggle with generating implicit messages and exhibit limited generalization across categories. To address this, the authors propose a "Diversion" strategy that automatically classifies code changes and directs them to specialized models for message generation. Experimental results demonstrate that this strategy outperforms conventional mixed-training approaches on metrics like BLEU, ROUGE-L, and METEOR.</x:v>
      </x:c>
      <x:c r="D273" t="str">
        <x:v>The paper conducts an empirical study on learning-based techniques for generating explicit and implicit commit messages. Explicit messages summarize code changes at a surface level, while implicit messages reflect the deeper intent or logic behind changes. The study reveals that existing techniques struggle with generating implicit messages and exhibit limited generalization across categories. To address this, the authors propose a "Diversion" strategy that automatically classifies code changes and directs them to specialized models for message generation. Experimental results demonstrate that this strategy outperforms conventional mixed-training approaches on metrics like BLEU, ROUGE-L, and METEOR.</x:v>
      </x:c>
      <x:c r="E273" t="str">
        <x:v>Learning-based explicit and implicit code submission information generation technology focuses on analyzing the impact of the diversity of submission information on the generation effect, and proposes improvement strategies.</x:v>
      </x:c>
      <x:c r="F273" t="str">
        <x:v>Yes</x:v>
      </x:c>
      <x:c r="G273" t="str">
        <x:v>ASE-24</x:v>
      </x:c>
      <x:c r="H273" t="str">
        <x:v>The paper constructed three data sets:
Explicit dataset: Contains 496,240 explicit commit information samples.
Implicit dataset: Contains 136,598 implicit commit information samples.
Mixed dataset: explicit and implicit samples combined according to natural distribution, 50,000 in total.
The data comes from 300 Java projects on GitHub, and has been strictly cleaned and manually annotated.</x:v>
      </x:c>
      <x:c r="I273" t="str">
        <x:v>Indicators: BLEU (including BLEU_M2, BLEU_M3, BLEU_DC), ROUGE-L, METEOR.
Effect:
Explicit commit information generation: BLEU_M2 for the best model (CCT5) is 18.21 and ROUGE-L is 15.19.
Implicit commit information generation: Performance generally decreases, for example, CCT5’s BLEU_M2 drops to 13.66.
"Diversion" strategy: Compared with the hybrid strategy, the indicators of most models have improved significantly (for example, CCT5's BLEU_M2 increased from 14.61 to 16.42).</x:v>
      </x:c>
      <x:c r="J273" t="str">
        <x:v>No</x:v>
      </x:c>
      <x:c r="K273" t="str">
        <x:v>Not reported</x:v>
      </x:c>
      <x:c r="L273" t="str">
        <x:v>No</x:v>
      </x:c>
      <x:c r="M273" s="6"/>
      <x:c r="N273"/>
      <x:c r="O273" t="str">
        <x:v>Code generation and understanding</x:v>
      </x:c>
      <x:c r="P273" t="str">
        <x:v>Code summary and comment generation</x:v>
      </x:c>
      <x:c r="Q273" t="str">
        <x:v>Yes</x:v>
      </x:c>
    </x:row>
    <x:row r="274" ht="25.5" customHeight="1">
      <x:c r="A274" t="str">
        <x:v>RCFG2Vec: Considering Long-Distance Dependency for Binary Code Similarity Detection</x:v>
      </x:c>
      <x:c r="B274" t="str">
        <x:v>Maintenance</x:v>
      </x:c>
      <x:c r="C274" t="str">
        <x:v>The paper introduces RCFG2Vec, a novel approach for binary code similarity detection (BCSD) that addresses the out-of-vocabulary (OOV) problem and captures long-distance dependencies in control flow graphs (CFGs). By leveraging syntax tree-based instruction embedding and a directed acyclic graph neural network (DAGGRU), RCFG2Vec generates high-quality embeddings for binary code. Experiments on Trex and BinaryCorp datasets demonstrate its superiority over existing methods in cross-optimization and cross-architecture scenarios, with improved efficiency and accuracy.</x:v>
      </x:c>
      <x:c r="D274" t="str">
        <x:v>The paper introduces RCFG2Vec, a novel approach for binary code similarity detection (BCSD) that addresses the out-of-vocabulary (OOV) problem and captures long-distance dependencies in control flow graphs (CFGs). By leveraging syntax tree-based instruction embedding and a directed acyclic graph neural network (DAGGRU), RCFG2Vec generates high-quality embeddings for binary code. Experiments on Trex and BinaryCorp datasets demonstrate its superiority over existing methods in cross-optimization and cross-architecture scenarios, with improved efficiency and accuracy.</x:v>
      </x:c>
      <x:c r="E274" t="str">
        <x:v>Binary Code Similarity Detection (BCSD) focuses on solving the OOV problem and long-distance dependency capture problem in existing methods.</x:v>
      </x:c>
      <x:c r="F274" t="str">
        <x:v>Yes</x:v>
      </x:c>
      <x:c r="G274" t="str">
        <x:v>ASE-24</x:v>
      </x:c>
      <x:c r="H274" t="str">
        <x:v>Two public datasets:
Trex: Contains binary codes of 13 open source projects, covering 4 architectures (x86, x64, arm32, mips32) and 4 optimization levels (O0-O3).
BinaryCorp: Contains x64 binary code of more than 10k open source projects, covering 5 optimization levels (O0-O3, Os).</x:v>
      </x:c>
      <x:c r="I274" t="str">
        <x:v>Quantitative indicator: recall@k (in the search task, the proportion of correct matches among the first k results).
Effect:
On the BinaryCorp dataset, RCFG2Vec's recall@1 is on average 0.13 higher than jTrans (the current best method) and more than 0.2 higher than other baseline methods.
On the Trex dataset, RCFG2Vec’s recall@1 exceeds 0.89 in cross-architecture detection, which is 0.08 higher than Asteria on average.
In the real vulnerability search task, the recall@10 of RCFG2Vec reaches 1.0, which is significantly better than other methods.</x:v>
      </x:c>
      <x:c r="J274" t="str">
        <x:v>No</x:v>
      </x:c>
      <x:c r="K274" t="str">
        <x:v>The paper mentions that RCFG2Vec can be used for known vulnerability detection (such as CVE-2022-3857), malware family detection and code plagiarism detection, but does not provide specific industry case studies.</x:v>
      </x:c>
      <x:c r="L274" t="str">
        <x:v>Yes</x:v>
      </x:c>
      <x:c r="M274" s="6" t="e">
        <x:f>HYPERLINK("https://github.com/w3i1ong/binsim","https://github.com/w3i1ong/binsim")</x:f>
        <x:v>HYPERLINK is not implemented. linkLocation=https://github.com/w3i1ong/binsim, friendlyName=https://github.com/w3i1ong/binsim</x:v>
      </x:c>
      <x:c r="N274" t="str">
        <x:v>11</x:v>
      </x:c>
      <x:c r="O274" t="str">
        <x:v>Software security and vulnerability analysis</x:v>
      </x:c>
      <x:c r="P274" t="str">
        <x:v>Binary code analysis and decompilation</x:v>
      </x:c>
      <x:c r="Q274" t="str">
        <x:v>Yes</x:v>
      </x:c>
    </x:row>
    <x:row r="275" ht="25.5" customHeight="1">
      <x:c r="A275" t="str">
        <x:v>ChatBR: Automated assessment and improvement of bug report quality using ChatGPT</x:v>
      </x:c>
      <x:c r="B275" t="str">
        <x:v>Maintenance</x:v>
      </x:c>
      <x:c r="C275" t="str">
        <x:v>The paper introduces ChatBR, an automated approach for assessing and improving bug report quality using ChatGPT. ChatBR first employs a fine-tuned BERT model to detect missing information (e.g., Observed Behavior, Expected Behavior, and Steps to Reproduce) in bug reports. It then leverages ChatGPT to generate the missing content, iteratively verifying the results until the report is complete. Experiments show that ChatBR outperforms state-of-the-art methods, improving detection precision by 25.38% to 29.20% and achieving an average semantic similarity of 77.62% between generated and original content. Additionally, ChatBR can generate high-quality bug reports within five ChatGPT runs for 99.9% of cases.</x:v>
      </x:c>
      <x:c r="D275" t="str">
        <x:v>The paper introduces ChatBR, an automated approach for assessing and improving bug report quality using ChatGPT. ChatBR first employs a fine-tuned BERT model to detect missing information (e.g., Observed Behavior, Expected Behavior, and Steps to Reproduce) in bug reports. It then leverages ChatGPT to generate the missing content, iteratively verifying the results until the report is complete. Experiments show that ChatBR outperforms state-of-the-art methods, improving detection precision by 25.38% to 29.20% and achieving an average semantic similarity of 77.62% between generated and original content. Additionally, ChatBR can generate high-quality bug reports within five ChatGPT runs for 99.9% of cases.</x:v>
      </x:c>
      <x:c r="E275" t="str">
        <x:v>Defect report quality assessment and improvement, focusing on solving the problem of missing key information in defect reports, and generating missing content through ChatGPT to improve report quality.</x:v>
      </x:c>
      <x:c r="F275" t="str">
        <x:v>Yes</x:v>
      </x:c>
      <x:c r="G275" t="str">
        <x:v>ASE-24</x:v>
      </x:c>
      <x:c r="H275" t="str">
        <x:v>The paper uses the following data sets:
Dataset for training and evaluating the detector: Based on the public data set by Song et al., it contains more than 5,000 defect reports and 116,000 defect report sentences from 35 real projects.
Dataset for evaluating the generator: 600 defect reports from 6 open source projects (AspectJ, Birt, Eclipse, JDT, SWT, and Tomcat), for a total of 3,600 reports.</x:v>
      </x:c>
      <x:c r="I275" t="str">
        <x:v>Detector metrics: Precision, Accuracy, Recall and F1-Score. The accuracy of ChatBR is improved by 25.38% to 29.20% over the existing method (BEE).
Generator metric: Semantic Similarity (Cosine Similarity). The average similarity between the content generated by ChatBR and the original information is 77.62%.
Efficiency metrics: ChatBR generates 99.9% high-quality defect reports within 5 runs.</x:v>
      </x:c>
      <x:c r="J275" t="str">
        <x:v>No</x:v>
      </x:c>
      <x:c r="K275" t="str">
        <x:v>Not reported</x:v>
      </x:c>
      <x:c r="L275" t="str">
        <x:v>No</x:v>
      </x:c>
      <x:c r="M275" s="6" t="e">
        <x:f>HYPERLINK("https://github.com/jiwangjie/ChatBR","https://github.com/jiwangjie/ChatBR")</x:f>
        <x:v>HYPERLINK is not implemented. linkLocation=https://github.com/jiwangjie/ChatBR, friendlyName=https://github.com/jiwangjie/ChatBR</x:v>
      </x:c>
      <x:c r="N275" t="str">
        <x:v>0</x:v>
      </x:c>
      <x:c r="O275" t="str">
        <x:v>Program Analysis and Software Testing</x:v>
      </x:c>
      <x:c r="P275" t="str">
        <x:v>Test result processing</x:v>
      </x:c>
      <x:c r="Q275" t="str">
        <x:v>Yes</x:v>
      </x:c>
    </x:row>
    <x:row r="276" ht="25.5" customHeight="1">
      <x:c r="A276" t="str">
        <x:v>Semantic Sleuth: Identifying Ponzi Contracts via Large Language Models</x:v>
      </x:c>
      <x:c r="B276" t="str">
        <x:v>Testing</x:v>
      </x:c>
      <x:c r="C276" t="str">
        <x:v>This paper introduces PonziSleuth, a novel LLM-driven approach for detecting Ponzi schemes in Ethereum smart contracts. Unlike traditional methods that rely on labeled data and static analysis, PonziSleuth leverages zero-shot chain-of-thought prompting, static taint analysis, and automated code slicing to identify fraudulent contracts without requiring training data. Evaluations show that PonziSleuth achieves high accuracy (up to 96.06% BAC with GPT-3.5-turbo) and successfully detected 15 new Ponzi schemes in real-world contracts, demonstrating its effectiveness and scalability in blockchain security.</x:v>
      </x:c>
      <x:c r="D276" t="str">
        <x:v>This paper introduces PonziSleuth, a novel LLM-driven approach for detecting Ponzi schemes in Ethereum smart contracts. Unlike traditional methods that rely on labeled data and static analysis, PonziSleuth leverages zero-shot chain-of-thought prompting, static taint analysis, and automated code slicing to identify fraudulent contracts without requiring training data. Evaluations show that PonziSleuth achieves high accuracy (up to 96.06% BAC with GPT-3.5-turbo) and successfully detected 15 new Ponzi schemes in real-world contracts, demonstrating its effectiveness and scalability in blockchain security.</x:v>
      </x:c>
      <x:c r="E276" t="str">
        <x:v>Use large language models (LLM) to detect Ponzi schemes in smart contracts, focusing on solving the problems of traditional methods relying on labeled data and insufficient generalization capabilities.</x:v>
      </x:c>
      <x:c r="F276" t="str">
        <x:v>Yes</x:v>
      </x:c>
      <x:c r="G276" t="str">
        <x:v>ASE-24</x:v>
      </x:c>
      <x:c r="H276" t="str">
        <x:v>Widely used benchmark dataset (139 Ponzi contracts and 1,312 non-Ponzi contracts).
Newly constructed near-balanced data set (340 Ponzi contracts and 300 non-Ponzi contracts, covering different Solidity versions).
Real-world dataset (4,597 contracts verified by Etherscan during March 14-24, 2024).</x:v>
      </x:c>
      <x:c r="I276" t="str">
        <x:v>Indicators:
True positive rate (TPR), true negative rate (TNR), false positive rate (FPR), false negative rate (FNR), balanced accuracy (BAC).
Processing time, token usage, cost.
Effect:
GPT-3.5-turbo: BAC 96.06% (TPR 96.40%, TNR 95.71%).
Real world detection: FNR 0%, FPR 0.29%, 15 new Ponzi contracts discovered.
Average processing time: 5.52 seconds/contract, cost $0.0027/contract.</x:v>
      </x:c>
      <x:c r="J276" t="str">
        <x:v>Yes</x:v>
      </x:c>
      <x:c r="K276" t="str">
        <x:v>The PonziSleuth prototype analyzed 4,597 real Ethereum contracts in March 2024 and discovered 15 new Ponzi schemes (involving approximately $20,000 in fraudulent funds).
The false positive rate is 0.29%, some of which are honeypot contracts (not Ponzi but still fraudulent).
The research team responsibly disclosed the results to the Web3 security community, demonstrating its potential in real-time monitoring.</x:v>
      </x:c>
      <x:c r="L276" t="str">
        <x:v>No</x:v>
      </x:c>
      <x:c r="M276" s="6" t="e">
        <x:f>HYPERLINK("https://github.com/tasteking/PonziSleuth-ASE24","https://github.com/tasteking/PonziSleuth-ASE24")</x:f>
        <x:v>HYPERLINK is not implemented. linkLocation=https://github.com/tasteking/PonziSleuth-ASE24, friendlyName=https://github.com/tasteking/PonziSleuth-ASE24</x:v>
      </x:c>
      <x:c r="N276" t="str">
        <x:v>3</x:v>
      </x:c>
      <x:c r="O276" t="str">
        <x:v>Software security and vulnerability analysis</x:v>
      </x:c>
      <x:c r="P276" t="str">
        <x:v>Smart contract security</x:v>
      </x:c>
      <x:c r="Q276" t="str">
        <x:v>Yes</x:v>
      </x:c>
    </x:row>
    <x:row r="277" ht="25.5" customHeight="1">
      <x:c r="A277" t="str">
        <x:v>AdvSCanner: Generating Adversarial Smart Contracts to Exploit Reentrancy Vulnerabilities Using LLM and Static Analysis</x:v>
      </x:c>
      <x:c r="B277" t="str">
        <x:v>Testing</x:v>
      </x:c>
      <x:c r="C277" t="str">
        <x:v>This paper introduces AdvSCanner, a novel approach that leverages Large Language Models (LLMs) and static analysis to automatically generate Adversarial Smart Contracts (ASCs) capable of exploiting reentrancy vulnerabilities in target contracts. Traditional static analysis tools suffer from high false positives and fail to demonstrate exploitability. AdvSCanner addresses these limitations by extracting attack flows, designing Chain-of-Thought (CoT) prompts, and incorporating a self-reflection mechanism to validate generated contracts. Evaluations show that AdvSCanner achieves a 76.41% success rate, outperforming baselines (6.92% and 18.97%), and reduces auditing time from 24 hours to 3 hours in real-world cases.</x:v>
      </x:c>
      <x:c r="D277" t="str">
        <x:v>This paper introduces AdvSCanner, a novel approach that leverages Large Language Models (LLMs) and static analysis to automatically generate Adversarial Smart Contracts (ASCs) capable of exploiting reentrancy vulnerabilities in target contracts. Traditional static analysis tools suffer from high false positives and fail to demonstrate exploitability. AdvSCanner addresses these limitations by extracting attack flows, designing Chain-of-Thought (CoT) prompts, and incorporating a self-reflection mechanism to validate generated contracts. Evaluations show that AdvSCanner achieves a 76.41% success rate, outperforming baselines (6.92% and 18.97%), and reduces auditing time from 24 hours to 3 hours in real-world cases.</x:v>
      </x:c>
      <x:c r="E277" t="str">
        <x:v>Automatically generate adversarial smart contracts (ASCs) using large language models (LLM) and static analysis techniques to verify and exploit reentrancy vulnerabilities in smart contracts.</x:v>
      </x:c>
      <x:c r="F277" t="str">
        <x:v>Yes</x:v>
      </x:c>
      <x:c r="G277" t="str">
        <x:v>ASE-24</x:v>
      </x:c>
      <x:c r="H277" t="str">
        <x:v>Papers use multiple open source and peer-reviewed datasets, and screening criteria include:
Contracts explicitly marked as containing reentrancy vulnerabilities.
Can be detected by static analysis tools.
Fully functional to support attack verification.
Specific data sets include: ERAP, ESC, Smartbugs, SolidIFI-Benchmark, RSD, etc. Finally, 78 unique smart contracts were screened out (removing duplicates and partially incomplete contracts)</x:v>
      </x:c>
      <x:c r="I277" t="str">
        <x:v>Main indicators:
Success Rate: The proportion of generated adversarial contracts that can successfully trigger reentrancy vulnerabilities. AdvSCanner reaches 76.41%, and the baseline methods LLMc and LLMcS are 6.92% and 18.97% respectively.
Efficiency indicators:
Static analysis takes 0.98 seconds on average.
LLM response time averages 39.47 seconds/iteration.
The verification process takes an average of 16.62 seconds.
Variance: The variance of AdvSCanner is 3.02×10⁻⁴, and its performance is stable.
Other effects:
In a real audit case, the vulnerability confirmation time was reduced from 24 hours (unassisted) to 3 hours (using the AdvSCanner framework).</x:v>
      </x:c>
      <x:c r="J277" t="str">
        <x:v>No</x:v>
      </x:c>
      <x:c r="K277" t="str">
        <x:v>Case: Auditing the real project Thunder Brawl on the BNB chain (1887 lines of code).
Result:
Although AdvSCanner does not fully generate a usable adversarial contract, it provides key frameworks (such as the callback function onERC721Received() and attack paths) to help auditors shorten the vulnerability confirmation time from 24 hours to 3 hours.</x:v>
      </x:c>
      <x:c r="L277" t="str">
        <x:v>Yes</x:v>
      </x:c>
      <x:c r="M277" s="6"/>
      <x:c r="N277"/>
      <x:c r="O277" t="str">
        <x:v>Software security and vulnerability analysis</x:v>
      </x:c>
      <x:c r="P277" t="str">
        <x:v>Smart contract security</x:v>
      </x:c>
      <x:c r="Q277" t="str">
        <x:v>Yes</x:v>
      </x:c>
    </x:row>
    <x:row r="278" ht="25.5" customHeight="1">
      <x:c r="A278" t="str">
        <x:v>iSMELL: Assembling LLMs with Expert Toolsets for Code Smell Detection and Refactoring</x:v>
      </x:c>
      <x:c r="B278" t="str">
        <x:v>Maintenance</x:v>
      </x:c>
      <x:c r="C278" t="str">
        <x:v>The paper introduces iSMELL, an ensemble approach that combines multiple code smell detection toolsets via a Mixture of Experts (MoE) architecture and enhances Large Language Models (LLMs) to refactor identified code smells. iSMELL trains an MoE model to select the most suitable expert tools for detecting code smells and integrates their results into prompts to improve LLMs' refactoring capabilities. Evaluations show that iSMELL achieves an average F1 score of 75.17% in detecting three complex code smells (Refused Bequest, God Class, Feature Envy), outperforming state-of-the-art baselines. Quantitative and human evaluations confirm the effectiveness of the refactored code in improving quality metrics.</x:v>
      </x:c>
      <x:c r="D278" t="str">
        <x:v>The paper introduces iSMELL, an ensemble approach that combines multiple code smell detection toolsets via a Mixture of Experts (MoE) architecture and enhances Large Language Models (LLMs) to refactor identified code smells. iSMELL trains an MoE model to select the most suitable expert tools for detecting code smells and integrates their results into prompts to improve LLMs' refactoring capabilities. Evaluations show that iSMELL achieves an average F1 score of 75.17% in detecting three complex code smells (Refused Bequest, God Class, Feature Envy), outperforming state-of-the-art baselines. Quantitative and human evaluations confirm the effectiveness of the refactored code in improving quality metrics.</x:v>
      </x:c>
      <x:c r="E278" t="str">
        <x:v>The detection and reconstruction of code smells focuses on solving the limitations of existing tools in detecting complex smells and using LLMs to improve the refactoring effect.</x:v>
      </x:c>
      <x:c r="F278" t="str">
        <x:v>Yes</x:v>
      </x:c>
      <x:c r="G278" t="str">
        <x:v>ASE-24</x:v>
      </x:c>
      <x:c r="H278" t="str">
        <x:v>The paper uses three public data sets, constructed by Palomba et al., Fontana et al., and Khomh et al., respectively, and contain code smell samples (such as God Class, Feature Envy, Refused Bequest) from GitHub open source projects.</x:v>
      </x:c>
      <x:c r="I278" t="str">
        <x:v>Detection indicators: F1 score, accuracy (Accuracy), recall rate (Recall), precision rate (Precision).
The average F1 score of iSMELL is 75.17%, which is 35.05% higher than the best LLM baseline and 9.74% higher than the expert tool baseline.
Specific odor detection effects: God Class (F1=95.52%), Feature Envy (F1=59.98%), Refused Bequest (F1=60.89%).
Refactoring metrics: Code quality metrics (such as WMC, CBO, RFC, etc.) improved significantly after refactoring, and manual evaluation showed that the acceptance rate of refactored code was 64%-72%.</x:v>
      </x:c>
      <x:c r="J278" t="str">
        <x:v>No</x:v>
      </x:c>
      <x:c r="K278" t="str">
        <x:v>Not reported</x:v>
      </x:c>
      <x:c r="L278" t="str">
        <x:v>Yes</x:v>
      </x:c>
      <x:c r="M278" s="6" t="e">
        <x:f>HYPERLINK("https://github.com/iSMELL2024/iSMELL","https://github.com/iSMELL2024/iSMELL")</x:f>
        <x:v>HYPERLINK is not implemented. linkLocation=https://github.com/iSMELL2024/iSMELL, friendlyName=https://github.com/iSMELL2024/iSMELL</x:v>
      </x:c>
      <x:c r="N278" t="str">
        <x:v>3</x:v>
      </x:c>
      <x:c r="O278" t="str">
        <x:v>Code generation and understanding</x:v>
      </x:c>
      <x:c r="P278" t="str">
        <x:v>Code refactoring and smell detection</x:v>
      </x:c>
      <x:c r="Q278" t="str">
        <x:v>Yes</x:v>
      </x:c>
    </x:row>
    <x:row r="279" ht="25.5" customHeight="1">
      <x:c r="A279" t="str">
        <x:v>A Position-Aware Approach to Decomposing God Classes</x:v>
      </x:c>
      <x:c r="B279" t="str">
        <x:v>Maintenance</x:v>
      </x:c>
      <x:c r="C279" t="str">
        <x:v>The paper proposes a novel approach called ClassSplitter for decomposing God Classes. The key insight is that physically adjacent software entities (e.g., methods and fields) often exhibit strong semantic correlations and are likely to be grouped into the same class during decomposition. ClassSplitter integrates code metrics, positional information, and functional similarity to customize a clustering algorithm for God Class decomposition. Evaluations on 133 real-world God Classes show that ClassSplitter improves the average MoJoFM metric by 47% and outperforms state-of-the-art baselines in 77% of cases.</x:v>
      </x:c>
      <x:c r="D279" t="str">
        <x:v>The paper proposes a novel approach called ClassSplitter for decomposing God Classes. The key insight is that physically adjacent software entities (e.g., methods and fields) often exhibit strong semantic correlations and are likely to be grouped into the same class during decomposition. ClassSplitter integrates code metrics, positional information, and functional similarity to customize a clustering algorithm for God Class decomposition. Evaluations on 133 real-world God Classes show that ClassSplitter improves the average MoJoFM metric by 47% and outperforms state-of-the-art baselines in 77% of cases.</x:v>
      </x:c>
      <x:c r="E279" t="str">
        <x:v>The automated decomposition of God Class focuses on using the physical location information and functional similarity of methods and fields to optimize the decomposition effect.</x:v>
      </x:c>
      <x:c r="F279" t="str">
        <x:v>Yes</x:v>
      </x:c>
      <x:c r="G279" t="str">
        <x:v>ASE-24</x:v>
      </x:c>
      <x:c r="H279" t="str">
        <x:v>The paper uses 133 real-world God Classes collected from GitHub and reference solutions provided by their developers as a benchmark data set. The data comes from high-quality open source Java projects in multiple fields.</x:v>
      </x:c>
      <x:c r="I279" t="str">
        <x:v>Main metric: MoJoFM (used to measure the similarity of the decomposition solution to the reference solution).
Effect:
ClassSplitter achieves an average MoJoFM of 49.6%, which is a 47% improvement over the best baseline method (Bavota's).
In method clustering, MoJoFM reaches 52.6%, which is 61% higher than the baseline.
Manual evaluation shows that developers prefer the ClassSplitter solution in 77% of cases.</x:v>
      </x:c>
      <x:c r="J279" t="str">
        <x:v>No</x:v>
      </x:c>
      <x:c r="K279" t="str">
        <x:v>Not reported</x:v>
      </x:c>
      <x:c r="L279" t="str">
        <x:v>No</x:v>
      </x:c>
      <x:c r="M279" s="6"/>
      <x:c r="N279"/>
      <x:c r="O279" t="str">
        <x:v>Code generation and understanding</x:v>
      </x:c>
      <x:c r="P279" t="str">
        <x:v>Code refactoring and smell detection</x:v>
      </x:c>
      <x:c r="Q279" t="str">
        <x:v>Yes</x:v>
      </x:c>
    </x:row>
    <x:row r="280" ht="25.5" customHeight="1">
      <x:c r="A280" t="str">
        <x:v>Three Heads Are Better Than One: Suggesting Move Method Refactoring Opportunities with Inter-class Code Entity Dependency Enhanced Hybrid Hypergraph Neural Network</x:v>
      </x:c>
      <x:c r="B280" t="str">
        <x:v>Maintenance</x:v>
      </x:c>
      <x:c r="C280" t="str">
        <x:v>This paper introduces HMove, a novel approach for automatically identifying and recommending Move Method refactoring opportunities. By constructing an inter-class code entity dependency hypergraph and leveraging a hybrid hypergraph neural network alongside a large language model (LLM), HMove effectively captures complex dependencies among code entities to provide more accurate refactoring suggestions. Experimental results demonstrate that HMove outperforms nine state-of-the-art refactoring tools in precision, recall, and F1-measure, with 68% of participants finding it more practical in real-world applications.</x:v>
      </x:c>
      <x:c r="D280" t="str">
        <x:v>This paper introduces HMove, a novel approach for automatically identifying and recommending Move Method refactoring opportunities. By constructing an inter-class code entity dependency hypergraph and leveraging a hybrid hypergraph neural network alongside a large language model (LLM), HMove effectively captures complex dependencies among code entities to provide more accurate refactoring suggestions. Experimental results demonstrate that HMove outperforms nine state-of-the-art refactoring tools in precision, recall, and F1-measure, with 68% of participants finding it more practical in real-world applications.</x:v>
      </x:c>
      <x:c r="E280" t="str">
        <x:v>Automatic identification and recommendation of Move Method refactoring opportunities, focusing on improving the accuracy and practicality of refactoring suggestions through hypergraph neural networks and large language models.</x:v>
      </x:c>
      <x:c r="F280" t="str">
        <x:v>Yes</x:v>
      </x:c>
      <x:c r="G280" t="str">
        <x:v>ASE-24</x:v>
      </x:c>
      <x:c r="H280" t="str">
        <x:v>The paper uses the following three data sets:
MoveTrainSet: Contains 163,078 Move Method reconstruction operations from 11,149 projects for model training.
MoveAccEval: Contains 198 expert-validated reconstruction instances from 11 projects for accuracy evaluation.
MoveCaseEval: Contains 10 typical refactoring examples from 9 open source projects for practicality evaluation.</x:v>
      </x:c>
      <x:c r="I280" t="str">
        <x:v>Quantitative indicators: Precision, Recall, F1-Measure.
Effect:
Compared with the best existing tools, HMove improves precision by 27.8%, recall rate by 2.5%, and F1 value by 18.5%.
In the user survey, 68% of participants found HMove to be more useful than other tools.</x:v>
      </x:c>
      <x:c r="J280" t="str">
        <x:v>No</x:v>
      </x:c>
      <x:c r="K280" t="str">
        <x:v>Not reported</x:v>
      </x:c>
      <x:c r="L280" t="str">
        <x:v>No</x:v>
      </x:c>
      <x:c r="M280" s="6" t="e">
        <x:f>HYPERLINK("https://github.com/superlit77/phmove","https://github.com/superlit77/phmove")</x:f>
        <x:v>HYPERLINK is not implemented. linkLocation=https://github.com/superlit77/phmove, friendlyName=https://github.com/superlit77/phmove</x:v>
      </x:c>
      <x:c r="N280" t="str">
        <x:v>0</x:v>
      </x:c>
      <x:c r="O280" t="str">
        <x:v>Code generation and understanding</x:v>
      </x:c>
      <x:c r="P280" t="str">
        <x:v>Code refactoring and smell detection</x:v>
      </x:c>
      <x:c r="Q280" t="str">
        <x:v>Yes</x:v>
      </x:c>
    </x:row>
    <x:row r="281" ht="25.5" customHeight="1">
      <x:c r="A281" t="str">
        <x:v>Attribution-guided Adversarial Code Prompt Generation for Code Completion Models</x:v>
      </x:c>
      <x:c r="B281" t="str">
        <x:v>Development</x:v>
      </x:c>
      <x:c r="C281" t="str">
        <x:v>This paper introduces AdvPro, a novel approach for generating adversarial code prompts to test the security of code completion models (CCMs). By leveraging 14 semantic-preserving mutation strategies and gradient-guided localization, AdvPro generates adversarial prompts that induce CCMs to produce vulnerable code without altering the original semantics. Experimental results show that AdvPro achieves an average attack success rate (ASR) of 39.3% across 13 state-of-the-art CCMs, outperforming the baseline ALERT by 69.6%. The study also highlights differences in model robustness and explores the transferability of adversarial prompts.</x:v>
      </x:c>
      <x:c r="D281" t="str">
        <x:v>This paper introduces AdvPro, a novel approach for generating adversarial code prompts to test the security of code completion models (CCMs). By leveraging 14 semantic-preserving mutation strategies and gradient-guided localization, AdvPro generates adversarial prompts that induce CCMs to produce vulnerable code without altering the original semantics. Experimental results show that AdvPro achieves an average attack success rate (ASR) of 39.3% across 13 state-of-the-art CCMs, outperforming the baseline ALERT by 69.6%. The study also highlights differences in model robustness and explores the transferability of adversarial prompts.</x:v>
      </x:c>
      <x:c r="E281" t="str">
        <x:v>Adversarial attacks and security evaluation of code completion models, focusing on generating adversarial hints through semantic-preserving code mutation and gradient guidance techniques to reveal model security vulnerabilities.</x:v>
      </x:c>
      <x:c r="F281" t="str">
        <x:v>Yes</x:v>
      </x:c>
      <x:c r="G281" t="str">
        <x:v>ASE-24</x:v>
      </x:c>
      <x:c r="H281" t="str">
        <x:v>The paper uses the following data sets:
544 Python vulnerability samples: collected from CVE database and GitHub, including vulnerability code and its repair version, used to evaluate the security of the model.
13 code completion models: including CodeGen, CodeGen2, CodeParrot, PolyCoder, SantaCoder, StarCoder, etc., covering different architectures and parameter sizes.</x:v>
      </x:c>
      <x:c r="I281" t="str">
        <x:v>Attack success rate (ASR): average 39.3%, 69.6% higher than baseline ALERT.
Transfer success rate (TSR): up to 62%, indicating that adversarial cues have certain transferability between different models.
Fuzzy security score (FS-score): used to quantify the security of generated code. The performance of the model on different vulnerability types (CWE) varies significantly.</x:v>
      </x:c>
      <x:c r="J281" t="str">
        <x:v>No</x:v>
      </x:c>
      <x:c r="K281" t="str">
        <x:v>Not reported</x:v>
      </x:c>
      <x:c r="L281" t="str">
        <x:v>No</x:v>
      </x:c>
      <x:c r="M281" s="6"/>
      <x:c r="N281"/>
      <x:c r="O281" t="str">
        <x:v>Software security and vulnerability analysis</x:v>
      </x:c>
      <x:c r="P281" t="str">
        <x:v>Defect prediction and generation</x:v>
      </x:c>
      <x:c r="Q281" t="str">
        <x:v>Yes</x:v>
      </x:c>
    </x:row>
    <x:row r="282" ht="25.5" customHeight="1">
      <x:c r="A282" t="str">
        <x:v>DroidCoder: Enhanced Android Code Completion with Context-Enriched Retrieval-Augmented Generation</x:v>
      </x:c>
      <x:c r="B282" t="str">
        <x:v>Development</x:v>
      </x:c>
      <x:c r="C282" t="str">
        <x:v>The paper introduces DroidCoder, a novel Android code completion framework that enhances Retrieval-Augmented Generation (RAG) by incorporating Android-specific features (e.g., lifecycle callbacks and UI widgets) and contextual information of code snippets. DroidCoder employs tailored retrieval strategies and a custom loss function to improve the model's ability to utilize enriched context for code completion. Experiments demonstrate its superiority over state-of-the-art methods in both line-level and multi-line-level completion tasks, while also enhancing code quality.</x:v>
      </x:c>
      <x:c r="D282" t="str">
        <x:v>The paper introduces DroidCoder, a novel Android code completion framework that enhances Retrieval-Augmented Generation (RAG) by incorporating Android-specific features (e.g., lifecycle callbacks and UI widgets) and contextual information of code snippets. DroidCoder employs tailored retrieval strategies and a custom loss function to improve the model's ability to utilize enriched context for code completion. Experiments demonstrate its superiority over state-of-the-art methods in both line-level and multi-line-level completion tasks, while also enhancing code quality.</x:v>
      </x:c>
      <x:c r="E282" t="str">
        <x:v>Android code automatic completion focuses on solving the problem of limited effectiveness of existing retrieval-augmented generation (RAG) methods in Android development due to insufficient context extraction.</x:v>
      </x:c>
      <x:c r="F282" t="str">
        <x:v>Yes</x:v>
      </x:c>
      <x:c r="G282" t="str">
        <x:v>ASE-24</x:v>
      </x:c>
      <x:c r="H282" t="str">
        <x:v>Data set: Select 78 actively maintained Android application warehouses (Java/Kotlin) from GitHub and classify them by function (such as communication, life, notes, multimedia).
Comparison methods: including basic models such as CodeT5+, CodeGPT, and StarCoder, as well as two latest RAG-based methods, RepoCoder and FT2Ra.</x:v>
      </x:c>
      <x:c r="I282" t="str">
        <x:v>Indicators:
Exact Match (EM): The proportion of completed code that is exactly the same as the real code.
Edit Similarity (ES): Measures the similarity between the completed code and the real code based on the Levenshtein distance.
Effect:
Row-level completion: CodeGPT+DroidCoder’s EM increased by 104.02%, and ES increased by 28.17%.
Multi-line completion: CodeT5+ 770M+DroidCoder’s ES reaches 42.46%, which is better than pure RAG (19.76%) and pure fine-tuning (33.53%).
Code quality: 93.73% of the generated code passed quality inspection (only 29.81% of the original model).</x:v>
      </x:c>
      <x:c r="J282" t="str">
        <x:v>No</x:v>
      </x:c>
      <x:c r="K282" t="str">
        <x:v>Not reported</x:v>
      </x:c>
      <x:c r="L282" t="str">
        <x:v>No</x:v>
      </x:c>
      <x:c r="M282" s="6" t="e">
        <x:f>HYPERLINK("https://github.com/XR-Y/DroidCoder","https://github.com/XR-Y/DroidCoder")</x:f>
        <x:v>HYPERLINK is not implemented. linkLocation=https://github.com/XR-Y/DroidCoder, friendlyName=https://github.com/XR-Y/DroidCoder</x:v>
      </x:c>
      <x:c r="N282" t="str">
        <x:v>4</x:v>
      </x:c>
      <x:c r="O282" t="str">
        <x:v>Code generation and understanding</x:v>
      </x:c>
      <x:c r="P282" t="str">
        <x:v>Code generation and completion</x:v>
      </x:c>
      <x:c r="Q282" t="str">
        <x:v>Yes</x:v>
      </x:c>
    </x:row>
    <x:row r="283" ht="25.5" customHeight="1">
      <x:c r="A283" t="str">
        <x:v>GraphCoder: Enhancing Repository-Level Code Completion via Coarse-to-fine Retrieval Based on Code Context Graph</x:v>
      </x:c>
      <x:c r="B283" t="str">
        <x:v>Development</x:v>
      </x:c>
      <x:c r="C283" t="str">
        <x:v>The paper introduces GraphCoder, a graph-based framework for repository-level code completion. GraphCoder leverages a Code Context Graph (CCG) to capture structural information in code and employs a coarse-to-fine retrieval process to enhance the accuracy of retrieving relevant code snippets. By integrating these retrieved snippets with LLMs, GraphCoder improves the performance of code completion tasks. Experimental results demonstrate its superiority over baseline methods in terms of exact match scores while being more efficient in time and space.</x:v>
      </x:c>
      <x:c r="D283" t="str">
        <x:v>The paper introduces GraphCoder, a graph-based framework for repository-level code completion. GraphCoder leverages a Code Context Graph (CCG) to capture structural information in code and employs a coarse-to-fine retrieval process to enhance the accuracy of retrieving relevant code snippets. By integrating these retrieved snippets with LLMs, GraphCoder improves the performance of code completion tasks. Experimental results demonstrate its superiority over baseline methods in terms of exact match scores while being more efficient in time and space.</x:v>
      </x:c>
      <x:c r="E283" t="str">
        <x:v>Warehouse-level code completion focuses on solving the problem of poor performance of large language models when they lack warehouse-specific knowledge, and improves the completion effect through graph structure retrieval and generation technology.</x:v>
      </x:c>
      <x:c r="F283" t="str">
        <x:v>Yes</x:v>
      </x:c>
      <x:c r="G283" t="str">
        <x:v>ASE-24</x:v>
      </x:c>
      <x:c r="H283" t="str">
        <x:v>The paper uses the RepoEval-Updated data set, which is a benchmark test set based on Python and Java code warehouses. It contains 8,000 code completion tasks, divided into line-level and API-level tasks.</x:v>
      </x:c>
      <x:c r="I283" t="str">
        <x:v>Quantitative indicators:
Code Match: exact match (EM), editing similarity (ES).
Identifier Match: Exact match (EM), F1 score.
Effect:
GraphCoder has an average improvement of +6.06 on code matching EM and an average improvement of +6.23 on identifier matching EM.
The performance is particularly significant in API-level tasks, while reducing retrieval time and storage space.</x:v>
      </x:c>
      <x:c r="J283" t="str">
        <x:v>No</x:v>
      </x:c>
      <x:c r="K283" t="str">
        <x:v>Not reported</x:v>
      </x:c>
      <x:c r="L283" t="str">
        <x:v>Yes</x:v>
      </x:c>
      <x:c r="M283" s="6" t="e">
        <x:f>HYPERLINK("https://github.com/oceaneLIU/GraphCoder","https://github.com/oceaneLIU/GraphCoder")</x:f>
        <x:v>HYPERLINK is not implemented. linkLocation=https://github.com/oceaneLIU/GraphCoder, friendlyName=https://github.com/oceaneLIU/GraphCoder</x:v>
      </x:c>
      <x:c r="N283" t="str">
        <x:v>49</x:v>
      </x:c>
      <x:c r="O283" t="str">
        <x:v>Code generation and understanding</x:v>
      </x:c>
      <x:c r="P283" t="str">
        <x:v>Code generation and completion</x:v>
      </x:c>
      <x:c r="Q283" t="str">
        <x:v>Yes</x:v>
      </x:c>
    </x:row>
    <x:row r="284" ht="25.5" customHeight="1">
      <x:c r="A284" t="str">
        <x:v>RMCBench: Benchmarking Large Language Models' Resistance to Malicious Code</x:v>
      </x:c>
      <x:c r="B284" t="str">
        <x:v>Development</x:v>
      </x:c>
      <x:c r="C284" t="str">
        <x:v>The paper introduces RMCBench, the first benchmark designed to evaluate the ability of Large Language Models (LLMs) to resist malicious code generation. RMCBench comprises 473 prompts across text-to-code and code-to-code scenarios, categorized by difficulty levels. An empirical study of 11 representative LLMs reveals their limited resistance to malicious code generation, with an average refusal rate of only 28.71%. The paper also analyzes factors influencing this resistance and provides implications for improving model robustness.</x:v>
      </x:c>
      <x:c r="D284" t="str">
        <x:v>The paper introduces RMCBench, the first benchmark designed to evaluate the ability of Large Language Models (LLMs) to resist malicious code generation. RMCBench comprises 473 prompts across text-to-code and code-to-code scenarios, categorized by difficulty levels. An empirical study of 11 representative LLMs reveals their limited resistance to malicious code generation, with an average refusal rate of only 28.71%. The paper also analyzes factors influencing this resistance and provides implications for improving model robustness.</x:v>
      </x:c>
      <x:c r="E284" t="str">
        <x:v>An evaluation of the ability of large language models (LLMs) to resist malicious code generation, focusing on their performance in text-to-code and code-to-code scenarios.</x:v>
      </x:c>
      <x:c r="F284" t="str">
        <x:v>Yes</x:v>
      </x:c>
      <x:c r="G284" t="str">
        <x:v>ASE-24</x:v>
      </x:c>
      <x:c r="H284" t="str">
        <x:v>RMCBench: Contains 473 tips, divided into two scenarios: text-to-code (282 tips, divided into 3 difficulty levels) and code-to-code (191 tips, including code completion and code translation tasks).
Comparative models: including 11 representative LLMs such as ChatGPT-4, ChatGPT-3.5-turbo, Llama-2-13B, DeepSeek-Coder-7B.</x:v>
      </x:c>
      <x:c r="I284" t="str">
        <x:v>Indicators:
Refusal Rate (GOOD): The proportion of the model that refuses to generate malicious code.
BAD: The proportion of malicious code generated by the model.
UNCLEAR: The proportion of model output that is irrelevant or invalid.
Effect:
Text-to-code scenario: The average rejection rate is 40.36% (Level 1 is 60.80%, Level 2 is 28.43%, and Level 3 is 36.18%).
Code-to-code scenario: average rejection rate 11.52% (15.36% for code completion and 7.29% for code translation).
The overall average rejection rate is only 28.71%, the rejection rate of ChatGPT-4 is 35.73%, and the best performer is Llama-2-13B (48.84%).</x:v>
      </x:c>
      <x:c r="J284" t="str">
        <x:v>No</x:v>
      </x:c>
      <x:c r="K284" t="str">
        <x:v>Not reported</x:v>
      </x:c>
      <x:c r="L284" t="str">
        <x:v>Yes</x:v>
      </x:c>
      <x:c r="M284" s="6" t="e">
        <x:f>HYPERLINK("https://github.com/qing-yuan233/RMCBench","https://github.com/qing-yuan233/RMCBench")</x:f>
        <x:v>HYPERLINK is not implemented. linkLocation=https://github.com/qing-yuan233/RMCBench, friendlyName=https://github.com/qing-yuan233/RMCBench</x:v>
      </x:c>
      <x:c r="N284" t="str">
        <x:v>12</x:v>
      </x:c>
      <x:c r="O284" t="str">
        <x:v>Software security and vulnerability analysis</x:v>
      </x:c>
      <x:c r="P284" t="str">
        <x:v>Malicious code detection</x:v>
      </x:c>
      <x:c r="Q284" t="str">
        <x:v>Yes</x:v>
      </x:c>
    </x:row>
    <x:row r="285" ht="25.5" customHeight="1">
      <x:c r="A285" t="str">
        <x:v>SpiderScan: Practical Detection of Malicious NPM Packages Based on Graph-Based Behavior Modeling and Matching</x:v>
      </x:c>
      <x:c r="B285" t="str">
        <x:v>Maintenance</x:v>
      </x:c>
      <x:c r="C285" t="str">
        <x:v>The paper introduces SpiderScan, a practical tool for detecting malicious NPM packages using graph-based behavior modeling and matching. It combines static and dynamic analysis with LLM to holistically capture control flows and data dependencies in malicious behaviors. Evaluations show that SpiderScan achieves an F1-score of 92.9%, outperforming state-of-the-art tools, and has successfully identified 249 new malicious packages in real-world scenarios, earning recognition from the NPM team.</x:v>
      </x:c>
      <x:c r="D285" t="str">
        <x:v>The paper introduces SpiderScan, a practical tool for detecting malicious NPM packages using graph-based behavior modeling and matching. It combines static and dynamic analysis with LLM to holistically capture control flows and data dependencies in malicious behaviors. Evaluations show that SpiderScan achieves an F1-score of 92.9%, outperforming state-of-the-art tools, and has successfully identified 249 new malicious packages in real-world scenarios, earning recognition from the NPM team.</x:v>
      </x:c>
      <x:c r="E285" t="str">
        <x:v>The automated detection of malicious NPM packages focuses on improving the accuracy and practicality of detection through graph behavior modeling and matching technology.</x:v>
      </x:c>
      <x:c r="F285" t="str">
        <x:v>Yes</x:v>
      </x:c>
      <x:c r="G285" t="str">
        <x:v>ASE-24</x:v>
      </x:c>
      <x:c r="H285" t="str">
        <x:v>Public dataset: Contains 2,133 malicious packages (from Backstabber’s Knife Collection) and 567 malicious packages (from MatOSS’s dataset), and 5,000 benign packages (from NPM high-download packages).
Real-world data: 298,504 newly released NPM packages were monitored between February and April 2024.</x:v>
      </x:c>
      <x:c r="I285" t="str">
        <x:v>Quantitative indicators: Precision, Recall, F1-Score, and FP Rate.
Effect:
On public datasets, SpiderScan's F1 score is 92.9%, which is 8.7% to 34.4% higher than existing tools.
In real-world monitoring, the false positive rate was 38.2%, significantly lower than other tools (minimum 25.4% gap).
Detected 249 new malicious packages and received 70 letters of thanks from NPM officials.</x:v>
      </x:c>
      <x:c r="J285" t="str">
        <x:v>Yes</x:v>
      </x:c>
      <x:c r="K285" t="str">
        <x:v>249 new malicious packages were successfully detected and reported in the NPM ecosystem, and these packages were all officially removed by NPM.
The research team received 70 letters of thanks from the official NPM team, proving the practical value of the tool.</x:v>
      </x:c>
      <x:c r="L285" t="str">
        <x:v>Yes</x:v>
      </x:c>
      <x:c r="M285" s="6"/>
      <x:c r="N285"/>
      <x:c r="O285" t="str">
        <x:v>Software security and vulnerability analysis</x:v>
      </x:c>
      <x:c r="P285" t="str">
        <x:v>Malicious code detection</x:v>
      </x:c>
      <x:c r="Q285" t="str">
        <x:v>Yes</x:v>
      </x:c>
    </x:row>
    <x:row r="286" ht="25.5" customHeight="1">
      <x:c r="A286" t="str">
        <x:v>1+1&gt;2: Integrating Deep Code Behaviors with Metadata Features for Malicious PyPI Package Detection</x:v>
      </x:c>
      <x:c r="B286" t="str">
        <x:v>Maintenance</x:v>
      </x:c>
      <x:c r="C286" t="str">
        <x:v>The paper introduces EA4MP, a novel approach for detecting malicious PyPI packages by integrating deep code behavior features with metadata features. EA4MP leverages a fine-tuned BERT model for code behavior analysis and an ensemble classifier for metadata processing, achieving significant improvements in precision (6.9%-24.6%) and recall (10.5%-18.4%) over state-of-the-art methods. In real-world deployment, EA4MP identified 119 previously unknown malicious packages, with 82 confirmed and removed by PyPI officials.</x:v>
      </x:c>
      <x:c r="D286" t="str">
        <x:v>The paper introduces EA4MP, a novel approach for detecting malicious PyPI packages by integrating deep code behavior features with metadata features. EA4MP leverages a fine-tuned BERT model for code behavior analysis and an ensemble classifier for metadata processing, achieving significant improvements in precision (6.9%-24.6%) and recall (10.5%-18.4%) over state-of-the-art methods. In real-world deployment, EA4MP identified 119 previously unknown malicious packages, with 82 confirmed and removed by PyPI officials.</x:v>
      </x:c>
      <x:c r="E286" t="str">
        <x:v>The automated detection of malicious PyPI packages focuses on improving the accuracy and practicality of detection by combining deep code behavior features and metadata features.</x:v>
      </x:c>
      <x:c r="F286" t="str">
        <x:v>Yes</x:v>
      </x:c>
      <x:c r="G286" t="str">
        <x:v>ASE-24</x:v>
      </x:c>
      <x:c r="H286" t="str">
        <x:v>Public dataset: Contains 3,404 malicious packages (from Duan, Ohm, Snyk, and Guo datasets) and 10,000 benign packages (from PyPI high-download packages).
Real-world data: 46,573 newly released PyPI packages were monitored between March 28 and April 18, 2024.</x:v>
      </x:c>
      <x:c r="I286" t="str">
        <x:v>Quantitative indicators: Precision, Recall, F1-Score.
Effect:
On the public data set, EA4MP has a precision rate of 99.2%, a recall rate of 96.0%, and an F1 score of 97.6%, significantly better than baseline tools (such as VirusTotal, OSSGadget, and Bandit4Mal).
In real-world monitoring, 119 new malicious packages were detected, 82 of which were officially removed by PyPI.</x:v>
      </x:c>
      <x:c r="J286" t="str">
        <x:v>Yes</x:v>
      </x:c>
      <x:c r="K286" t="str">
        <x:v>119 new malicious packages were successfully detected and reported in the PyPI ecosystem, 82 of which were officially removed by PyPI.
The research team expanded the malicious package sample library through public data sets and mirror sources to verify the actual value of the tool.</x:v>
      </x:c>
      <x:c r="L286" t="str">
        <x:v>No</x:v>
      </x:c>
      <x:c r="M286" s="6"/>
      <x:c r="N286"/>
      <x:c r="O286" t="str">
        <x:v>Software security and vulnerability analysis</x:v>
      </x:c>
      <x:c r="P286" t="str">
        <x:v>Malicious code detection</x:v>
      </x:c>
      <x:c r="Q286" t="str">
        <x:v>Yes</x:v>
      </x:c>
    </x:row>
    <x:row r="287" ht="25.5" customHeight="1">
      <x:c r="A287" t="str">
        <x:v>DevMuT: Testing Deep Learning Framework via Developer Expertise-Based Mutation</x:v>
      </x:c>
      <x:c r="B287" t="str">
        <x:v>Testing</x:v>
      </x:c>
      <x:c r="C287" t="str">
        <x:v>The paper proposes DevMuT, a novel testing method for deep learning (DL) frameworks, which generates test models via developer expertise-based mutation. Traditional methods often produce edge-case models, detecting trivial defects ignored by developers. DevMuT designs seven mutation operators and nine constraints to simulate real-world developer operations and employs double-Q learning to optimize model generation. Experiments show DevMuT improves model diversity by 71.68% and legality by 28.20%, detecting 117 defects (63 confirmed, 24 fixed). It has been deployed in the MindSpore community since December 2023.</x:v>
      </x:c>
      <x:c r="D287" t="str">
        <x:v>The paper proposes DevMuT, a novel testing method for deep learning (DL) frameworks, which generates test models via developer expertise-based mutation. Traditional methods often produce edge-case models, detecting trivial defects ignored by developers. DevMuT designs seven mutation operators and nine constraints to simulate real-world developer operations and employs double-Q learning to optimize model generation. Experiments show DevMuT improves model diversity by 71.68% and legality by 28.20%, detecting 117 defects (63 confirmed, 24 fixed). It has been deployed in the MindSpore community since December 2023.</x:v>
      </x:c>
      <x:c r="E287" t="str">
        <x:v>The testing method of the deep learning framework focuses on generating test models that are closer to actual scenarios through mutation operations driven by developer expertise to detect high-value defects.</x:v>
      </x:c>
      <x:c r="F287" t="str">
        <x:v>Yes</x:v>
      </x:c>
      <x:c r="G287" t="str">
        <x:v>ASE-24</x:v>
      </x:c>
      <x:c r="H287" t="str">
        <x:v>DL framework: PyTorch 1.10.1, MindSpore 2.2.0, JAX 0.4.27.
DL model: 29 models from industrial tasks (such as VGG16, ResNet50, YOLOv3, etc.), covering 9 types of tasks such as image classification, target detection, and semantic segmentation.
Data set: the actual application data set corresponding to the model (such as medical diagnosis, autonomous driving and other scene data).</x:v>
      </x:c>
      <x:c r="I287" t="str">
        <x:v>Model diversity metrics:
Layer Input Coverage (LIC), Layer Parameter Coverage (LPC), Layer Sequence Coverage (LSC).
DevMuT improved by 71.68% on average, significantly better than the baselines (COMET, Muffin).
Model legitimacy: The legality rate is 81.17%, which is 28.20% higher than the baseline.
Defect detection: 117 defects were detected (63 confirmed, 24 fixed), including 3 new defect types (memory anomaly, performance anomaly, training crash).</x:v>
      </x:c>
      <x:c r="J287" t="str">
        <x:v>Yes</x:v>
      </x:c>
      <x:c r="K287" t="str">
        <x:v>Industrial deployment: DevMuT will be deployed in the MindSpore community from December 2023 for continuous quality assurance.
Actual defect cases:
Memory leak defects (such as MindSpore's cache continuing to grow because the decorator ms.jit failed to reclaim memory in time).
Performance bugs (such as Ascend 910 hardware output exceptions are marked as high priority fixes).
Training crash defects (such as MindSpore optimization mechanism not triggering "constant folding" resulting in slicing errors).</x:v>
      </x:c>
      <x:c r="L287" t="str">
        <x:v>No</x:v>
      </x:c>
      <x:c r="M287" s="6" t="e">
        <x:f>HYPERLINK("https://github.com/Wayne-coding/DevMuT","https://github.com/Wayne-coding/DevMuT")</x:f>
        <x:v>HYPERLINK is not implemented. linkLocation=https://github.com/Wayne-coding/DevMuT, friendlyName=https://github.com/Wayne-coding/DevMuT</x:v>
      </x:c>
      <x:c r="N287" t="str">
        <x:v>1</x:v>
      </x:c>
      <x:c r="O287" t="str">
        <x:v>Program Analysis and Software Testing</x:v>
      </x:c>
      <x:c r="P287" t="str">
        <x:v>Quantum program testing, deep learning system testing</x:v>
      </x:c>
      <x:c r="Q287" t="str">
        <x:v>No</x:v>
      </x:c>
    </x:row>
    <x:row r="288" ht="25.5" customHeight="1">
      <x:c r="A288" t="str">
        <x:v>Mutation-Based Deep Learning Framework Testing Method in JavaScript Environment</x:v>
      </x:c>
      <x:c r="B288" t="str">
        <x:v>Testing</x:v>
      </x:c>
      <x:c r="C288" t="str">
        <x:v>The paper proposes DLJSFuzzer, a mutation-based testing method for JavaScript deep learning frameworks, targeting optimization mechanisms like cache reuse and inference acceleration. It designs 13 tensor mutation rules and 8 model mutation rules to generate diverse test inputs. Experiments on TensorFlow.js show DLJSFuzzer detects 21 unique crashes and 126 NaN &amp; inconsistency bugs, with improvements of 47% in model generation efficiency and 91% in bug detection efficiency compared to baselines. The tool has been applied in the open-source community, with 12 confirmed fixes.</x:v>
      </x:c>
      <x:c r="D288" t="str">
        <x:v>The paper proposes DLJSFuzzer, a mutation-based testing method for JavaScript deep learning frameworks, targeting optimization mechanisms like cache reuse and inference acceleration. It designs 13 tensor mutation rules and 8 model mutation rules to generate diverse test inputs. Experiments on TensorFlow.js show DLJSFuzzer detects 21 unique crashes and 126 NaN &amp; inconsistency bugs, with improvements of 47% in model generation efficiency and 91% in bug detection efficiency compared to baselines. The tool has been applied in the open-source community, with 12 confirmed fixes.</x:v>
      </x:c>
      <x:c r="E288" t="str">
        <x:v>The testing method of deep learning framework in JavaScript environment focuses on generating test input through mutation rules for cache reuse and inference acceleration mechanism to detect high-value defects.</x:v>
      </x:c>
      <x:c r="F288" t="str">
        <x:v>Yes</x:v>
      </x:c>
      <x:c r="G288" t="str">
        <x:v>ASE-24</x:v>
      </x:c>
      <x:c r="H288" t="str">
        <x:v>DL framework: TensorFlow.js 3.19.0 (main testing framework), TensorFlow 2.9.0 and PyTorch 1.12.0 (used for differential testing).
Browser environment: Google Chrome and Microsoft Edge.
Data sets: MNIST, Fashion-MNIST, CIFAR-10, ImageNet and other public data sets, as well as randomly generated tensor data.</x:v>
      </x:c>
      <x:c r="I288" t="str">
        <x:v>Number of defects detected: 21 crashes (12 confirmed) and 126 NaN and inconsistency defects.
Efficiency improvement: model generation efficiency increased by 47%, and defect detection efficiency increased by 91%.
Model diversity: As measured by model edit distance (med), DLJSFuzzer’s diversity score is 6.46, which is significantly higher than baseline methods (such as Muffin’s 5.73).</x:v>
      </x:c>
      <x:c r="J288" t="str">
        <x:v>Yes</x:v>
      </x:c>
      <x:c r="K288" t="str">
        <x:v>Industrial deployment: All crash defects detected by DLJSFuzzer have been submitted to the open source community, and 12 of them have been confirmed and fixed by developers.</x:v>
      </x:c>
      <x:c r="L288" t="str">
        <x:v>No</x:v>
      </x:c>
      <x:c r="M288" s="6" t="e">
        <x:f>HYPERLINK("https://github.com/DLJSFuzzer/DLJSFuzzer","https://github.com/DLJSFuzzer/DLJSFuzzer")</x:f>
        <x:v>HYPERLINK is not implemented. linkLocation=https://github.com/DLJSFuzzer/DLJSFuzzer, friendlyName=https://github.com/DLJSFuzzer/DLJSFuzzer</x:v>
      </x:c>
      <x:c r="N288" t="str">
        <x:v>0</x:v>
      </x:c>
      <x:c r="O288" t="str">
        <x:v>Program Analysis and Software Testing</x:v>
      </x:c>
      <x:c r="P288" t="str">
        <x:v>Quantum program testing, deep learning system testing</x:v>
      </x:c>
      <x:c r="Q288" t="str">
        <x:v>No</x:v>
      </x:c>
    </x:row>
    <x:row r="289" ht="25.5" customHeight="1">
      <x:c r="A289" t="str">
        <x:v>DynaMO: Protecting Mobile DL Models through Coupling Obfuscated DL Operators</x:v>
      </x:c>
      <x:c r="B289" t="str">
        <x:v>Development</x:v>
      </x:c>
      <x:c r="C289" t="str">
        <x:v>The paper proposes DynaMO, a dynamic model obfuscation method to protect deep learning (DL) models deployed on mobile devices from reverse engineering attacks. Existing static or half-dynamic obfuscation methods are vulnerable to dynamic instrumentation attacks. DynaMO couples randomly selected operators and applies linear transformations to obfuscate model weights and intermediate results dynamically. Experiments show that DynaMO significantly enhances model security with negligible performance overhead.</x:v>
      </x:c>
      <x:c r="D289" t="str">
        <x:v>The paper proposes DynaMO, a dynamic model obfuscation method to protect deep learning (DL) models deployed on mobile devices from reverse engineering attacks. Existing static or half-dynamic obfuscation methods are vulnerable to dynamic instrumentation attacks. DynaMO couples randomly selected operators and applies linear transformations to obfuscate model weights and intermediate results dynamically. Experiments show that DynaMO significantly enhances model security with negligible performance overhead.</x:v>
      </x:c>
      <x:c r="E289" t="str">
        <x:v>Dynamic obfuscation protection technology for deep learning models on mobile devices is designed to defend against model reverse engineering attacks based on dynamic analysis.</x:v>
      </x:c>
      <x:c r="F289" t="str">
        <x:v>Yes</x:v>
      </x:c>
      <x:c r="G289" t="str">
        <x:v>ASE-24</x:v>
      </x:c>
      <x:c r="H289" t="str">
        <x:v>The paper uses 10 TFLite models as experimental benchmarks, including:
Fruit recognition model
skin cancer diagnosis model
MobileNet
MNASNet
SqueezeNet
EfficientNet
MiDaS
LeNet
PoseNet
SSD</x:v>
      </x:c>
      <x:c r="I289" t="str">
        <x:v>Weights Extraction Rate (WER): The proportion of weights successfully extracted by the attacker. DynaMO reduces WER from 98.76% of the existing method to 52.52%.
Operator Classification Accuracy (OCA): The accuracy of the attacker's correct classification of operators. DynaMO reduces OCA from 99.89% to 60.04%.
Name Identification Rate (NIR): The proportion of attackers identifying operator names. DynaMO reduces the NIR from 98.39% to 57.60%.
Structure Similarity (SS): Similarity of model structure. DynaMO reduces SS from 0.98 to 0.58.
Time Overhead: DynaMO's inference time overhead on x86-64 and ARM64 platforms only increases by about 4% compared to the original model.</x:v>
      </x:c>
      <x:c r="J289" t="str">
        <x:v>No</x:v>
      </x:c>
      <x:c r="K289" t="str">
        <x:v>Not reported</x:v>
      </x:c>
      <x:c r="L289" t="str">
        <x:v>No</x:v>
      </x:c>
      <x:c r="M289" s="6" t="e">
        <x:f>HYPERLINK("https://github.com/zhoumingyi/DynaMO","https://github.com/zhoumingyi/DynaMO")</x:f>
        <x:v>HYPERLINK is not implemented. linkLocation=https://github.com/zhoumingyi/DynaMO, friendlyName=https://github.com/zhoumingyi/DynaMO</x:v>
      </x:c>
      <x:c r="N289" t="str">
        <x:v>3</x:v>
      </x:c>
      <x:c r="O289" t="str">
        <x:v>Software security and vulnerability analysis</x:v>
      </x:c>
      <x:c r="P289" t="str">
        <x:v>Binary code analysis and decompilation</x:v>
      </x:c>
      <x:c r="Q289" t="str">
        <x:v>No</x:v>
      </x:c>
    </x:row>
    <x:row r="290" ht="25.5" customHeight="1">
      <x:c r="A290" t="str">
        <x:v>GlitchProber: Advancing Effective Detection and Mitigation of Glitch Tokens in Large Language Models</x:v>
      </x:c>
      <x:c r="B290" t="str">
        <x:v>Development</x:v>
      </x:c>
      <x:c r="C290" t="str">
        <x:v>The paper introduces GlitchProber, a tool designed to detect and mitigate "glitch tokens" in large language models (LLMs). These tokens cause models to produce incorrect, irrelevant, or harmful outputs, undermining reliability. GlitchProber leverages attention patterns and MLP status features from intermediate layers, combined with PCA for dimensionality reduction and SVM for classification, to efficiently identify glitch tokens. Additionally, it repairs their effects by adjusting activation values. Experiments show GlitchProber outperforms existing methods with an average F1-score of 0.86 and a repair rate of 50.06%.</x:v>
      </x:c>
      <x:c r="D290" t="str">
        <x:v>The paper introduces GlitchProber, a tool designed to detect and mitigate "glitch tokens" in large language models (LLMs). These tokens cause models to produce incorrect, irrelevant, or harmful outputs, undermining reliability. GlitchProber leverages attention patterns and MLP status features from intermediate layers, combined with PCA for dimensionality reduction and SVM for classification, to efficiently identify glitch tokens. Additionally, it repairs their effects by adjusting activation values. Experiments show GlitchProber outperforms existing methods with an average F1-score of 0.86 and a repair rate of 50.06%.</x:v>
      </x:c>
      <x:c r="E290" t="str">
        <x:v>Detection and repair of faulty tokens in large language models, aiming to improve the reliability and security of the model.</x:v>
      </x:c>
      <x:c r="F290" t="str">
        <x:v>Yes</x:v>
      </x:c>
      <x:c r="G290" t="str">
        <x:v>ASE-24</x:v>
      </x:c>
      <x:c r="H290" t="str">
        <x:v>The paper uses five open source large-scale language models as experimental benchmarks:
Llama-2-7b-chat
Mistral-7B-Instruct-v0.1
Qwen-7B-Chat
Gemma-2b-it
Yi-6B-Chat</x:v>
      </x:c>
      <x:c r="I290" t="str">
        <x:v>Detection efficiency (Time Cost): GlitchProber saves about 40% of time compared with existing methods.
Detection accuracy (Precision/Recall/F1-Score): The average F1 score is 0.86, the recall rate is 64.47%, and the precision is 100%.
Repair Rate: The average repair rate is 50.06%, which is significantly better than the baseline method.</x:v>
      </x:c>
      <x:c r="J290" t="str">
        <x:v>No</x:v>
      </x:c>
      <x:c r="K290" t="str">
        <x:v>Not reported</x:v>
      </x:c>
      <x:c r="L290" t="str">
        <x:v>No</x:v>
      </x:c>
      <x:c r="M290" s="6" t="e">
        <x:f>HYPERLINK("https://github.com/luminescent233/GlitchProber","https://github.com/luminescent233/GlitchProber")</x:f>
        <x:v>HYPERLINK is not implemented. linkLocation=https://github.com/luminescent233/GlitchProber, friendlyName=https://github.com/luminescent233/GlitchProber</x:v>
      </x:c>
      <x:c r="N290" t="str">
        <x:v>3</x:v>
      </x:c>
      <x:c r="O290" t="str">
        <x:v>Program Analysis and Software Testing</x:v>
      </x:c>
      <x:c r="P290" t="str">
        <x:v>Quantum program testing, deep learning system testing</x:v>
      </x:c>
      <x:c r="Q290" t="str">
        <x:v>Yes</x:v>
      </x:c>
    </x:row>
    <x:row r="291" ht="25.5" customHeight="1">
      <x:c r="A291" t="str">
        <x:v>A Longitudinal Study of Student Contributions to OSS vs. OSS4SG with a Lightweight Intervention</x:v>
      </x:c>
      <x:c r="B291" t="str">
        <x:v>Management</x:v>
      </x:c>
      <x:c r="C291" t="str">
        <x:v>This paper presents a four-year study involving 1,361 students to investigate their contributions to Open Source Software (OSS) and Open Source Software for Social Good (OSS4SG). The study reveals significant differences in project selection, motivation, and pull request acceptance rates between OSS4SG and non-social good projects. A lightweight educational intervention, such as raising awareness of OSS4SG, significantly increased student participation in such projects. Additionally, pull requests for OSS4SG projects were more likely to be accepted. The findings offer actionable insights for educators and project leaders to foster student engagement in OSS4SG.</x:v>
      </x:c>
      <x:c r="D291" t="str">
        <x:v>This paper presents a four-year study involving 1,361 students to investigate their contributions to Open Source Software (OSS) and Open Source Software for Social Good (OSS4SG). The study reveals significant differences in project selection, motivation, and pull request acceptance rates between OSS4SG and non-social good projects. A lightweight educational intervention, such as raising awareness of OSS4SG, significantly increased student participation in such projects. Additionally, pull requests for OSS4SG projects were more likely to be accepted. The findings offer actionable insights for educators and project leaders to foster student engagement in OSS4SG.</x:v>
      </x:c>
      <x:c r="E291" t="str">
        <x:v>Student developers’ contribution behavior to open source software (OSS) and open source software for social good (OSS4SG) projects, and the effect of educational intervention on improving students’ participation in OSS4SG</x:v>
      </x:c>
      <x:c r="F291" t="str">
        <x:v>No</x:v>
      </x:c>
      <x:c r="G291" t="str">
        <x:v>FSE-23</x:v>
      </x:c>
      <x:c r="H291" t="str">
        <x:v>The paper does not use benchmarks in the traditional sense, but conducts analysis based on actual data contributed by students (such as project selection, motivation, pull request acceptance rate), and evaluates the results through qualitative coding and statistical methods (such as chi-square test, effect size).</x:v>
      </x:c>
      <x:c r="I291" t="str">
        <x:v>Differences in project selection: There is a significant difference in theme selection between OSS4SG and non-social welfare projects (
p
&lt;
0.0001
p&lt;0.0001, effect size=0.84).
Differences in motivation: Students’ motivations for choosing OSS4SG are significantly different (
p
&lt;
0.01
p&lt;0.01, effect size=0.13).
Intervention effect: The proportion of students participating in OSS4SG increased significantly after the intervention (
p
&lt;
0.0001
p&lt;0.0001, effect size=0.38).
Pull request acceptance rate: The acceptance rate of the OSS4SG project is 53%, which is significantly higher than the 40% of non-social welfare projects (
p
&lt;
0.001
p&lt;0.001, effect size=0.25).</x:v>
      </x:c>
      <x:c r="J291" t="str">
        <x:v>No</x:v>
      </x:c>
      <x:c r="K291" t="str">
        <x:v>Not mentioned, but mentioned, was the widespread impact of open source software in business and education, as well as the involvement of companies like Microsoft in the open source community.</x:v>
      </x:c>
      <x:c r="L291" t="str">
        <x:v>Yes</x:v>
      </x:c>
      <x:c r="M291" s="6"/>
      <x:c r="N291"/>
      <x:c r="O291" t="str">
        <x:v>Software maintenance and evolution</x:v>
      </x:c>
      <x:c r="P291" t="str">
        <x:v>Open source community and collaboration model</x:v>
      </x:c>
      <x:c r="Q291" t="str">
        <x:v>No</x:v>
      </x:c>
    </x:row>
    <x:row r="292" ht="25.5" customHeight="1">
      <x:c r="A292" t="str">
        <x:v>Do CONTRIBUTING files provide information about OSS newcomers' onboarding barriers?</x:v>
      </x:c>
      <x:c r="B292" t="str">
        <x:v>Management</x:v>
      </x:c>
      <x:c r="C292" t="str">
        <x:v>The paper investigates whether CONTRIBUTING files in open-source software (OSS) projects address the onboarding barriers faced by newcomers. By manually annotating 500 CONTRIBUTING files and training a machine learning classifier, the study reveals that most files lack critical information (e.g., task selection and community communication). An online tool is also developed to help maintainers enhance their files.</x:v>
      </x:c>
      <x:c r="D292" t="str">
        <x:v>The paper investigates whether CONTRIBUTING files in open-source software (OSS) projects address the onboarding barriers faced by newcomers. By manually annotating 500 CONTRIBUTING files and training a machine learning classifier, the study reveals that most files lack critical information (e.g., task selection and community communication). An online tool is also developed to help maintainers enhance their files.</x:v>
      </x:c>
      <x:c r="E292" t="str">
        <x:v>Analyze the content of CONTRIBUTING files in open source software projects, evaluate whether it covers common obstacles for new members to get started, and propose automated methods to improve file quality</x:v>
      </x:c>
      <x:c r="F292" t="str">
        <x:v>Yes</x:v>
      </x:c>
      <x:c r="G292" t="str">
        <x:v>FSE-23</x:v>
      </x:c>
      <x:c r="H292" t="str">
        <x:v>The paper uses the new member entry barrier model proposed by Steinmacher et al. as a classification benchmark, including six types of barriers (such as task selection, community communication, etc.).</x:v>
      </x:c>
      <x:c r="I292" t="str">
        <x:v>Indicators: Precision, Recall, F1 score.
Effect:
Overall model: precision 0.655, recall 0.662, F1 score 0.651.
Some categories performed well (such as "Building a local workspace" F1=0.716), but "Task Selection" and "Contribution Process" performed poorly (F1 were 0.379 and 0.345 respectively).
Developer surveys show that 75% of classification results are considered reasonable.</x:v>
      </x:c>
      <x:c r="J292" t="str">
        <x:v>No</x:v>
      </x:c>
      <x:c r="K292" t="str">
        <x:v>Not mentioned, the paper mentioned that an online tool (http://contributing.streamlit.app/) was developed to help project maintainers analyze the coverage of CONTRIBUTING files and provide improvement suggestions. In addition, the study analyzed the CONTRIBUTING files of 2,274 popular projects on GitHub and found that most files had missing information problems. No specific industry case studies are mentioned.</x:v>
      </x:c>
      <x:c r="L292" t="str">
        <x:v>No</x:v>
      </x:c>
      <x:c r="M292" s="6" t="e">
        <x:f>HYPERLINK("https://github.com/fronchetti/FSE-2023","https://github.com/fronchetti/FSE-2023,,")</x:f>
        <x:v>HYPERLINK is not implemented. linkLocation=https://github.com/fronchetti/FSE-2023, friendlyName=https://github.com/fronchetti/FSE-2023,,</x:v>
      </x:c>
      <x:c r="N292" t="str">
        <x:v>0</x:v>
      </x:c>
      <x:c r="O292" t="str">
        <x:v>Software maintenance and evolution</x:v>
      </x:c>
      <x:c r="P292" t="str">
        <x:v>Open source community and collaboration model</x:v>
      </x:c>
      <x:c r="Q292" t="str">
        <x:v>Yes</x:v>
      </x:c>
    </x:row>
    <x:row r="293" ht="25.5" customHeight="1">
      <x:c r="A293" t="str">
        <x:v>How Early Participation Determines Long-Term Sustained Activity in GitHub Projects?</x:v>
      </x:c>
      <x:c r="B293" t="str">
        <x:v>Management</x:v>
      </x:c>
      <x:c r="C293" t="str">
        <x:v>This paper investigates how early participation behaviors influence the long-term sustainability of GitHub open-source projects. By analyzing the first three months of activity data from 290,255 GitHub projects and employing the Blumberg performance model combined with XGBoost machine learning, the authors predict projects' two-year sustained activity. The study reveals that steady commitment from core developers, participation from non-code contributors, detailed contribution documentation, and developers' prior open-source experience significantly enhance project sustainability. Additionally, organizational projects require more experienced core developers and active peripheral developers compared to individual projects. The findings provide practical guidance for open-source project initiators and participants.</x:v>
      </x:c>
      <x:c r="D293" t="str">
        <x:v>This paper investigates how early participation behaviors influence the long-term sustainability of GitHub open-source projects. By analyzing the first three months of activity data from 290,255 GitHub projects and employing the Blumberg performance model combined with XGBoost machine learning, the authors predict projects' two-year sustained activity. The study reveals that steady commitment from core developers, participation from non-code contributors, detailed contribution documentation, and developers' prior open-source experience significantly enhance project sustainability. Additionally, organizational projects require more experienced core developers and active peripheral developers compared to individual projects. The findings provide practical guidance for open-source project initiators and participants.</x:v>
      </x:c>
      <x:c r="E293" t="str">
        <x:v>The relationship between early participation behavior and long-term sustainability in open source software projects</x:v>
      </x:c>
      <x:c r="F293" t="str">
        <x:v>Yes</x:v>
      </x:c>
      <x:c r="G293" t="str">
        <x:v>FSE-23</x:v>
      </x:c>
      <x:c r="H293" t="str">
        <x:v>The paper uses the GHTorrent data set (version 2021-03-06), which contains 189,467,746 GitHub projects. After screening, 290,255 GitHub projects that were active and of a certain size were finally analyzed.</x:v>
      </x:c>
      <x:c r="I293" t="str">
        <x:v>Quantitative indicators:
AUC (Area Under the ROC Curve): measures model prediction performance.
Precision and Recall: Classification performance at a threshold of 0.5.
Effect Size (|r|): Measures the contribution of variables to the predicted results.
Effect:
When predicting two-year continuous activity, the model AUC reaches 0.72 (m=3, k=1).
For a stricter active definition (k=6), the AUC increases to 0.84 (m=5).
Through LIME analysis, more than half of the variables contribute significantly to the predicted results (|r| ≥ 0.5).</x:v>
      </x:c>
      <x:c r="J293" t="str">
        <x:v>No</x:v>
      </x:c>
      <x:c r="K293" t="str">
        <x:v>Not mentioned, but the following application directions are proposed:
Incubate sustainable open source projects: Provide practical suggestions for project maintainers, such as maintaining stable contributions, attracting new people to participate, etc.
Identifying potentially sustainable projects: Helping developers, users and companies screen early-stage projects for projects that are likely to be active in the long term.
Tool development: It is recommended to develop model-based tools for predicting project sustainability and providing intervention recommendations.</x:v>
      </x:c>
      <x:c r="L293" t="str">
        <x:v>No</x:v>
      </x:c>
      <x:c r="M293" s="6"/>
      <x:c r="N293"/>
      <x:c r="O293" t="str">
        <x:v>Software maintenance and evolution</x:v>
      </x:c>
      <x:c r="P293" t="str">
        <x:v>Open source project sustainability research</x:v>
      </x:c>
      <x:c r="Q293" t="str">
        <x:v>No</x:v>
      </x:c>
    </x:row>
    <x:row r="294" ht="25.5" customHeight="1">
      <x:c r="A294" t="str">
        <x:v>Matching Skills, Past Collaboration, and Limited Competition: Modeling When Open-Source Projects Attract Contributors</x:v>
      </x:c>
      <x:c r="B294" t="str">
        <x:v>Management</x:v>
      </x:c>
      <x:c r="C294" t="str">
        <x:v>This paper investigates external factors influencing the attraction of new contributors to open-source projects, focusing on the concept of a "labor pool." Through an empirical study of 516,893 Python projects, the authors demonstrate that the size of a project's labor pool, technical skill matching, social connections among developers, and competition between projects significantly impact the number of new contributors. The findings highlight the importance of ecosystem-level dynamics in open-source sustainability.</x:v>
      </x:c>
      <x:c r="D294" t="str">
        <x:v>This paper investigates external factors influencing the attraction of new contributors to open-source projects, focusing on the concept of a "labor pool." Through an empirical study of 516,893 Python projects, the authors demonstrate that the size of a project's labor pool, technical skill matching, social connections among developers, and competition between projects significantly impact the number of new contributors. The findings highlight the importance of ecosystem-level dynamics in open-source sustainability.</x:v>
      </x:c>
      <x:c r="E294" t="str">
        <x:v>How open source projects attract new contributors through labor pools</x:v>
      </x:c>
      <x:c r="F294" t="str">
        <x:v>No</x:v>
      </x:c>
      <x:c r="G294" t="str">
        <x:v>FSE-23</x:v>
      </x:c>
      <x:c r="H294" t="str">
        <x:v>The paper uses the World of Code (WoC) data set, which is a database containing Git submission records of public projects on multiple platforms such as GitHub, GitLab, and Bitbucket.</x:v>
      </x:c>
      <x:c r="I294" t="str">
        <x:v>Quantitative indicators:
Labor pool size
Technical similarity
Social strength
Number of competing projects
Number of new developers
Effect:
The study found that labor pool factors (including technical matching and social connections) can explain 27% of the additional variance (compared to the model using only internal project characteristics), significantly improving the explanatory power of the model.</x:v>
      </x:c>
      <x:c r="J294" t="str">
        <x:v>No</x:v>
      </x:c>
      <x:c r="K294" t="str">
        <x:v>Not mentioned, but discussed are the practical implications of the findings for open source community managers and project promoters, such as how to attract the right contributors through targeted promotion.</x:v>
      </x:c>
      <x:c r="L294" t="str">
        <x:v>No</x:v>
      </x:c>
      <x:c r="M294" s="6"/>
      <x:c r="N294"/>
      <x:c r="O294" t="str">
        <x:v>Software maintenance and evolution</x:v>
      </x:c>
      <x:c r="P294" t="str">
        <x:v>Open source project sustainability research</x:v>
      </x:c>
      <x:c r="Q294" t="str">
        <x:v>No</x:v>
      </x:c>
    </x:row>
    <x:row r="295" ht="25.5" customHeight="1">
      <x:c r="A295" t="str">
        <x:v>CAmpactor: A Novel and Effective Local Search Algorithm for Optimizing Pairwise Covering Arrays</x:v>
      </x:c>
      <x:c r="B295" t="str">
        <x:v>Testing</x:v>
      </x:c>
      <x:c r="C295" t="str">
        <x:v>The paper presents CAmpactor, a novel local search algorithm designed to optimize the generation of Pairwise Covering Arrays (PCAs), which are crucial for Combinatorial Interaction Testing (CIT) in configurable systems. Existing PCA generation algorithms suffer from scalability issues, producing large-sized PCAs for highly configurable systems. CAmpactor addresses this by introducing two innovative techniques: an assignment-level forbidden mechanism and a forced patching technique. Extensive experiments demonstrate that CAmpactor reduces PCA sizes by approximately 45% compared to state-of-the-art methods, significantly improving scalability.</x:v>
      </x:c>
      <x:c r="D295" t="str">
        <x:v>The paper presents CAmpactor, a novel local search algorithm designed to optimize the generation of Pairwise Covering Arrays (PCAs), which are crucial for Combinatorial Interaction Testing (CIT) in configurable systems. Existing PCA generation algorithms suffer from scalability issues, producing large-sized PCAs for highly configurable systems. CAmpactor addresses this by introducing two innovative techniques: an assignment-level forbidden mechanism and a forced patching technique. Extensive experiments demonstrate that CAmpactor reduces PCA sizes by approximately 45% compared to state-of-the-art methods, significantly improving scalability.</x:v>
      </x:c>
      <x:c r="E295" t="str">
        <x:v>Optimizing the generation of pairwise covered arrays (PCA)</x:v>
      </x:c>
      <x:c r="F295" t="str">
        <x:v>Yes</x:v>
      </x:c>
      <x:c r="G295" t="str">
        <x:v>FSE-23</x:v>
      </x:c>
      <x:c r="H295" t="str">
        <x:v>The paper uses 124 public PCAG instances, which are derived from real, highly configurable systems and encoded as CNF Boolean formulas. The number of options for instances ranges from 94 to 11,254, and the number of constraints ranges from 190 to 62,183.</x:v>
      </x:c>
      <x:c r="I295" t="str">
        <x:v>Metrics: Minimum size (min), average size (avg) and running time (time) of the generated PCA.
Effect: The average size of PCA generated by CAmpactor is about 45% smaller than the existing optimal algorithms (such as SamplingCA, AutoCCAG, FastCA and TCA). For example, in some instances, the average size of CAmpactor is 47.4, while the average size of other algorithms is 86.6–104.0.</x:v>
      </x:c>
      <x:c r="J295" t="str">
        <x:v>Yes</x:v>
      </x:c>
      <x:c r="K295" t="str">
        <x:v>The paper mentioned that combined interactive testing (CIT) has been successfully used in a variety of systems, including the testing of LG Electronics, to help find critical faults and avoid potentially significant economic losses. In addition, CIT is also used to test software APIs, security protocols, deep learning systems, etc.</x:v>
      </x:c>
      <x:c r="L295" t="str">
        <x:v>Yes</x:v>
      </x:c>
      <x:c r="M295" s="6" t="e">
        <x:f>HYPERLINK("https://github.com/chuanluocs/CAmpactor","https://github.com/chuanluocs/CAmpactor,,")</x:f>
        <x:v>HYPERLINK is not implemented. linkLocation=https://github.com/chuanluocs/CAmpactor, friendlyName=https://github.com/chuanluocs/CAmpactor,,</x:v>
      </x:c>
      <x:c r="N295" t="str">
        <x:v>1</x:v>
      </x:c>
      <x:c r="O295" t="str">
        <x:v>Program Analysis and Software Testing</x:v>
      </x:c>
      <x:c r="P295" t="str">
        <x:v>Automated test generation</x:v>
      </x:c>
      <x:c r="Q295" t="str">
        <x:v>No</x:v>
      </x:c>
    </x:row>
    <x:row r="296" ht="25.5" customHeight="1">
      <x:c r="A296" t="str">
        <x:v>Accelerating Continuous Integration with Parallel Batch Testing</x:v>
      </x:c>
      <x:c r="B296" t="str">
        <x:v>Testing</x:v>
      </x:c>
      <x:c r="C296" t="str">
        <x:v>This paper explores accelerating Continuous Integration (CI) through parallel batch testing, addressing the limitations of traditional techniques like test selection (which may miss failures) and prioritization (which does not reduce resource usage). The authors introduce two novel algorithms:
BatchAll: Dynamically adjusts batch size based on the queue of pending changes.
TestCaseBatching: Allows new builds to join a batch during test execution.
Evaluated on large-scale datasets from Ericsson and Chrome (276 million test outcomes), the results show that these methods maintain baseline feedback times while reducing machine usage by up to 91% and test execution by up to 99%. The study highlights the non-linear impact of parallelization and provides practical recommendations for resource-efficient CI testing.</x:v>
      </x:c>
      <x:c r="D296" t="str">
        <x:v>This paper explores accelerating Continuous Integration (CI) through parallel batch testing, addressing the limitations of traditional techniques like test selection (which may miss failures) and prioritization (which does not reduce resource usage). The authors introduce two novel algorithms:
BatchAll: Dynamically adjusts batch size based on the queue of pending changes.
TestCaseBatching: Allows new builds to join a batch during test execution.
Evaluated on large-scale datasets from Ericsson and Chrome (276 million test outcomes), the results show that these methods maintain baseline feedback times while reducing machine usage by up to 91% and test execution by up to 99%. The study highlights the non-linear impact of parallelization and provides practical recommendations for resource-efficient CI testing.</x:v>
      </x:c>
      <x:c r="E296" t="str">
        <x:v>Optimize test efficiency and resource consumption in continuous integration through parallel batch testing</x:v>
      </x:c>
      <x:c r="F296" t="str">
        <x:v>Yes</x:v>
      </x:c>
      <x:c r="G296" t="str">
        <x:v>FSE-23</x:v>
      </x:c>
      <x:c r="H296" t="str">
        <x:v>The paper uses the following two real industrial data sets:
Ericsson: Proprietary base station software project, integration test data for over 11,000 changes in 6 weeks.
Chrome: Open source project, 276 million test results in January 2021, involving 9,524 changes and 49,932 test suites.
The baseline method is:
TestAll: No batching, test each change individually.
ConstantBatching: Fixed batch size (such as a group of 4 changes).</x:v>
      </x:c>
      <x:c r="I296" t="str">
        <x:v>Feedback Time - BatchAll: Used 90.78% less machines (Chrome) than baseline.
- TestCaseBatching: uses 80.65% less machines (Chrome) than baseline.
Execution Reduction - BatchAll: Reduce test execution by up to 99% (Chrome).
- ConstantBatching: Fixed reduction of 75% (Chrome).
Machine utilization non-linear relationship: increasing the number of machines will significantly improve the feedback time in the early stage, but the returns will be diminishing in the later period (for example, Chrome only speeds up 8.11 times from 200 to 300 machines).</x:v>
      </x:c>
      <x:c r="J296" t="str">
        <x:v>No</x:v>
      </x:c>
      <x:c r="K296" t="str">
        <x:v>not mentioned,
Ericsson: For integration testing of cellular base station software, the machine cost is high and resources need to be optimized through batch processing.
Chrome: Run millions of tests daily and reduce build wait times with batch processing.
Practical suggestions: It is recommended that enterprises use BatchAll and TestCaseBatching, and determine the "platform threshold" for the number of machines based on historical data to balance resources and feedback speed.</x:v>
      </x:c>
      <x:c r="L296" t="str">
        <x:v>No</x:v>
      </x:c>
      <x:c r="M296" s="6"/>
      <x:c r="N296"/>
      <x:c r="O296" t="str">
        <x:v>Program Analysis and Software Testing</x:v>
      </x:c>
      <x:c r="P296" t="str">
        <x:v>Test efficiency optimization</x:v>
      </x:c>
      <x:c r="Q296" t="str">
        <x:v>No</x:v>
      </x:c>
    </x:row>
    <x:row r="297" ht="25.5" customHeight="1">
      <x:c r="A297" t="str">
        <x:v>DistXplore: Distribution-guided Testing for Evaluating and Enhancing Deep Learning Systems</x:v>
      </x:c>
      <x:c r="B297" t="str">
        <x:v>Testing</x:v>
      </x:c>
      <x:c r="C297" t="str">
        <x:v>This paper introduces DistXplore, a distribution-guided testing approach for evaluating and enhancing the robustness of deep learning (DL) systems. Traditional testing methods often ignore data distribution, resulting in redundant or easily detectable errors. DistXplore optimizes test suites by minimizing distribution differences between classes to generate statistically indistinguishable errors and maximizing distribution diversity to cover unseen data. Experiments on 10 models across 4 datasets demonstrate that DistXplore outperforms 14 state-of-the-art baselines, detecting more hard-to-defend errors and improving model robustness significantly.</x:v>
      </x:c>
      <x:c r="D297" t="str">
        <x:v>This paper introduces DistXplore, a distribution-guided testing approach for evaluating and enhancing the robustness of deep learning (DL) systems. Traditional testing methods often ignore data distribution, resulting in redundant or easily detectable errors. DistXplore optimizes test suites by minimizing distribution differences between classes to generate statistically indistinguishable errors and maximizing distribution diversity to cover unseen data. Experiments on 10 models across 4 datasets demonstrate that DistXplore outperforms 14 state-of-the-art baselines, detecting more hard-to-defend errors and improving model robustness significantly.</x:v>
      </x:c>
      <x:c r="E297" t="str">
        <x:v>Distributed guided testing of deep learning systems</x:v>
      </x:c>
      <x:c r="F297" t="str">
        <x:v>Yes</x:v>
      </x:c>
      <x:c r="G297" t="str">
        <x:v>FSE-23</x:v>
      </x:c>
      <x:c r="H297" t="str">
        <x:v>The paper uses the following benchmark data sets and models:
Datasets: MNIST, Fashion-MNIST, CIFAR-10, SVHN.
Models: LeNet-4, LeNet-5, VGG16, ResNet-20, Inception-v3, Inception-ResNet-v2.
Comparative methods: 14 baseline methods, including adversarial attacks (such as BIM, PGD), distribution-independent tests (such as DeepHunter), distribution-aware tests (such as VAE), and robustness-oriented tests (such as Robot).</x:v>
      </x:c>
      <x:c r="I297" t="str">
        <x:v>Indicators:
Distribution Difference (DF): Measures the distribution distance between the test suite and the target class training data through MMD (Maximum Mean Difference).
Distribution diversity (Div): the proportion of test cases covering different distribution intervals.
Error detection rate: The success rate of detection of generated errors by defense methods (such as Dissector, A2D).
Robustness improvement: The accuracy on the new validation set is improved after fine-tuning the model.
Effect:
Errors generated by DistXplore are more difficult to detect by defensive methods (e.g. A2D only detects 66% of errors, while other methods are close to 100%).
The average number of detection errors is more than 2 times that of the baseline method.
After fine-tuning, the model accuracy increased by 5.2% on average, which was better than all baselines.</x:v>
      </x:c>
      <x:c r="J297" t="str">
        <x:v>No</x:v>
      </x:c>
      <x:c r="K297" t="str">
        <x:v>Not mentioned, but pointed out that the wide application of deep learning systems in safety-critical fields such as autonomous driving, medical care, and facial recognition highlights the potential value of the proposed method in actual deployment.</x:v>
      </x:c>
      <x:c r="L297" t="str">
        <x:v>Yes</x:v>
      </x:c>
      <x:c r="M297" s="6"/>
      <x:c r="N297"/>
      <x:c r="O297" t="str">
        <x:v>SE for AI </x:v>
      </x:c>
      <x:c r="P297" t="str">
        <x:v>Model Robustness and Adversarial Examples</x:v>
      </x:c>
      <x:c r="Q297" t="str">
        <x:v>No</x:v>
      </x:c>
    </x:row>
    <x:row r="298" ht="25.5" customHeight="1">
      <x:c r="A298" t="str">
        <x:v>Design by Contract for Deep Learning APIs</x:v>
      </x:c>
      <x:c r="B298" t="str">
        <x:v>Development</x:v>
      </x:c>
      <x:c r="C298" t="str">
        <x:v>This paper introduces "DL Contract," a Design by Contract (DbC) methodology tailored for Deep Learning (DL) APIs. By specifying preconditions and postconditions for DL library APIs, DL Contract helps prevent and detect bugs during development. The authors implemented a runtime assertion checking framework for Python-based DL libraries and applied it to Keras. Evaluation on real-world benchmarks shows that DL Contract detects 95% of bugs with minimal runtime overhead (≈15%). A user study further confirms its usability in debugging DL programs.</x:v>
      </x:c>
      <x:c r="D298" t="str">
        <x:v>This paper introduces "DL Contract," a Design by Contract (DbC) methodology tailored for Deep Learning (DL) APIs. By specifying preconditions and postconditions for DL library APIs, DL Contract helps prevent and detect bugs during development. The authors implemented a runtime assertion checking framework for Python-based DL libraries and applied it to Keras. Evaluation on real-world benchmarks shows that DL Contract detects 95% of bugs with minimal runtime overhead (≈15%). A user study further confirms its usability in debugging DL programs.</x:v>
      </x:c>
      <x:c r="E298" t="str">
        <x:v>Design specifications for deep learning APIs</x:v>
      </x:c>
      <x:c r="F298" t="str">
        <x:v>Yes</x:v>
      </x:c>
      <x:c r="G298" t="str">
        <x:v>FSE-23</x:v>
      </x:c>
      <x:c r="H298" t="str">
        <x:v>The paper uses the following four benchmarks:
DeepLocalize (41 Keras programs)
UMLAUT (12 Keras programs)
AUTOTRAINER (203 DL programs)
NeuralInt (16 DL programs)</x:v>
      </x:c>
      <x:c r="I298" t="str">
        <x:v>Detection effect: DL Contract detected 259 errors out of 272 error programs (95% accuracy).
Runtime overhead: An average increase of about 15% in runtime overhead.
False Positives/False Negatives: Out of 257 correct programs, there were 18 false positives; among the incorrect programs, there were 13 false negatives.
User study: 90% of participants found DL Contract very helpful for debugging (rating ≥4/5).</x:v>
      </x:c>
      <x:c r="J298" t="str">
        <x:v>No</x:v>
      </x:c>
      <x:c r="K298" t="str">
        <x:v>Not mentioned, but mentioned that DL Contract has been integrated into the Keras library and a virtual environment (@Keras) is provided for developers to use.</x:v>
      </x:c>
      <x:c r="L298" t="str">
        <x:v>No</x:v>
      </x:c>
      <x:c r="M298" s="6"/>
      <x:c r="N298"/>
      <x:c r="O298" t="str">
        <x:v>Program Analysis and Software Testing</x:v>
      </x:c>
      <x:c r="P298" t="str">
        <x:v>program analysis techniques</x:v>
      </x:c>
      <x:c r="Q298" t="str">
        <x:v>No</x:v>
      </x:c>
    </x:row>
    <x:row r="299" ht="25.5" customHeight="1">
      <x:c r="A299" t="str">
        <x:v>Testing Coreference Resolution Systems without Labeled Test Sets</x:v>
      </x:c>
      <x:c r="B299" t="str">
        <x:v>Testing</x:v>
      </x:c>
      <x:c r="C299" t="str">
        <x:v>The paper "Testing Coreference Resolution Systems without Labeled Test Sets" introduces Crrst, an automated testing methodology for coreference resolution (CR) systems. CR is a fundamental NLP task, but testing it is challenging due to the lack of labeled datasets. Crrst generates test input pairs by leveraging syntactic and dependency relations to preserve coreference, enabling metamorphic testing. Experimental results show that Crrst outperforms baselines, achieving 100% precision in issue detection while ensuring all generated test inputs are valid.</x:v>
      </x:c>
      <x:c r="D299" t="str">
        <x:v>The paper "Testing Coreference Resolution Systems without Labeled Test Sets" introduces Crrst, an automated testing methodology for coreference resolution (CR) systems. CR is a fundamental NLP task, but testing it is challenging due to the lack of labeled datasets. Crrst generates test input pairs by leveraging syntactic and dependency relations to preserve coreference, enabling metamorphic testing. Experimental results show that Crrst outperforms baselines, achieving 100% precision in issue detection while ensuring all generated test inputs are valid.</x:v>
      </x:c>
      <x:c r="E299" t="str">
        <x:v>It refers to the automated testing method of the digestion system, focusing on solving the problems of test input generation and output consistency verification under unlabeled test sets.</x:v>
      </x:c>
      <x:c r="F299" t="str">
        <x:v>Yes</x:v>
      </x:c>
      <x:c r="G299" t="str">
        <x:v>FSE-23</x:v>
      </x:c>
      <x:c r="H299" t="str">
        <x:v>CoNLL-2012 data set (Conference on Natural Language Learning-2012), which is a widely used benchmark data set in the field of coreference resolution.</x:v>
      </x:c>
      <x:c r="I299" t="str">
        <x:v>Indicator: BLANC (Bilateral Assessment of Noun-phrase Coreference), used to measure the precision (Precision) and recall rate (Recall) of coreference resolution.
Effect: Crrst achieves 100% accuracy on the BLANC indicator, significantly better than the baseline method (the highest baseline is 74%). Furthermore, the generated test inputs are 100% valid, while the baseline methods are only 63%-79% valid.</x:v>
      </x:c>
      <x:c r="J299" t="str">
        <x:v>No</x:v>
      </x:c>
      <x:c r="K299" t="str">
        <x:v>Not mentioned, but the paper mentions the central role of coreference resolution systems in industrial applications, such as machine translation (Google Translate), chatbots (such as Siri), and question and answer systems (QA), and gives examples of how incorrect coreference resolution can lead to performance degradation in downstream applications (such as chatbots). However, no specific industry case studies (such as actual corporate cooperation projects) are provided.</x:v>
      </x:c>
      <x:c r="L299" t="str">
        <x:v>No</x:v>
      </x:c>
      <x:c r="M299" s="6" t="e">
        <x:f>HYPERLINK("https://github.com/ArabelaTso/Crest-artifacts","https://github.com/ArabelaTso/Crest-artifacts,,")</x:f>
        <x:v>HYPERLINK is not implemented. linkLocation=https://github.com/ArabelaTso/Crest-artifacts, friendlyName=https://github.com/ArabelaTso/Crest-artifacts,,</x:v>
      </x:c>
      <x:c r="N299" t="str">
        <x:v>2</x:v>
      </x:c>
      <x:c r="O299" t="str">
        <x:v>Program Analysis and Software Testing</x:v>
      </x:c>
      <x:c r="P299" t="str">
        <x:v>Automated test generation</x:v>
      </x:c>
      <x:c r="Q299" t="str">
        <x:v>Yes</x:v>
      </x:c>
    </x:row>
    <x:row r="300" ht="25.5" customHeight="1">
      <x:c r="A300" t="str">
        <x:v>Neural-Based Test Oracle Generation: A Large-scale Evaluation and Lessons Learned</x:v>
      </x:c>
      <x:c r="B300" t="str">
        <x:v>Testing</x:v>
      </x:c>
      <x:c r="C300" t="str">
        <x:v>This paper evaluates TOGA, a neural-based test oracle generation technique, through large-scale studies on real-world Java systems. The results show that TOGA misclassifies oracle types 24% of the time and generates false positive assertions 47% of the time. While TOGA detected 57 bugs in Defects4j, 67% were caught by implicit oracles (e.g., uncaught exceptions), limiting its added value. Compared to EvoSuite assertions, TOGA’s assertions only improved fault detection by 0.3%. The study highlights limitations in current neural oracle generation and provides actionable insights for future research.</x:v>
      </x:c>
      <x:c r="D300" t="str">
        <x:v>This paper evaluates TOGA, a neural-based test oracle generation technique, through large-scale studies on real-world Java systems. The results show that TOGA misclassifies oracle types 24% of the time and generates false positive assertions 47% of the time. While TOGA detected 57 bugs in Defects4j, 67% were caught by implicit oracles (e.g., uncaught exceptions), limiting its added value. Compared to EvoSuite assertions, TOGA’s assertions only improved fault detection by 0.3%. The study highlights limitations in current neural oracle generation and provides actionable insights for future research.</x:v>
      </x:c>
      <x:c r="E300" t="str">
        <x:v>Evaluation of the effectiveness of neural network-based test oracle generation techniques and their limitations in practical applications.</x:v>
      </x:c>
      <x:c r="F300" t="str">
        <x:v>Yes</x:v>
      </x:c>
      <x:c r="G300" t="str">
        <x:v>FSE-23</x:v>
      </x:c>
      <x:c r="H300" t="str">
        <x:v>Defects4j (used to reproduce the original study, containing 835 real bugs)
25 large-scale Java systems (including Apache Commons projects and popular GitHub repositories, with a total of 223K test cases and 51K injected faults)
PIT (for mutation testing to generate faulty programs)</x:v>
      </x:c>
      <x:c r="I300" t="str">
        <x:v>Misclassification rate: 24% (prophecy type misclassification)
False positive rate: 47% (generated assertion predictions fail)
Assertion generation failure rate: 62% (correct classification but no assertion generated)
Improved fault detection: TOGA asserts that it only detects 0.3% more mutation faults than EvoSuite (105/51K)
Defects4j results: Only 19 of the 57 detected errors (33%) were attributed to TOGA explicit oracles.</x:v>
      </x:c>
      <x:c r="J300" t="str">
        <x:v>No</x:v>
      </x:c>
      <x:c r="K300" t="str">
        <x:v>Not mentioned, the paper mentioned that some of TOGA's work is supported by Amazon AWS, but did not describe in detail the industrial application cases. The main evaluation is based on open source projects and concludes that high false positive rates (&gt;10%) are the main obstacle to industrial adoption of automated testing tools.</x:v>
      </x:c>
      <x:c r="L300" t="str">
        <x:v>Yes</x:v>
      </x:c>
      <x:c r="M300" s="6"/>
      <x:c r="N300"/>
      <x:c r="O300" t="str">
        <x:v>Program Analysis and Software Testing</x:v>
      </x:c>
      <x:c r="P300" t="str">
        <x:v>Automated test generation</x:v>
      </x:c>
      <x:c r="Q300" t="str">
        <x:v>Yes</x:v>
      </x:c>
    </x:row>
    <x:row r="301" ht="25.5" customHeight="1">
      <x:c r="A301" t="str">
        <x:v>Revisiting Neural Program Smoothing for Fuzzing</x:v>
      </x:c>
      <x:c r="B301" t="str">
        <x:v>Testing</x:v>
      </x:c>
      <x:c r="C301" t="str">
        <x:v>This paper conducts a systematic evaluation of Neural Program Smoothing (NPS) for fuzzing, revealing that existing NPS-based fuzzers fail to achieve their claimed performance and are outperformed by standard gray-box fuzzers like AFL++. The study identifies fundamental, implementation, and experimental limitations of NPS methods and introduces Neuzz++, an improved implementation. The authors also propose new guidelines for evaluating ML-enhanced fuzzing and present MLFuzz, a benchmarking platform with GPU support. Extensive experiments (over 11 CPU years and 5.5 GPU years) demonstrate that traditional fuzzers remain superior in terms of code coverage and bug detection.</x:v>
      </x:c>
      <x:c r="D301" t="str">
        <x:v>This paper conducts a systematic evaluation of Neural Program Smoothing (NPS) for fuzzing, revealing that existing NPS-based fuzzers fail to achieve their claimed performance and are outperformed by standard gray-box fuzzers like AFL++. The study identifies fundamental, implementation, and experimental limitations of NPS methods and introduces Neuzz++, an improved implementation. The authors also propose new guidelines for evaluating ML-enhanced fuzzing and present MLFuzz, a benchmarking platform with GPU support. Extensive experiments (over 11 CPU years and 5.5 GPU years) demonstrate that traditional fuzzers remain superior in terms of code coverage and bug detection.</x:v>
      </x:c>
      <x:c r="E301" t="str">
        <x:v>Evaluation of the effectiveness of neural program smoothing in fuzz testing</x:v>
      </x:c>
      <x:c r="F301" t="str">
        <x:v>Yes</x:v>
      </x:c>
      <x:c r="G301" t="str">
        <x:v>FSE-23</x:v>
      </x:c>
      <x:c r="H301" t="str">
        <x:v>The paper uses the following benchmarks:
Google Fuzzer Test Suite
FuzzBench
Contains a total of 23 target programs (such as boringssl, libpng, sqlite, etc.).</x:v>
      </x:c>
      <x:c r="I301" t="str">
        <x:v>Quantitative indicators:
Code coverage (edge coverage)
Number of vulnerabilities discovered (unique bugs)
Machine learning model performance (precision, recall, F1 score, PR-AUC)
Effect:
Neuzz++ outperforms the original NPS method on some targets, but is still inferior to AFL++ in most cases.
AFL++ performed best in terms of code coverage and vulnerability discovery (eg coverage reached 15607 edges and 1324 unique bugs were found).
The machine learning model prediction performance of the NPS method is low (average F1 score of 0.17, PR-AUC of 0.15).</x:v>
      </x:c>
      <x:c r="J301" t="str">
        <x:v>No</x:v>
      </x:c>
      <x:c r="K301" t="str">
        <x:v>Not mentioned, the paper mentioned Google's OSSFuzz project as a case of successful application of fuzz testing in the industry (discovering thousands of vulnerabilities in open source software). In addition, Robert Bosch GmbH, where the author works, also reflects the industrial background of the study, but does not provide a specific case study.</x:v>
      </x:c>
      <x:c r="L301" t="str">
        <x:v>Yes</x:v>
      </x:c>
      <x:c r="M301" s="6"/>
      <x:c r="N301"/>
      <x:c r="O301" t="str">
        <x:v>Program Analysis and Software Testing</x:v>
      </x:c>
      <x:c r="P301" t="str">
        <x:v>Automated test generation</x:v>
      </x:c>
      <x:c r="Q301" t="str">
        <x:v>Yes</x:v>
      </x:c>
    </x:row>
    <x:row r="302" ht="25.5" customHeight="1">
      <x:c r="A302" t="str">
        <x:v>RAP-Gen: Retrieval-Augmented Patch Generation with CodeT5 for Automatic Program Repair</x:v>
      </x:c>
      <x:c r="B302" t="str">
        <x:v>Maintenance</x:v>
      </x:c>
      <x:c r="C302" t="str">
        <x:v>The paper introduces RAP-Gen, a retrieval-augmented patch generation framework for automatic program repair (APR). RAP-Gen combines a hybrid retriever (lexical BM25 + semantic DPR) to fetch relevant fix patterns from a codebase and leverages the pretrained CodeT5 model to generate repair patches. It addresses the limitations of purely parametric deep learning approaches by explicitly incorporating external fix patterns. Evaluated on benchmarks like TFix (JavaScript), Code Refinement, and Defects4J (Java), RAP-Gen outperforms state-of-the-art methods, demonstrating its effectiveness in diverse APR scenarios.</x:v>
      </x:c>
      <x:c r="D302" t="str">
        <x:v>The paper introduces RAP-Gen, a retrieval-augmented patch generation framework for automatic program repair (APR). RAP-Gen combines a hybrid retriever (lexical BM25 + semantic DPR) to fetch relevant fix patterns from a codebase and leverages the pretrained CodeT5 model to generate repair patches. It addresses the limitations of purely parametric deep learning approaches by explicitly incorporating external fix patterns. Evaluated on benchmarks like TFix (JavaScript), Code Refinement, and Defects4J (Java), RAP-Gen outperforms state-of-the-art methods, demonstrating its effectiveness in diverse APR scenarios.</x:v>
      </x:c>
      <x:c r="E302" t="str">
        <x:v>Retrieve enhanced automatic program repair</x:v>
      </x:c>
      <x:c r="F302" t="str">
        <x:v>Yes</x:v>
      </x:c>
      <x:c r="G302" t="str">
        <x:v>FSE-23</x:v>
      </x:c>
      <x:c r="H302" t="str">
        <x:v>The paper evaluates RAP-Gen on the following three benchmarks:
TFix: JavaScript static analysis bug fixing dataset (ESLint-detected bugs).
Code Refinement: Java commit repair data set (based on GitHub commit message filtering).
Defects4J: Java real project defect data set (including test case verification).</x:v>
      </x:c>
      <x:c r="I302" t="str">
        <x:v>TFix:
Exact Match (EM): RAP-Gen increased to 54.15% (4.45% higher than T5-large’s 49.70%).
BLEU-4: 79.66 (better than T5-large’s 76.96).
Error Removal: 78.80% (9.5% higher than T5-large’s 69.30%).
Code Refinement:
EM: Small set 24.80 (3.19 higher than CodeT5's 21.61), Medium set 15.84 (1.88 higher than CodeT5's 13.96).
Defects4J:
Perfect FL: Fixed 72 v1.2 bugs (7 more than SelfAPR) and 53 v2.0 bugs (8 more than SelfAPR).
Spectrum-based FL: 48 v1.2 bugs fixed (close to Recorder's 49).</x:v>
      </x:c>
      <x:c r="J302" t="str">
        <x:v>No</x:v>
      </x:c>
      <x:c r="K302" t="str">
        <x:v>Not mentioned, but mentioned that automatic program repair tools can be applied to patch search during development, build time or runtime (such as GitHub submission fixes). Potential application scenarios include:
Developer debugging aid (refer to retrieved repair mode).
Automated error repair in continuous integration (e.g. combined with static analysis tools such as ESLint).
Open source project maintenance (e.g. real defect fixes in Defects4J).</x:v>
      </x:c>
      <x:c r="L302" t="str">
        <x:v>Yes</x:v>
      </x:c>
      <x:c r="M302" s="6" t="e">
        <x:f>HYPERLINK("https://github.com/wang-weishi/RAP-Gen","https://github.com/wang-weishi/RAP-Gen,,,")</x:f>
        <x:v>HYPERLINK is not implemented. linkLocation=https://github.com/wang-weishi/RAP-Gen, friendlyName=https://github.com/wang-weishi/RAP-Gen,,,</x:v>
      </x:c>
      <x:c r="N302" t="str">
        <x:v>12</x:v>
      </x:c>
      <x:c r="O302" t="str">
        <x:v>Software maintenance and evolution</x:v>
      </x:c>
      <x:c r="P302" t="str">
        <x:v>Automated program repair</x:v>
      </x:c>
      <x:c r="Q302" t="str">
        <x:v>Yes</x:v>
      </x:c>
    </x:row>
    <x:row r="303" ht="25.5" customHeight="1">
      <x:c r="A303" t="str">
        <x:v>From Leaks to Fixes: Automated Repairs for Resource Leak Warnings</x:v>
      </x:c>
      <x:c r="B303" t="str">
        <x:v>Maintenance</x:v>
      </x:c>
      <x:c r="C303" t="str">
        <x:v>The paper "From Leaks to Fixes: Automated Repairs for Resource Leak Warnings" introduces RLFixer, a specialized tool for automatically fixing resource leaks in Java programs. Resource leaks are common bugs that can lead to crashes or security vulnerabilities. RLFixer employs static analysis to detect leaks and generates high-quality fixes. Experiments show that RLFixer repairs 66% of leaks with 95% correctness, outperforming the general-purpose tool Footpatch (6% fixable rate, 27% correctness).</x:v>
      </x:c>
      <x:c r="D303" t="str">
        <x:v>The paper "From Leaks to Fixes: Automated Repairs for Resource Leak Warnings" introduces RLFixer, a specialized tool for automatically fixing resource leaks in Java programs. Resource leaks are common bugs that can lead to crashes or security vulnerabilities. RLFixer employs static analysis to detect leaks and generates high-quality fixes. Experiments show that RLFixer repairs 66% of leaks with 95% correctness, outperforming the general-purpose tool Footpatch (6% fixable rate, 27% correctness).</x:v>
      </x:c>
      <x:c r="E303" t="str">
        <x:v>Automated program repair</x:v>
      </x:c>
      <x:c r="F303" t="str">
        <x:v>Yes</x:v>
      </x:c>
      <x:c r="G303" t="str">
        <x:v>FSE-23</x:v>
      </x:c>
      <x:c r="H303" t="str">
        <x:v>NJR-1 data set: contains 293 Java-8 projects, from which 287 projects were screened for experiments.
Tool test objects: Infer, PMD, Checker-Framework, Codeguru, Spotbugs (five resource leak detection tools).</x:v>
      </x:c>
      <x:c r="I303" t="str">
        <x:v>Fixable Rate: average 66% (PMD maximum 75%).
Fix Correctness: average 95% (Infer and Codeguru are close to 100%).
Repair time: average 14 seconds/project (including 13 seconds WALA initialization time).
Compared with baseline Footpatch: only 6% repairable rate and 27% correct rate.</x:v>
      </x:c>
      <x:c r="J303" t="str">
        <x:v>No</x:v>
      </x:c>
      <x:c r="K303" t="str">
        <x:v>It is not mentioned, but the paper points out that the tool design takes into account IDE integration (such as time sensitivity), hinting at potential industrial application scenarios.
The experiment is based on an open source project (GitHub) and does not involve commercial software or enterprise cooperation cases.</x:v>
      </x:c>
      <x:c r="L303" t="str">
        <x:v>No</x:v>
      </x:c>
      <x:c r="M303" s="6"/>
      <x:c r="N303"/>
      <x:c r="O303" t="str">
        <x:v>Software maintenance and evolution</x:v>
      </x:c>
      <x:c r="P303" t="str">
        <x:v>Automated program repair</x:v>
      </x:c>
      <x:c r="Q303" t="str">
        <x:v>No</x:v>
      </x:c>
    </x:row>
    <x:row r="304" ht="25.5" customHeight="1">
      <x:c r="A304" t="str">
        <x:v>Copiloting the Copilots: Fusing Large Language Models with Completion Engines for Automated Program Repair</x:v>
      </x:c>
      <x:c r="B304" t="str">
        <x:v>Maintenance</x:v>
      </x:c>
      <x:c r="C304" t="str">
        <x:v>The paper introduces Repliot, a framework that enhances Automated Program Repair (APR) by integrating Large Language Models (LLMs) with Completion Engines. While LLMs can generate patches, they often produce invalid code due to a lack of semantic understanding. Repliot addresses this by using a Completion Engine to dynamically prune invalid tokens and proactively complete valid code during generation. Evaluations on Defects4J demonstrate that Repliot outperforms state-of-the-art techniques, fixing more bugs and generating more compilable patches.</x:v>
      </x:c>
      <x:c r="D304" t="str">
        <x:v>The paper introduces Repliot, a framework that enhances Automated Program Repair (APR) by integrating Large Language Models (LLMs) with Completion Engines. While LLMs can generate patches, they often produce invalid code due to a lack of semantic understanding. Repliot addresses this by using a Completion Engine to dynamically prune invalid tokens and proactively complete valid code during generation. Evaluations on Defects4J demonstrate that Repliot outperforms state-of-the-art techniques, fixing more bugs and generating more compilable patches.</x:v>
      </x:c>
      <x:c r="E304" t="str">
        <x:v>Automated program repair</x:v>
      </x:c>
      <x:c r="F304" t="str">
        <x:v>Yes</x:v>
      </x:c>
      <x:c r="G304" t="str">
        <x:v>FSE-23</x:v>
      </x:c>
      <x:c r="H304" t="str">
        <x:v>The paper uses the Defects4J 1.2 and 2.0 data sets as benchmarks, which contain real defects in Java projects.</x:v>
      </x:c>
      <x:c r="I304" t="str">
        <x:v>Quantitative indicators:
#Correct Fixes: Number of defects fixed.
Patch compilation rate (%Compilable Patches): The proportion of generated patches that can pass compilation.
Reasonable patch rate (%Plausible Patches): The proportion of patches that pass test cases.
Effect:
66 bugs fixed on Defects4J 1.2 (27% more than the best baseline).
50 bugs fixed on Defects4J 2.0 (47% more than the best baseline).
The patch compilation rate is as high as 63.4% (significantly higher than the 30%-45% of baseline tools).</x:v>
      </x:c>
      <x:c r="J304" t="str">
        <x:v>No</x:v>
      </x:c>
      <x:c r="K304" t="str">
        <x:v>Not mentioned, but mentioned that code completion engines (such as Eclipse JDT) are widely used in IDEs, implying that their technology can be seamlessly integrated into development tools.</x:v>
      </x:c>
      <x:c r="L304" t="str">
        <x:v>No</x:v>
      </x:c>
      <x:c r="M304" s="6"/>
      <x:c r="N304"/>
      <x:c r="O304" t="str">
        <x:v>Software maintenance and evolution</x:v>
      </x:c>
      <x:c r="P304" t="str">
        <x:v>Automated program repair</x:v>
      </x:c>
      <x:c r="Q304" t="str">
        <x:v>Yes</x:v>
      </x:c>
    </x:row>
    <x:row r="305" ht="25.5" customHeight="1">
      <x:c r="A305" t="str">
        <x:v>SmartFix: Fixing Vulnerable Smart Contracts by Accelerating Generate-and-Verify Repair using Statistical Models</x:v>
      </x:c>
      <x:c r="B305" t="str">
        <x:v>Maintenance</x:v>
      </x:c>
      <x:c r="C305" t="str">
        <x:v>This paper presents SMARTFix, a novel technique for automatically repairing vulnerable smart contracts. Smart contracts are critical blockchain-based programs that are immutable after deployment, making their safety a top priority. Existing repair tools often fail to achieve high repairability, full automation, and safety guarantees simultaneously. SMARTFix addresses these limitations by combining a generate-and-verify approach with statistical models. It iteratively generates candidate patches and validates their safety using a verifier. To enhance efficiency, the technique leverages online and offline statistical models to prioritize promising patches. Experimental results demonstrate that SMARTFix achieves a 94.8% success rate in fixing critical vulnerabilities, outperforming the state-of-the-art tool (65.4%).</x:v>
      </x:c>
      <x:c r="D305" t="str">
        <x:v>This paper presents SMARTFix, a novel technique for automatically repairing vulnerable smart contracts. Smart contracts are critical blockchain-based programs that are immutable after deployment, making their safety a top priority. Existing repair tools often fail to achieve high repairability, full automation, and safety guarantees simultaneously. SMARTFix addresses these limitations by combining a generate-and-verify approach with statistical models. It iteratively generates candidate patches and validates their safety using a verifier. To enhance efficiency, the technique leverages online and offline statistical models to prioritize promising patches. Experimental results demonstrate that SMARTFix achieves a 94.8% success rate in fixing critical vulnerabilities, outperforming the state-of-the-art tool (65.4%).</x:v>
      </x:c>
      <x:c r="E305" t="str">
        <x:v>Automated bug fixes for smart contracts</x:v>
      </x:c>
      <x:c r="F305" t="str">
        <x:v>Yes</x:v>
      </x:c>
      <x:c r="G305" t="str">
        <x:v>FSE-23</x:v>
      </x:c>
      <x:c r="H305" t="str">
        <x:v>The paper uses four data sets:
IO Bench: 200 contracts containing integer overflow/underflow vulnerabilities (from CVE report).
EL-SU Bench: 104 contracts containing Ethereum leaks and suicide vulnerabilities.
RE Bench: 47 contracts containing re-entrancy vulnerabilities (contracts from public datasets and manually injected vulnerabilities).
TX Bench: 10 contracts containing tx.origin misuse vulnerabilities (manual injection vulnerabilities).</x:v>
      </x:c>
      <x:c r="I305" t="str">
        <x:v>Repair success rate (Success Rate): SMARTFix has an average success rate of 94.8% on the five types of vulnerabilities it supports (sGuard is 65.4%).
Accuracy: The accuracy of patches generated by SMARTFix is ​​100% (sGuard is 97.1%).
Patch Simplicity: The patches generated by SMARTFix require only 26.9% of the number of runtime checks that sGuard does.
Time efficiency: average repair time is 43 minutes (sGuard is 34 seconds, but repair capabilities are limited).</x:v>
      </x:c>
      <x:c r="J305" t="str">
        <x:v>No</x:v>
      </x:c>
      <x:c r="K305" t="str">
        <x:v>Not mentioned, but mentioned, is the actual importance of smart contract vulnerability fixes in the blockchain ecosystem, such as fixing CVE-reported vulnerabilities (such as CVE-2018-11411). However, no specific industry case studies were mentioned and therefore were not mentioned in the answer.</x:v>
      </x:c>
      <x:c r="L305" t="str">
        <x:v>No</x:v>
      </x:c>
      <x:c r="M305" s="6"/>
      <x:c r="N305"/>
      <x:c r="O305" t="str">
        <x:v>Software security and vulnerability analysis</x:v>
      </x:c>
      <x:c r="P305" t="str">
        <x:v>Smart contract security</x:v>
      </x:c>
      <x:c r="Q305" t="str">
        <x:v>Yes</x:v>
      </x:c>
    </x:row>
    <x:row r="306" ht="25.5" customHeight="1">
      <x:c r="A306" t="str">
        <x:v>Automatically Resolving Dependency-Conflict Building Failures via Behavior-Consistent Loosening of Library Version Constraints</x:v>
      </x:c>
      <x:c r="B306" t="str">
        <x:v>Maintenance</x:v>
      </x:c>
      <x:c r="C306" t="str">
        <x:v>The paper proposes LooCo, an approach to automatically resolve dependency-conflict building failures in Python projects by loosening library version constraints while ensuring behavior consistency. LooCo analyzes project-library interactions through on-demand call graphs and version diffs to safely expand version ranges. Experimental results show that LooCo efficiently loosens constraints (0.4s per loosening), resolves 54.8% of unsolvable cases, and increases solutions by 21 on average for solvable cases.</x:v>
      </x:c>
      <x:c r="D306" t="str">
        <x:v>The paper proposes LooCo, an approach to automatically resolve dependency-conflict building failures in Python projects by loosening library version constraints while ensuring behavior consistency. LooCo analyzes project-library interactions through on-demand call graphs and version diffs to safely expand version ranges. Experimental results show that LooCo efficiently loosens constraints (0.4s per loosening), resolves 54.8% of unsolvable cases, and increases solutions by 21 on average for solvable cases.</x:v>
      </x:c>
      <x:c r="E306" t="str">
        <x:v>Automatically resolve dependency conflict build failures in Python projects</x:v>
      </x:c>
      <x:c r="F306" t="str">
        <x:v>Yes</x:v>
      </x:c>
      <x:c r="G306" t="str">
        <x:v>FSE-23</x:v>
      </x:c>
      <x:c r="H306" t="str">
        <x:v>Subject-A: Dependency conflict issues in 83 real Python projects (285 dependency aspects).
Subject-B: 104 popular Python libraries and their 4,511 downstream projects, used to analyze developer practices and verify LooCo’s generalization ability.
Specific cases include conflicts reported by BugInPy and Watchman</x:v>
      </x:c>
      <x:c r="I306" t="str">
        <x:v>Number of extended versions: An average of 5.5 new versions per library.
Solution rate: 54.8% (46/84) of unsolvable cases became solvable.
Added solutions: An average of 21 new solutions were added to solvable cases.
Efficiency: Each relaxation takes 0.4 seconds.
Behavioral consistency verification: 97.6% test case pass rate.</x:v>
      </x:c>
      <x:c r="J306" t="str">
        <x:v>No</x:v>
      </x:c>
      <x:c r="K306" t="str">
        <x:v>Not mentioned, but the paper mentions industry application cases reported by developers (such as 21 merged Pull Requests), and cites dependency conflict resolution examples of real projects (such as rdfframework, ssmash). Specific cases include:
Case #99: Solve the build failure of rdfframework by relaxing the version constraint of elasticsearch-dsl.
Case #131: Relax pyyaml ​​constraints for ssmash to avoid future conflicts.
The developers confirmed that the tool actually works.</x:v>
      </x:c>
      <x:c r="L306" t="str">
        <x:v>No</x:v>
      </x:c>
      <x:c r="M306" s="6"/>
      <x:c r="N306"/>
      <x:c r="O306" t="str">
        <x:v>Software maintenance and evolution</x:v>
      </x:c>
      <x:c r="P306" t="str">
        <x:v>Software dependency management</x:v>
      </x:c>
      <x:c r="Q306" t="str">
        <x:v>No</x:v>
      </x:c>
    </x:row>
    <x:row r="307" ht="25.5" customHeight="1">
      <x:c r="A307" t="str">
        <x:v>On the Relationship Between Code Verifiability and Understandability</x:v>
      </x:c>
      <x:c r="B307" t="str">
        <x:v>Development</x:v>
      </x:c>
      <x:c r="C307" t="str">
        <x:v>This paper investigates the relationship between code verifiability and understandability. The authors empirically validate the assumption that simpler code is easier to verify and easier for humans to understand. Using four state-of-the-art verification tools on 211 Java code snippets and human-based comprehensibility metrics from six prior studies, the study finds a small positive correlation (r=0.23) between verifiability and understandability. The results suggest that verification tools may have ancillary benefits for code comprehensibility.</x:v>
      </x:c>
      <x:c r="D307" t="str">
        <x:v>This paper investigates the relationship between code verifiability and understandability. The authors empirically validate the assumption that simpler code is easier to verify and easier for humans to understand. Using four state-of-the-art verification tools on 211 Java code snippets and human-based comprehensibility metrics from six prior studies, the study finds a small positive correlation (r=0.23) between verifiability and understandability. The results suggest that verification tools may have ancillary benefits for code comprehensibility.</x:v>
      </x:c>
      <x:c r="E307" t="str">
        <x:v>The relationship between code verifiability and understandability</x:v>
      </x:c>
      <x:c r="F307" t="str">
        <x:v>Yes</x:v>
      </x:c>
      <x:c r="G307" t="str">
        <x:v>FSE-23</x:v>
      </x:c>
      <x:c r="H307" t="str">
        <x:v>The paper uses 211 Java code snippets from six previous studies, which cover code of varying complexity, including open source projects (such as Hibernate, JFreeChart) and basic algorithm implementations (such as array inversion). Specific data sets include:
DS1, DS2, DS3, DS6, DS9, DSF (from the study of Munoz and Pettek).</x:v>
      </x:c>
      <x:c r="I307" t="str">
        <x:v>Quantitative indicators:
Verifiability: Number of warnings generated by four verification tools (Infer, Checker Framework, JaTyC, OpenJML).
Understandability: 20 human understandability indicators, divided into four categories:
Correctness
Rating
Time
Physiological indicators (Physiological, such as brain area activity).
Effect:
The overall correlation is r=0.23 (small positive correlation).
Among the 20 indicators, 13 supported the hypothesis, 3 were inversely correlated, and 4 had no significant correlation.</x:v>
      </x:c>
      <x:c r="J307" t="str">
        <x:v>No</x:v>
      </x:c>
      <x:c r="K307" t="str">
        <x:v>Not mentioned, but discussed, is the potential use of verification tools (e.g., Infer, Checker Framework) in industrial settings, such as helping developers identify and simplify complex code by reducing false positives.</x:v>
      </x:c>
      <x:c r="L307" t="str">
        <x:v>No</x:v>
      </x:c>
      <x:c r="M307" s="6"/>
      <x:c r="N307"/>
      <x:c r="O307" t="str">
        <x:v>Formal methods and verification</x:v>
      </x:c>
      <x:c r="P307" t="str">
        <x:v>Program Verification and Theorem Proving</x:v>
      </x:c>
      <x:c r="Q307" t="str">
        <x:v>No</x:v>
      </x:c>
    </x:row>
    <x:row r="308" ht="25.5" customHeight="1">
      <x:c r="A308" t="str">
        <x:v>Towards Greener Yet Powerful Code Generation via Quantization: An Empirical Study</x:v>
      </x:c>
      <x:c r="B308" t="str">
        <x:v>Development</x:v>
      </x:c>
      <x:c r="C308" t="str">
        <x:v>This paper investigates the use of quantization techniques to compress large pretrained language models (PLMs) for efficient code generation. By converting model parameters from high-precision floating-point numbers to lower-bit integers (e.g., int8), quantization significantly reduces memory usage and computational latency while preserving the functional correctness of generated code. The study evaluates the impact of quantization on resource efficiency, accuracy, and robustness through systematic experiments. Results demonstrate that quantized models can run on standard laptops with minimal performance degradation, offering a practical solution for greener AI and democratizing access to powerful code-generation tools.</x:v>
      </x:c>
      <x:c r="D308" t="str">
        <x:v>This paper investigates the use of quantization techniques to compress large pretrained language models (PLMs) for efficient code generation. By converting model parameters from high-precision floating-point numbers to lower-bit integers (e.g., int8), quantization significantly reduces memory usage and computational latency while preserving the functional correctness of generated code. The study evaluates the impact of quantization on resource efficiency, accuracy, and robustness through systematic experiments. Results demonstrate that quantized models can run on standard laptops with minimal performance degradation, offering a practical solution for greener AI and democratizing access to powerful code-generation tools.</x:v>
      </x:c>
      <x:c r="E308" t="str">
        <x:v>Optimizing the efficiency and performance of large code generation models through quantization techniques</x:v>
      </x:c>
      <x:c r="F308" t="str">
        <x:v>Yes</x:v>
      </x:c>
      <x:c r="G308" t="str">
        <x:v>FSE-23</x:v>
      </x:c>
      <x:c r="H308" t="str">
        <x:v>The paper uses the following benchmark data sets:
Code generation tasks: HumanEval (164 Python programs) and MBPP (974 Python functions).
Code summarization task: CodeSearchNet (Python part) for calibration and evaluation.
Robustness test: Generate adversarial samples through character-level, word-level and sentence-level perturbations (such as case replacement, synonym replacement, back translation).</x:v>
      </x:c>
      <x:c r="I308" t="str">
        <x:v>Indicators:
Resource efficiency: model size (GB), latency (sec/prediction), carbon emissions (gCO₂eq/thousand predictions), cost (USD/thousand predictions).
Accuracy: pass@1 and pass@5 (proportion of generated code passing all test cases).
Robustness: Percent change (%Δ) of pass@1 under perturbation input.
Effect:
The quantized model size is reduced to 29% of the FP32 model, and the latency is reduced by 50%-60%.
Accuracy: In most cases, the difference between the quantified model and the original model is &lt;2% (the quantified model performs better for some tasks).
Robustness: The quantized model performs similarly to the original model in the perturbation test (the average performance drops by about 13%-15%).</x:v>
      </x:c>
      <x:c r="J308" t="str">
        <x:v>Yes</x:v>
      </x:c>
      <x:c r="K308" t="str">
        <x:v>The paper mentions the following industrial applications:
AWS AI Labs: The research team comes from Amazon AWS AI Labs, and quantitative techniques can be directly applied to its code generation tools (such as Amazon CodeWhisperer).
Actual scenario: The quantized 6B parameter model can be run on an ordinary laptop (32GB memory), and the inference delay is reduced from 70 seconds to 25 seconds, making it suitable for local development environments.
Cost and environmental protection: Quantification significantly reduces the inference cost and carbon emissions of cloud services (such as AWS EC2).</x:v>
      </x:c>
      <x:c r="L308" t="str">
        <x:v>Yes</x:v>
      </x:c>
      <x:c r="M308" s="6"/>
      <x:c r="N308"/>
      <x:c r="O308" t="str">
        <x:v>Code generation and understanding</x:v>
      </x:c>
      <x:c r="P308" t="str">
        <x:v>Code generation and completion</x:v>
      </x:c>
      <x:c r="Q308" t="str">
        <x:v>Yes</x:v>
      </x:c>
    </x:row>
    <x:row r="309" ht="25.5" customHeight="1">
      <x:c r="A309" t="str">
        <x:v>Statfier: Automated Testing of Static Analyzers via Semantic-preserving Program Transformations</x:v>
      </x:c>
      <x:c r="B309" t="str">
        <x:v>Testing</x:v>
      </x:c>
      <x:c r="C309" t="str">
        <x:v>This paper introduces Statifier, an automated testing approach for detecting bugs in static analyzers. Statifier generates program variants via semantic-preserving transformations and employs heuristics to select variants likely to reveal new bugs. Experiments on five popular static analyzers demonstrate that Statifier found 79 bugs, with 46 confirmed by developers. The approach leverages existing test suites and documentation examples as input programs, enhancing testing efficiency and rule coverage.</x:v>
      </x:c>
      <x:c r="D309" t="str">
        <x:v>This paper introduces Statifier, an automated testing approach for detecting bugs in static analyzers. Statifier generates program variants via semantic-preserving transformations and employs heuristics to select variants likely to reveal new bugs. Experiments on five popular static analyzers demonstrate that Statifier found 79 bugs, with 46 confirmed by developers. The approach leverages existing test suites and documentation examples as input programs, enhancing testing efficiency and rule coverage.</x:v>
      </x:c>
      <x:c r="E309" t="str">
        <x:v>Automated testing of static analysis tools</x:v>
      </x:c>
      <x:c r="F309" t="str">
        <x:v>Yes</x:v>
      </x:c>
      <x:c r="G309" t="str">
        <x:v>FSE-23</x:v>
      </x:c>
      <x:c r="H309" t="str">
        <x:v>The paper uses five static analysis tools as benchmarks:
PMD
SpotBugs
SonarQube
CheckStyle
Infer</x:v>
      </x:c>
      <x:c r="I309" t="str">
        <x:v>Quantitative indicators:
Number of bugs found (79, 46 confirmed).
Rule coverage (PMD and CheckStyle reach 100%).
Variant selection efficiency (AL*SS heuristic reduces redundant variants by approximately 60%).
Effect:
Statifier found 79 bugs across the five tools, significantly outperforming the baseline method.
26 of the generated variant programs were integrated into the official test suite.</x:v>
      </x:c>
      <x:c r="J309" t="str">
        <x:v>Yes</x:v>
      </x:c>
      <x:c r="K309" t="str">
        <x:v>The generated variant programs are integrated into the official test suites of PMD, SpotBugs and other tools.
The developers confirmed and fixed several reported bugs, such as HardCodedCryptoKey rule issues in PMD.</x:v>
      </x:c>
      <x:c r="L309" t="str">
        <x:v>No</x:v>
      </x:c>
      <x:c r="M309" s="6" t="e">
        <x:f>HYPERLINK("https://github.com/cshezhang/Statfier","https://github.com/cshezhang/Statfier,,")</x:f>
        <x:v>HYPERLINK is not implemented. linkLocation=https://github.com/cshezhang/Statfier, friendlyName=https://github.com/cshezhang/Statfier,,</x:v>
      </x:c>
      <x:c r="N309" t="str">
        <x:v>6</x:v>
      </x:c>
      <x:c r="O309" t="str">
        <x:v>Program Analysis and Software Testing</x:v>
      </x:c>
      <x:c r="P309" t="str">
        <x:v>Automated test generation</x:v>
      </x:c>
      <x:c r="Q309" t="str">
        <x:v>No</x:v>
      </x:c>
    </x:row>
    <x:row r="310" ht="25.5" customHeight="1">
      <x:c r="A310" t="str">
        <x:v>Contextual Predictive Mutation Testing</x:v>
      </x:c>
      <x:c r="B310" t="str">
        <x:v>Testing</x:v>
      </x:c>
      <x:c r="C310" t="str">
        <x:v>This paper introduces MutationBERT, a contextual predictive mutation testing approach that uses machine learning to predict whether a test suite will detect synthetic bugs (mutants) without executing the tests. Traditional mutation testing is computationally expensive and struggles to scale. MutationBERT leverages the full context of both source and test methods, encoded via a token-level diff representation, and fine-tunes the pre-trained CodeBERT model for this task. Experiments show that MutationBERT outperforms state-of-the-art methods, achieving higher precision and recall, and saves 33% of verification time. It also demonstrates robust performance in both same-project and cross-project settings.</x:v>
      </x:c>
      <x:c r="D310" t="str">
        <x:v>This paper introduces MutationBERT, a contextual predictive mutation testing approach that uses machine learning to predict whether a test suite will detect synthetic bugs (mutants) without executing the tests. Traditional mutation testing is computationally expensive and struggles to scale. MutationBERT leverages the full context of both source and test methods, encoded via a token-level diff representation, and fine-tunes the pre-trained CodeBERT model for this task. Experiments show that MutationBERT outperforms state-of-the-art methods, achieving higher precision and recall, and saves 33% of verification time. It also demonstrates robust performance in both same-project and cross-project settings.</x:v>
      </x:c>
      <x:c r="E310" t="str">
        <x:v>Predictive mutation testing</x:v>
      </x:c>
      <x:c r="F310" t="str">
        <x:v>Yes</x:v>
      </x:c>
      <x:c r="G310" t="str">
        <x:v>FSE-23</x:v>
      </x:c>
      <x:c r="H310" t="str">
        <x:v>The paper uses 6 Java projects in the Defects4J 2.0 data set (such as commons-lang, jfreechart, etc.), and conducts experiments based on the mutation test data of these projects.</x:v>
      </x:c>
      <x:c r="I310" t="str">
        <x:v>Indicators:
Precision, Recall, F1 Score.
Prediction error of mutation score.
Inference Time.
Effect:
In the same project setting, MutationBERT's F1 score is 0.75, which is better than Seshat's 0.67.
In the cross-project setting, MutationBERT’s F1 score is 0.48, which is better than Seshat’s 0.38.
The error in predicting variation scores is only 0.02 (same project) and 0.05 (across projects), which is significantly lower than Seshat.
The inference time is 34 milliseconds/prediction, and the verification time is saved by 33%.</x:v>
      </x:c>
      <x:c r="J310" t="str">
        <x:v>No</x:v>
      </x:c>
      <x:c r="K310" t="str">
        <x:v>Not mentioned, but mentioned that mutation testing has been used in companies such as Google and Meta, mainly to detect newly introduced uncovered mutations at code commit time. These companies optimize processes through heuristics and free computing resources, but still face high computational costs. The proposal of MutationBERT provides the industry with a more efficient alternative.</x:v>
      </x:c>
      <x:c r="L310" t="str">
        <x:v>No</x:v>
      </x:c>
      <x:c r="M310" s="6"/>
      <x:c r="N310"/>
      <x:c r="O310" t="str">
        <x:v>Program Analysis and Software Testing</x:v>
      </x:c>
      <x:c r="P310" t="str">
        <x:v>Automated test generation</x:v>
      </x:c>
      <x:c r="Q310" t="str">
        <x:v>Yes</x:v>
      </x:c>
    </x:row>
    <x:row r="311" ht="25.5" customHeight="1">
      <x:c r="A311" t="str">
        <x:v>MuAkka: Mutation Testing for Actor Concurrency in Akka Using Real-World Bugs</x:v>
      </x:c>
      <x:c r="B311" t="str">
        <x:v>Testing</x:v>
      </x:c>
      <x:c r="C311" t="str">
        <x:v>The paper proposes μAkka, a framework for mutation testing of Akka actor concurrency using real-world bugs. The authors manually analyzed 186 real Akka bugs, designed 32 mutation operators to emulate these bugs, and implemented them in an Eclipse plugin. They generated 11.7k mutants from 10 real GitHub applications and evaluated mutant quality and test effectiveness. Results show that μAkka mutants are higher quality (harder to kill, less duplicate) but existing tests are less effective in detecting them. Additionally, μAkka covers more real bugs compared to prior work.</x:v>
      </x:c>
      <x:c r="D311" t="str">
        <x:v>The paper proposes μAkka, a framework for mutation testing of Akka actor concurrency using real-world bugs. The authors manually analyzed 186 real Akka bugs, designed 32 mutation operators to emulate these bugs, and implemented them in an Eclipse plugin. They generated 11.7k mutants from 10 real GitHub applications and evaluated mutant quality and test effectiveness. Results show that μAkka mutants are higher quality (harder to kill, less duplicate) but existing tests are less effective in detecting them. Additionally, μAkka covers more real bugs compared to prior work.</x:v>
      </x:c>
      <x:c r="E311" t="str">
        <x:v>Mutation testing for Akka Actor concurrency model</x:v>
      </x:c>
      <x:c r="F311" t="str">
        <x:v>No</x:v>
      </x:c>
      <x:c r="G311" t="str">
        <x:v>FSE-23</x:v>
      </x:c>
      <x:c r="H311" t="str">
        <x:v>The paper uses the following 10 real GitHub Akka applications as benchmarks:
ditto (IoT)
sunbird-lms (learning management system)
wot-servient (Web of Things)
flower (responsive microservice)
servicecomb (transaction data processing)
rhino (Web performance testing)
parallec (asynchronous web)
flink-rpc (Web performance test)
fuse (REST server)
money-transfer (transfer API)</x:v>
      </x:c>
      <x:c r="I311" t="str">
        <x:v>Variant quality metrics:
Ease-of-killing: The μAkka variant is only 17.4% easy to kill (PIT is 46.5%), and is of higher quality (2 times harder to kill).
Duplicity: μAkka variant is 14.6% redundant (PIT is 47.2%) and less redundant (3 times lower).
Subsumption: 24.2% of μAkka variants are included (PIT is 32.5%), and the quality is better (1.3 times lower).
Test effectiveness indicators:
Mutation Score: The μAkka test only killed 16.6% of the mutants (PIT was 37.8%), which is a poor effect.
Coverage: 43.2% of the μAkka variant is covered (PIT is 57.0%), which is insufficient coverage.
Error coverage: μAkka covers 3.3 times more errors than Jagannath et al., and when combined with PIT, the coverage increases by 1.1 times.</x:v>
      </x:c>
      <x:c r="J311" t="str">
        <x:v>No</x:v>
      </x:c>
      <x:c r="K311" t="str">
        <x:v>Not mentioned, but the paper mentions Akka’s extensive application cases in the industry, including:
PayPal: Processes over 1 billion transactions daily using Akka.
Spark: A distributed computing framework for big data processing.
Groupon: Personalize coupons in real time for 48 million customers.
Other users include NASA, Microsoft, Twitter, etc. These cases illustrate the importance of Akka in high-concurrency tasks, thereby supporting the practical significance of μAkka research.</x:v>
      </x:c>
      <x:c r="L311" t="str">
        <x:v>No</x:v>
      </x:c>
      <x:c r="M311" s="6"/>
      <x:c r="N311"/>
      <x:c r="O311" t="str">
        <x:v>Program Analysis and Software Testing</x:v>
      </x:c>
      <x:c r="P311" t="str">
        <x:v>Automated test generation</x:v>
      </x:c>
      <x:c r="Q311" t="str">
        <x:v>No</x:v>
      </x:c>
    </x:row>
    <x:row r="312" ht="25.5" customHeight="1">
      <x:c r="A312" t="str">
        <x:v>Understanding Solidity Event Logging Practices in the Wild</x:v>
      </x:c>
      <x:c r="B312" t="str">
        <x:v>Development</x:v>
      </x:c>
      <x:c r="C312" t="str">
        <x:v>This paper presents the first large-scale empirical study on Solidity event logging practices, analyzing 2,915 popular Solidity projects on GitHub. It investigates the pervasiveness of event logging, the quality of current practices, and the reasons for event logging code modifications, revealing 8 key findings. These include the widespread use of event logging, the prevalence of independent modifications (e.g., for bug fixes and gas optimization), and the diversity of underlying reasons. A proof-of-concept checker was developed to detect gas-inefficient event logging, identifying issues in 35 projects, with 9 confirming and fixing the problems.</x:v>
      </x:c>
      <x:c r="D312" t="str">
        <x:v>This paper presents the first large-scale empirical study on Solidity event logging practices, analyzing 2,915 popular Solidity projects on GitHub. It investigates the pervasiveness of event logging, the quality of current practices, and the reasons for event logging code modifications, revealing 8 key findings. These include the widespread use of event logging, the prevalence of independent modifications (e.g., for bug fixes and gas optimization), and the diversity of underlying reasons. A proof-of-concept checker was developed to detect gas-inefficient event logging, identifying issues in 35 projects, with 9 confirming and fixing the problems.</x:v>
      </x:c>
      <x:c r="E312" t="str">
        <x:v>Practical characteristics of event logs in Solidity smart contracts and reasons for their evolution</x:v>
      </x:c>
      <x:c r="F312" t="str">
        <x:v>Yes</x:v>
      </x:c>
      <x:c r="G312" t="str">
        <x:v>FSE-23</x:v>
      </x:c>
      <x:c r="H312" t="str">
        <x:v>The benchmark used in the paper is 2,915 non-forked, non-private Solidity projects with more than 5 stars on GitHub, covering the code bases of multiple popular projects.</x:v>
      </x:c>
      <x:c r="I312" t="str">
        <x:v>Quantitative indicators:
Event log density (number of events/project, number of events/number of lines of code);
Code modification rate (Churn Rate);
Independent event log modification ratio (10.64%);
Number of problem event log detections (207, 35 items).
Effect:
Event logs were found to be commonly used (average 32.8 times/project);
The main causes of independent modifications identified were parameter errors (41.67%) and Gas optimization (6.55%);
Of the issues detected by the tool, 9 projects identified and fixed the issues.</x:v>
      </x:c>
      <x:c r="J312" t="str">
        <x:v>No</x:v>
      </x:c>
      <x:c r="K312" t="str">
        <x:v>Not mentioned, but the developed tool detected issues in 35 GitHub projects, of which 9 project owners confirmed and fixed the issues. Developers have received positive feedback and believe that this discovery can be integrated into compiler optimizations (such as replacing Storage variables with Memory variables to save Gas). Specific cases include optimization of event log parameters and deletion of redundant logs in the project.</x:v>
      </x:c>
      <x:c r="L312" t="str">
        <x:v>No</x:v>
      </x:c>
      <x:c r="M312" s="6" t="e">
        <x:f>HYPERLINK("https://github.com/zhongxingyu/Solidity-Event-Study","https://github.com/zhongxingyu/Solidity-Event-Study,,,")</x:f>
        <x:v>HYPERLINK is not implemented. linkLocation=https://github.com/zhongxingyu/Solidity-Event-Study, friendlyName=https://github.com/zhongxingyu/Solidity-Event-Study,,,</x:v>
      </x:c>
      <x:c r="N312" t="str">
        <x:v>2</x:v>
      </x:c>
      <x:c r="O312" t="str">
        <x:v>Software security and vulnerability analysis</x:v>
      </x:c>
      <x:c r="P312" t="str">
        <x:v>Smart contract security</x:v>
      </x:c>
      <x:c r="Q312" t="str">
        <x:v>No</x:v>
      </x:c>
    </x:row>
    <x:row r="313" ht="25.5" customHeight="1">
      <x:c r="A313" t="str">
        <x:v>EvaCRC: Evaluating Code Review Comments</x:v>
      </x:c>
      <x:c r="B313" t="str">
        <x:v>Management</x:v>
      </x:c>
      <x:c r="C313" t="str">
        <x:v>This paper introduces EvaCRC, an approach for evaluating the quality of code review comments. Through mixed-method studies, the authors first develop an explainable conceptual model with four quality attributes (emotion, question, evaluation, and suggestion) and map them to four quality grades (excellent, good, acceptable, and poor). They then employ multi-label learning to create automated models for predicting these attributes and grades. An industrial case study demonstrates that EvaCRC effectively evaluates review comments while providing explanations for the results, helping developers improve their review practices.</x:v>
      </x:c>
      <x:c r="D313" t="str">
        <x:v>This paper introduces EvaCRC, an approach for evaluating the quality of code review comments. Through mixed-method studies, the authors first develop an explainable conceptual model with four quality attributes (emotion, question, evaluation, and suggestion) and map them to four quality grades (excellent, good, acceptable, and poor). They then employ multi-label learning to create automated models for predicting these attributes and grades. An industrial case study demonstrates that EvaCRC effectively evaluates review comments while providing explanations for the results, helping developers improve their review practices.</x:v>
      </x:c>
      <x:c r="E313" t="str">
        <x:v>Quality assessment of code review comments</x:v>
      </x:c>
      <x:c r="F313" t="str">
        <x:v>Yes</x:v>
      </x:c>
      <x:c r="G313" t="str">
        <x:v>FSE-23</x:v>
      </x:c>
      <x:c r="H313" t="str">
        <x:v>The paper uses 17,000 real code review comments from global ICT companies as an experimental data set, and verifies the effectiveness of the method through industrial case studies.</x:v>
      </x:c>
      <x:c r="I313" t="str">
        <x:v>Quantitative indicators:
Multi-label classification tasks: Hamming Loss (HL), Subset 0/1 Loss (01L), Macro-F1 (mF), Macro-AUC (mA).
Single-label classification task: Precision (P), Recall (R), F1-score (F), AUC (A).
Effect:
The BERT model performs best on most metrics, such as when predicting the "emotion" attribute, the F1-score is 0.82 and the AUC is 0.89; when predicting the "suggestion" attribute, the F1-score is 0.92.
In quality level prediction, BERT's Hamming Loss is 0.11 (excellent level), which is significantly better than other models.</x:v>
      </x:c>
      <x:c r="J313" t="str">
        <x:v>No</x:v>
      </x:c>
      <x:c r="K313" t="str">
        <x:v>Not mentioned, the paper mentions an industrial case study in a global ICT company. Working with enterprise developers, the researchers collected 17,000 code review comments and verified the utility and effectiveness of EvaCRC through interviews and experiments. Developers believe this approach provides valuable feedback and helps improve the code review process.</x:v>
      </x:c>
      <x:c r="L313" t="str">
        <x:v>No</x:v>
      </x:c>
      <x:c r="M313" s="6"/>
      <x:c r="N313"/>
      <x:c r="O313" t="str">
        <x:v>Software maintenance and evolution</x:v>
      </x:c>
      <x:c r="P313" t="str">
        <x:v>Code review automation</x:v>
      </x:c>
      <x:c r="Q313" t="str">
        <x:v>Yes</x:v>
      </x:c>
    </x:row>
    <x:row r="314" ht="25.5" customHeight="1">
      <x:c r="A314" t="str">
        <x:v>HyperDiff: Computing Source Code Diffs at Scale</x:v>
      </x:c>
      <x:c r="B314" t="str">
        <x:v>Maintenance</x:v>
      </x:c>
      <x:c r="C314" t="str">
        <x:v>This paper introduces HyperDiff, a novel approach for scalable source code differencing in large software histories. Traditional tools like GumTree face scalability issues due to redundant AST parsing and lack of intermediate result reuse. HyperDiff leverages the HyperAST—a temporal DAG representation of code histories—and lazy computation techniques to optimize GumTree’s matching algorithms. Evaluations on 19 large projects show HyperDiff outperforms GumTree by 1.2–12.7× in speed, reduces memory usage by 4.5× per AST node, and maintains 99.3% diff result consistency.</x:v>
      </x:c>
      <x:c r="D314" t="str">
        <x:v>This paper introduces HyperDiff, a novel approach for scalable source code differencing in large software histories. Traditional tools like GumTree face scalability issues due to redundant AST parsing and lack of intermediate result reuse. HyperDiff leverages the HyperAST—a temporal DAG representation of code histories—and lazy computation techniques to optimize GumTree’s matching algorithms. Evaluations on 19 large projects show HyperDiff outperforms GumTree by 1.2–12.7× in speed, reduces memory usage by 4.5× per AST node, and maintains 99.3% diff result consistency.</x:v>
      </x:c>
      <x:c r="E314" t="str">
        <x:v>Efficient diff calculations in large-scale code histories</x:v>
      </x:c>
      <x:c r="F314" t="str">
        <x:v>No</x:v>
      </x:c>
      <x:c r="G314" t="str">
        <x:v>FSE-23</x:v>
      </x:c>
      <x:c r="H314" t="str">
        <x:v>19 large-scale Java open source projects (such as Apache Hadoop, Flink, Quarkus, etc.)</x:v>
      </x:c>
      <x:c r="I314" t="str">
        <x:v>Time performance: Total difference calculation time is 1.2–12.7 times faster; intermediate stages (such as top-down matching) are up to 226 times faster.
Memory efficiency: The memory usage of each AST node is reduced by 4.5 times.
Accuracy: 99.3% of the difference results are consistent with GumTree, and 99.999% of the remaining 0.7% of the mapping actions are consistent.
End-to-end performance (including parsing): 14.52 times faster than GumTree-Spoon (median).</x:v>
      </x:c>
      <x:c r="J314" t="str">
        <x:v>No</x:v>
      </x:c>
      <x:c r="K314" t="str">
        <x:v>Not mentioned, but potential application scenarios are discussed, such as security vulnerability tracking in code bases, long-distance co-evolution analysis, etc.</x:v>
      </x:c>
      <x:c r="L314" t="str">
        <x:v>No</x:v>
      </x:c>
      <x:c r="M314" s="6"/>
      <x:c r="N314"/>
      <x:c r="O314" t="str">
        <x:v>Program Analysis and Software Testing</x:v>
      </x:c>
      <x:c r="P314" t="str">
        <x:v>program analysis techniques</x:v>
      </x:c>
      <x:c r="Q314" t="str">
        <x:v>No</x:v>
      </x:c>
    </x:row>
    <x:row r="315" ht="25.5" customHeight="1">
      <x:c r="A315" t="str">
        <x:v>An Automated Approach to Extracting Local Variables</x:v>
      </x:c>
      <x:c r="B315" t="str">
        <x:v>Maintenance</x:v>
      </x:c>
      <x:c r="C315" t="str">
        <x:v>This paper presents ValExtractor, an automated approach for safely extracting local variables. Existing IDE tools (e.g., Eclipse and IntelliJ IDEA) may introduce semantic errors or exceptions during extraction. ValExtractor employs lightweight static code analysis to validate side effects and contextual interactions of expressions, ensuring correctness. Evaluations on open-source Java projects show that ValExtractor avoids all errors caused by state-of-the-practice tools and has been merged into Eclipse.</x:v>
      </x:c>
      <x:c r="D315" t="str">
        <x:v>This paper presents ValExtractor, an automated approach for safely extracting local variables. Existing IDE tools (e.g., Eclipse and IntelliJ IDEA) may introduce semantic errors or exceptions during extraction. ValExtractor employs lightweight static code analysis to validate side effects and contextual interactions of expressions, ensuring correctness. Evaluations on open-source Java projects show that ValExtractor avoids all errors caused by state-of-the-practice tools and has been merged into Eclipse.</x:v>
      </x:c>
      <x:c r="E315" t="str">
        <x:v>The research topic is a reliable method for automating the extraction of local variables, focusing on solving the semantic errors and anomalies that may be introduced by existing tools during the extraction process.</x:v>
      </x:c>
      <x:c r="F315" t="str">
        <x:v>Yes</x:v>
      </x:c>
      <x:c r="G315" t="str">
        <x:v>FSE-23</x:v>
      </x:c>
      <x:c r="H315" t="str">
        <x:v>Defects4J (version 1.1.0): Contains 6 open source Java projects for random evaluation.
GrowingBugs: Real refactoring records collected from 80 open source projects for use in case studies.
253 real-world refactoring examples of extracted variables: extracted from 10 open source projects via the RefactoringMiner tool.</x:v>
      </x:c>
      <x:c r="I315" t="str">
        <x:v>Error rate: Eclipse and IDEA introduced 243 and 263 errors respectively in random tests, while ValExtractor did not introduce any errors.
Case Study: Out of 253 real refactorings, Eclipse and IDEA introduced bugs in 19 cases, ValExtractor was correct in all.
Efficiency: 91.6% of extraction operations completed within 2 seconds, with a median time of 0.20 seconds.</x:v>
      </x:c>
      <x:c r="J315" t="str">
        <x:v>Yes</x:v>
      </x:c>
      <x:c r="K315" t="str">
        <x:v>The paper mentions that ValExtractor has been integrated into Eclipse (since version 4.26.0) and distributed with it. In addition, the case study is based on real refactoring records of 10 open source projects (such as Codec, Joda, Math, etc.) to verify the effectiveness of the tool in industrial-level code.</x:v>
      </x:c>
      <x:c r="L315" t="str">
        <x:v>No</x:v>
      </x:c>
      <x:c r="M315" s="6"/>
      <x:c r="N315"/>
      <x:c r="O315" t="str">
        <x:v>Human-computer interaction and developer tools</x:v>
      </x:c>
      <x:c r="P315" t="str">
        <x:v>IDE tool development</x:v>
      </x:c>
      <x:c r="Q315" t="str">
        <x:v>No</x:v>
      </x:c>
    </x:row>
    <x:row r="316" ht="25.5" customHeight="1">
      <x:c r="A316" t="str">
        <x:v>Statistical Reachability Analysis</x:v>
      </x:c>
      <x:c r="B316" t="str">
        <x:v>Testing</x:v>
      </x:c>
      <x:c r="C316" t="str">
        <x:v>This paper introduces a statistical reachability analysis method to estimate the probability of reaching specific program states (e.g., assertions or crash states) under random inputs. Traditional probabilistic approaches rely on symbolic execution and model counting, which struggle with scalability for large programs. The proposed method leverages random sampling and statistical modeling, incorporating program structural information to design a structure-aware estimator. Experiments demonstrate its superiority over state-of-the-art tools in accuracy, efficiency, and scalability, particularly for rare events, on benchmarks (SV-COMP) and real-world software.</x:v>
      </x:c>
      <x:c r="D316" t="str">
        <x:v>This paper introduces a statistical reachability analysis method to estimate the probability of reaching specific program states (e.g., assertions or crash states) under random inputs. Traditional probabilistic approaches rely on symbolic execution and model counting, which struggle with scalability for large programs. The proposed method leverages random sampling and statistical modeling, incorporating program structural information to design a structure-aware estimator. Experiments demonstrate its superiority over state-of-the-art tools in accuracy, efficiency, and scalability, particularly for rare events, on benchmarks (SV-COMP) and real-world software.</x:v>
      </x:c>
      <x:c r="E316" t="str">
        <x:v>Statistical reachability analysis</x:v>
      </x:c>
      <x:c r="F316" t="str">
        <x:v>Yes</x:v>
      </x:c>
      <x:c r="G316" t="str">
        <x:v>FSE-23</x:v>
      </x:c>
      <x:c r="H316" t="str">
        <x:v>RQ1: 32 Java programs of SV-COMP 2021 (such as ExMIT-T, InsertSort2, etc.).
RQ2: Siemens test suite (such as teas, schedule2) and open source software (such as jsoncpp, freetype2).</x:v>
      </x:c>
      <x:c r="I316" t="str">
        <x:v>Indicators:
Logarithmic error (log-err): The absolute logarithmic difference between the estimated probability and the true probability.
Time overhead (wall-clock time).
Effect:
The average logarithmic error of the structure-aware estimator is 1.77 at 0.1% sample size, which is better than Laplace (3.00) and Good-Turing (4.67).
In SV-COMP, statistical methods (such as Laplace) successfully estimate all 32 programs, while traditional methods (PSE/PReach) succeed only in 15-17.
The structure-aware estimator reaches high accuracy in only 4.41 seconds in real software (such as freetype2), which is much faster than traditional methods.</x:v>
      </x:c>
      <x:c r="J316" t="str">
        <x:v>No</x:v>
      </x:c>
      <x:c r="K316" t="str">
        <x:v>Not mentioned, but noted that this method can be used for software reliability analysis (such as crash probability estimation) and load testing (such as server query frequency quantification).</x:v>
      </x:c>
      <x:c r="L316" t="str">
        <x:v>No</x:v>
      </x:c>
      <x:c r="M316" s="6"/>
      <x:c r="N316"/>
      <x:c r="O316" t="str">
        <x:v>Program Analysis and Software Testing</x:v>
      </x:c>
      <x:c r="P316" t="str">
        <x:v>program analysis techniques</x:v>
      </x:c>
      <x:c r="Q316" t="str">
        <x:v>No</x:v>
      </x:c>
    </x:row>
    <x:row r="317" ht="25.5" customHeight="1">
      <x:c r="A317" t="str">
        <x:v>PPR: Pairwise Program Reduction</x:v>
      </x:c>
      <x:c r="B317" t="str">
        <x:v>Testing</x:v>
      </x:c>
      <x:c r="C317" t="str">
        <x:v>The paper introduces Pairwise Program Reduction (PPR), a novel technique for minimizing both bug-triggering programs and their differences from seed programs. Unlike traditional tools (e.g., C-Reduce) that reduce programs holistically, PPR leverages syntax-guided and list-based differencing to isolate critical bug-inducing changes while shrinking program size. Evaluations on real-world compiler bugs demonstrate PPR’s superiority over Delta Debugging (DD), achieving reductions to 0.6% of DD’s output size while maintaining comparable results to state-of-the-art reducers. PPR also generalizes to languages like Rust and JavaScript.</x:v>
      </x:c>
      <x:c r="D317" t="str">
        <x:v>The paper introduces Pairwise Program Reduction (PPR), a novel technique for minimizing both bug-triggering programs and their differences from seed programs. Unlike traditional tools (e.g., C-Reduce) that reduce programs holistically, PPR leverages syntax-guided and list-based differencing to isolate critical bug-inducing changes while shrinking program size. Evaluations on real-world compiler bugs demonstrate PPR’s superiority over Delta Debugging (DD), achieving reductions to 0.6% of DD’s output size while maintaining comparable results to state-of-the-art reducers. PPR also generalizes to languages like Rust and JavaScript.</x:v>
      </x:c>
      <x:c r="E317" t="str">
        <x:v>program reduction techniques</x:v>
      </x:c>
      <x:c r="F317" t="str">
        <x:v>Yes</x:v>
      </x:c>
      <x:c r="G317" t="str">
        <x:v>FSE-23</x:v>
      </x:c>
      <x:c r="H317" t="str">
        <x:v>The paper constructed Benchmark-PPR, which contains 20 GCC/LLVM C program errors, 9 Rustc errors and 9 JerryScript (JavaScript engine) errors, covering a variety of error types and mutation strategies.</x:v>
      </x:c>
      <x:c r="I317" t="str">
        <x:v>Indicators: program size (number of Tokens), difference size (number of Tokens), reduction rate (Reduction Rate), execution time.
Effect:
On average, seed and variant programs are reduced from approximately 40,000/52,000 Tokens to 259/278 Tokens (reduction rate 99.35%/99.47%).
The difference dropped from 27,880 Tokens to 24 Tokens (shrinkage rate 99.91%).
The average execution time is 4.55 hours, which is better than DD (DD cannot be completed within 24 hours in some cases).
On Rust/JavaScript, the difference shrinks to 4 Tokens (Rust) and 24 Tokens (JavaScript).</x:v>
      </x:c>
      <x:c r="J317" t="str">
        <x:v>Yes</x:v>
      </x:c>
      <x:c r="K317" t="str">
        <x:v>PPR reduction results are used to help developers diagnose actual bugs in GCC/LLVM (such as GCC-66691 and LLVM-21467). The paper mentions the limitations of Spirv-fuzz (Google's tool for testing SPIR-V compilers) and points out that PPR can be generalized to other languages ​​(such as Rust and JavaScript). , but no specific industrial cooperation cases were mentioned.</x:v>
      </x:c>
      <x:c r="L317" t="str">
        <x:v>No</x:v>
      </x:c>
      <x:c r="M317" s="6"/>
      <x:c r="N317"/>
      <x:c r="O317" t="str">
        <x:v>Program Analysis and Software Testing</x:v>
      </x:c>
      <x:c r="P317" t="str">
        <x:v>program analysis techniques</x:v>
      </x:c>
      <x:c r="Q317" t="str">
        <x:v>No</x:v>
      </x:c>
    </x:row>
    <x:row r="318" ht="25.5" customHeight="1">
      <x:c r="A318" t="str">
        <x:v>When Function Inlining Meets WebAssembly: Counterintuitive Impacts on Runtime Performance</x:v>
      </x:c>
      <x:c r="B318" t="str">
        <x:v>Development</x:v>
      </x:c>
      <x:c r="C318" t="str">
        <x:v>This paper investigates the counterintuitive impact of function inlining on WebAssembly (Wasm) runtime performance. Traditional compiler optimizations assume native and Wasm execution environments are identical, overlooking the presence of browser-tier compilers. By analyzing inlining passes in LLVM and Binaryen, the authors show that inlining hot functions into long-running functions reduces opportunities for browser optimizations, degrading performance. Experiments reveal that 66 out of 127 samples exhibit such behavior. The study proposes heuristic improvements and validates them in real-world applications like Libsodium.js.</x:v>
      </x:c>
      <x:c r="D318" t="str">
        <x:v>This paper investigates the counterintuitive impact of function inlining on WebAssembly (Wasm) runtime performance. Traditional compiler optimizations assume native and Wasm execution environments are identical, overlooking the presence of browser-tier compilers. By analyzing inlining passes in LLVM and Binaryen, the authors show that inlining hot functions into long-running functions reduces opportunities for browser optimizations, degrading performance. Experiments reveal that 66 out of 127 samples exhibit such behavior. The study proposes heuristic improvements and validates them in real-world applications like Libsodium.js.</x:v>
      </x:c>
      <x:c r="E318" t="str">
        <x:v>The counter-intuitive impact of function inlining optimization on WebAssembly runtime performance and how to improve it.</x:v>
      </x:c>
      <x:c r="F318" t="str">
        <x:v>No</x:v>
      </x:c>
      <x:c r="G318" t="str">
        <x:v>FSE-23</x:v>
      </x:c>
      <x:c r="H318" t="str">
        <x:v>127 C/C++ samples in the LLVM test suite (from the SingleSource/Benchmarks directory).
Real application case: Libsodium.js (cryptography library).</x:v>
      </x:c>
      <x:c r="I318" t="str">
        <x:v>Indicators: runtime performance (execution time), number of function call points, browser compiler (Liftoff/TurboFan) usage ratio.
Effect:
51.97% (66/127) of the samples experienced performance degradation due to inlining, with a maximum slowdown of 15.5 times.
After modifying the Binaryen inline heuristic, the performance of 73.21% (41/56) samples was improved, with a maximum acceleration of 53.49%.</x:v>
      </x:c>
      <x:c r="J318" t="str">
        <x:v>No</x:v>
      </x:c>
      <x:c r="K318" t="str">
        <x:v>Not mentioned, but mentioned Libsodium.js: a popular cryptography library, experiments show that 44 test programs suffer performance degradation due to inlining in Chromium (average speedup 16.76%).
Other application scenarios: WebAssembly is widely used in games, encryption, machine learning and other fields (the paper mentions it but does not go into in-depth case studies).</x:v>
      </x:c>
      <x:c r="L318" t="str">
        <x:v>No</x:v>
      </x:c>
      <x:c r="M318" s="6"/>
      <x:c r="N318"/>
      <x:c r="O318" t="str">
        <x:v>Systems and Performance Engineering</x:v>
      </x:c>
      <x:c r="P318" t="str">
        <x:v>Performance testing and optimization</x:v>
      </x:c>
      <x:c r="Q318" t="str">
        <x:v>No</x:v>
      </x:c>
    </x:row>
    <x:row r="319" ht="25.5" customHeight="1">
      <x:c r="A319" t="str">
        <x:v>Self-Supervised Query Reformulation for Code Search</x:v>
      </x:c>
      <x:c r="B319" t="str">
        <x:v>Development</x:v>
      </x:c>
      <x:c r="C319" t="str">
        <x:v>This paper introduces SSQR, a self-supervised query reformulation method for enhancing code search. Traditional approaches rely on large parallel query corpora for supervised training, which are often confidential and inaccessible. SSQR leverages a pre-trained T5 model with a novel Corrupted Query Completion (CQC) objective to generate more comprehensive queries without labeled data. Experiments demonstrate that SSQR significantly outperforms unsupervised baselines and achieves competitive performance compared to supervised methods. Human evaluations further confirm that SSQR produces more natural and informative queries.</x:v>
      </x:c>
      <x:c r="D319" t="str">
        <x:v>This paper introduces SSQR, a self-supervised query reformulation method for enhancing code search. Traditional approaches rely on large parallel query corpora for supervised training, which are often confidential and inaccessible. SSQR leverages a pre-trained T5 model with a novel Corrupted Query Completion (CQC) objective to generate more comprehensive queries without labeled data. Experiments demonstrate that SSQR significantly outperforms unsupervised baselines and achieves competitive performance compared to supervised methods. Human evaluations further confirm that SSQR produces more natural and informative queries.</x:v>
      </x:c>
      <x:c r="E319" t="str">
        <x:v>Self-supervised query reconstruction</x:v>
      </x:c>
      <x:c r="F319" t="str">
        <x:v>Yes</x:v>
      </x:c>
      <x:c r="G319" t="str">
        <x:v>FSE-23</x:v>
      </x:c>
      <x:c r="H319" t="str">
        <x:v>The paper uses the following data sets:
Pre-training data: CODEnn (1 million code comments).
Code search evaluation data: CodeXGLUE (training set 251,820 items, test set 19,210 items).</x:v>
      </x:c>
      <x:c r="I319" t="str">
        <x:v>Main metric: Mean Reciprocal Rank (MRR).
Effect:
On the CodeBERT search engine, SSQR increased MRR by 9.90%.
On the Lucene search engine, MRR increased by 12.23%.
Compared with unsupervised baselines (such as LuSearch, NLP2API), SSQR's MRR increases by more than 50%.
Manual evaluation metrics:
The amount of information (Informativeness) increased by 26.35%.
Naturalness increased by 19.31%.</x:v>
      </x:c>
      <x:c r="J319" t="str">
        <x:v>No</x:v>
      </x:c>
      <x:c r="K319" t="str">
        <x:v>Not mentioned, but the following industry-related applications are mentioned in the paper:
Google Prediction Service (GooglePS): As a baseline comparison, demonstrating query suggestion capabilities in a real search engine.
Stack Overflow: Analyzed developers’ query reconstruction behavior (24.62% of queries were reconstructed).</x:v>
      </x:c>
      <x:c r="L319" t="str">
        <x:v>No</x:v>
      </x:c>
      <x:c r="M319" s="6" t="e">
        <x:f>HYPERLINK("https://github.com/RedSmallPanda/SSQR","https://github.com/RedSmallPanda/SSQR,,,")</x:f>
        <x:v>HYPERLINK is not implemented. linkLocation=https://github.com/RedSmallPanda/SSQR, friendlyName=https://github.com/RedSmallPanda/SSQR,,,</x:v>
      </x:c>
      <x:c r="N319" t="str">
        <x:v>2</x:v>
      </x:c>
      <x:c r="O319" t="str">
        <x:v>Code generation and understanding</x:v>
      </x:c>
      <x:c r="P319" t="str">
        <x:v>Code search and recommendation system</x:v>
      </x:c>
      <x:c r="Q319" t="str">
        <x:v>Yes</x:v>
      </x:c>
    </x:row>
    <x:row r="320" ht="25.5" customHeight="1">
      <x:c r="A320" t="str">
        <x:v>Natural Language to Code: How Far are We?</x:v>
      </x:c>
      <x:c r="B320" t="str">
        <x:v>Development</x:v>
      </x:c>
      <x:c r="C320" t="str">
        <x:v>The paper, titled Natural Language to Code: How Far Are We?, presents the first large-scale empirical study evaluating the effectiveness of NL2Code techniques. It systematically assesses six code search and four code generation methods on a dataset of 22K+ natural language queries. Key findings include: (1) pre-training-based code search techniques (e.g., GraphCodeBERT) are currently the most effective, while code generation (e.g., CodeT5) shows promise; (2) techniques exhibit strong complementarity; and (3) combining all ten techniques improves performance by 35%. The study also proposes an automated post-processing strategy to integrate results, demonstrating significant enhancements.</x:v>
      </x:c>
      <x:c r="D320" t="str">
        <x:v>The paper, titled Natural Language to Code: How Far Are We?, presents the first large-scale empirical study evaluating the effectiveness of NL2Code techniques. It systematically assesses six code search and four code generation methods on a dataset of 22K+ natural language queries. Key findings include: (1) pre-training-based code search techniques (e.g., GraphCodeBERT) are currently the most effective, while code generation (e.g., CodeT5) shows promise; (2) techniques exhibit strong complementarity; and (3) combining all ten techniques improves performance by 35%. The study also proposes an automated post-processing strategy to integrate results, demonstrating significant enhancements.</x:v>
      </x:c>
      <x:c r="E320" t="str">
        <x:v>Natural language to code conversion technology</x:v>
      </x:c>
      <x:c r="F320" t="str">
        <x:v>Yes</x:v>
      </x:c>
      <x:c r="G320" t="str">
        <x:v>FSE-23</x:v>
      </x:c>
      <x:c r="H320" t="str">
        <x:v>The paper uses the CodeSearchNet dataset, which contains Python method-level code snippets and their associated documents (as natural language queries) from GitHub. The specific data volume is: 412,178 pairs in the training set, 23,107 pairs in the verification set, and 22,176 pairs in the test set.</x:v>
      </x:c>
      <x:c r="I320" t="str">
        <x:v>Indicators:
Token Match (TM): BLEU-based vocabulary matching.
Syntax Match (SM): AST structural similarity.
Dataflow Match (DM): Variable dependency matching.
CodeBLEU (CB): A weighted indicator that combines the first three.
Effect:
The best code search technology (GraphCodeBERT) has a CB of 25.8% (Top-1).
The best code generation technology (CodeT5) has a CB of 22.2% (Top-1).
After combining all technologies, CB increases to 35.1% (Top-1), which is 35% higher than the optimal single technology.</x:v>
      </x:c>
      <x:c r="J320" t="str">
        <x:v>No</x:v>
      </x:c>
      <x:c r="K320" t="str">
        <x:v>Not mentioned, but pointed out that developers often search for code on platforms such as StackOverflow through natural language queries (such as "remove specific items from an array"), implying that its application scenarios are closely related to actual development needs.</x:v>
      </x:c>
      <x:c r="L320" t="str">
        <x:v>No</x:v>
      </x:c>
      <x:c r="M320" s="6"/>
      <x:c r="N320"/>
      <x:c r="O320" t="str">
        <x:v>Code generation and understanding</x:v>
      </x:c>
      <x:c r="P320" t="str">
        <x:v>Code generation and completion</x:v>
      </x:c>
      <x:c r="Q320" t="str">
        <x:v>Yes</x:v>
      </x:c>
    </x:row>
    <x:row r="321" ht="25.5" customHeight="1">
      <x:c r="A321" t="str">
        <x:v>Efficient Text-to-Code Retrieval with Cascaded Fast and Slow Transformer Models</x:v>
      </x:c>
      <x:c r="B321" t="str">
        <x:v>Development</x:v>
      </x:c>
      <x:c r="C321" t="str">
        <x:v>This paper proposes CasCode, an efficient text-to-code retrieval framework that cascades fast and slow Transformer models to balance retrieval speed and relevance. The fast model generates scalable indexes for quick retrieval, while the slow model re-ranks the top-K results from the fast stage to improve accuracy. A parameter-sharing variant is also introduced to reduce memory costs. Experiments show that CasCode achieves state-of-the-art performance on the CodeSearchNet benchmark with an average MRR score of 0.7795, significantly outperforming prior methods.</x:v>
      </x:c>
      <x:c r="D321" t="str">
        <x:v>This paper proposes CasCode, an efficient text-to-code retrieval framework that cascades fast and slow Transformer models to balance retrieval speed and relevance. The fast model generates scalable indexes for quick retrieval, while the slow model re-ranks the top-K results from the fast stage to improve accuracy. A parameter-sharing variant is also introduced to reduce memory costs. Experiments show that CasCode achieves state-of-the-art performance on the CodeSearchNet benchmark with an average MRR score of 0.7795, significantly outperforming prior methods.</x:v>
      </x:c>
      <x:c r="E321" t="str">
        <x:v>Semantic code retrieval</x:v>
      </x:c>
      <x:c r="F321" t="str">
        <x:v>Yes</x:v>
      </x:c>
      <x:c r="G321" t="str">
        <x:v>FSE-23</x:v>
      </x:c>
      <x:c r="H321" t="str">
        <x:v>CodeSearchNet: Contains code retrieval data sets in 6 programming languages (Ruby, Javascript, Go, Python, Java, PHP).
AdvTest (Python): A standardized data set in the CodeXGLUE benchmark, used to evaluate the model's code retrieval capabilities after variable and function names are standardized.</x:v>
      </x:c>
      <x:c r="I321" t="str">
        <x:v>Main indicators:
MRR (Mean Reciprocal Rank): Mean Reciprocal Rank, CasCode reaches 0.7795 on CodeSearchNet, which is significantly better than the previous best result (0.744).
Recall@K: The hit rate of the correct code fragment in the Top-K results. CasCode Recall exceeds 85% when K=10.
Other indicators:
Inference speed (Inference Time): The cascade model significantly reduces the inference time while maintaining high performance (for example, when K=10, the speed is 9.78 queries/s).</x:v>
      </x:c>
      <x:c r="J321" t="str">
        <x:v>No</x:v>
      </x:c>
      <x:c r="K321" t="str">
        <x:v>Not mentioned, but the paper mentions that the code retrieval system can be used to search internal code libraries of enterprises to help developers quickly reuse code and improve development efficiency. In addition, it is also mentioned that code retrieval can be used as a supplement to the code generation system to improve the quality of the generated code.</x:v>
      </x:c>
      <x:c r="L321" t="str">
        <x:v>Yes</x:v>
      </x:c>
      <x:c r="M321" s="6"/>
      <x:c r="N321"/>
      <x:c r="O321" t="str">
        <x:v>Code generation and understanding</x:v>
      </x:c>
      <x:c r="P321" t="str">
        <x:v>Code search and recommendation system</x:v>
      </x:c>
      <x:c r="Q321" t="str">
        <x:v>Yes</x:v>
      </x:c>
    </x:row>
    <x:row r="322" ht="25.5" customHeight="1">
      <x:c r="A322" t="str">
        <x:v>PEM: Representing Binary Program Semantics for Similarity Analysis via A Probabilistic Execution Model</x:v>
      </x:c>
      <x:c r="B322" t="str">
        <x:v>Maintenance</x:v>
      </x:c>
      <x:c r="C322" t="str">
        <x:v>This paper proposes PEM, a Probabilistic Execution Model, for representing binary program semantics in similarity analysis. PEM leverages a novel execution engine to sample input and path spaces of binaries, ensuring cross-binary comparability. Evaluated on 35k functions from real-world projects, PEM achieves 96% precision, outperforming state-of-the-art techniques by 10-20%. The method has significant applications in software maintenance and security.</x:v>
      </x:c>
      <x:c r="D322" t="str">
        <x:v>This paper proposes PEM, a Probabilistic Execution Model, for representing binary program semantics in similarity analysis. PEM leverages a novel execution engine to sample input and path spaces of binaries, ensuring cross-binary comparability. Evaluated on 35k functions from real-world projects, PEM achieves 96% precision, outperforming state-of-the-art techniques by 10-20%. The method has significant applications in software maintenance and security.</x:v>
      </x:c>
      <x:c r="E322" t="str">
        <x:v>Binary code similarity analysis</x:v>
      </x:c>
      <x:c r="F322" t="str">
        <x:v>Yes</x:v>
      </x:c>
      <x:c r="G322" t="str">
        <x:v>FSE-23</x:v>
      </x:c>
      <x:c r="H322" t="str">
        <x:v>Benchmark used:
Dataset-I: Coreutils-8.32 (compiled with GCC and Clang, optimization level -O0/-O2/-O3).
Dataset-II: 9 real projects (such as Curl, OpenSSL, SQLite, etc.), a total of 35k functions, and various compilation options.</x:v>
      </x:c>
      <x:c r="I322" t="str">
        <x:v>Metrics: Precision@1 (PR@1), Precision@3, Precision@5, code coverage.
Effect:
PR@1 averaged 96% (10-20% higher than baseline).
Under cross-compiler (Clang-O0 vs. GCC-O3) settings, PR@1 is 94.5% (34.4% higher than IMF).
Code coverage: -O0 version covers 90% of functions, -O3 covers 85%.</x:v>
      </x:c>
      <x:c r="J322" t="str">
        <x:v>No</x:v>
      </x:c>
      <x:c r="K322" t="str">
        <x:v>Not mentioned, but the paper mentions practical application cases of 1-day vulnerability detection: PEM successfully identified 7/8 vulnerable functions from real binaries, while the baseline method could only identify 2. In addition, potential applications include automatic patch management, malware detection, etc., but no other specific industry cooperation cases were mentioned.</x:v>
      </x:c>
      <x:c r="L322" t="str">
        <x:v>No</x:v>
      </x:c>
      <x:c r="M322" s="6"/>
      <x:c r="N322"/>
      <x:c r="O322" t="str">
        <x:v>Software security and vulnerability analysis</x:v>
      </x:c>
      <x:c r="P322" t="str">
        <x:v>Binary code analysis and decompilation</x:v>
      </x:c>
      <x:c r="Q322" t="str">
        <x:v>No</x:v>
      </x:c>
    </x:row>
    <x:row r="323" ht="25.5" customHeight="1">
      <x:c r="A323" s="8" t="str">
        <x:v>Demystifying Dependency Bugs in Deep Learning Stack</x:v>
      </x:c>
      <x:c r="B323" t="str">
        <x:v>Development</x:v>
      </x:c>
      <x:c r="C323" t="str">
        <x:v>This paper presents the first comprehensive study on Dependency Bugs (DBs) in the Deep Learning (DL) stack, analyzing 446 DBs collected from StackOverflow posts and GitHub issues. It characterizes DB symptoms (e.g., crashes, performance anomalies), root causes (e.g., version incompatibility, buggy dependencies), and fix patterns (e.g., version changes, dependency additions). Key findings include that 79.8% of DBs stem from inter-dependency constraints, and 90.8% are introduced during environment setup. The study provides implications for dependency management and demonstrates a prototype for automated DB detection and fixing.</x:v>
      </x:c>
      <x:c r="D323" t="str">
        <x:v>This paper presents the first comprehensive study on Dependency Bugs (DBs) in the Deep Learning (DL) stack, analyzing 446 DBs collected from StackOverflow posts and GitHub issues. It characterizes DB symptoms (e.g., crashes, performance anomalies), root causes (e.g., version incompatibility, buggy dependencies), and fix patterns (e.g., version changes, dependency additions). Key findings include that 79.8% of DBs stem from inter-dependency constraints, and 90.8% are introduced during environment setup. The study provides implications for dependency management and demonstrates a prototype for automated DB detection and fixing.</x:v>
      </x:c>
      <x:c r="E323" t="str">
        <x:v>Dependency errors in deep learning technology stack</x:v>
      </x:c>
      <x:c r="F323" t="str">
        <x:v>Yes</x:v>
      </x:c>
      <x:c r="G323" t="str">
        <x:v>FSE-23</x:v>
      </x:c>
      <x:c r="H323" t="str">
        <x:v>The paper uses 3,814 posts from StackOverflow and 1,763 issues from GitHub as data sources, and finally screens out 446 dependency error cases as research samples.</x:v>
      </x:c>
      <x:c r="I323" t="str">
        <x:v>Quantitative indicators:
Symptom distribution (for example, 50.7% are grammatical errors and 38.8% are DL-specific errors).
Root cause distribution (for example, 70% is version incompatibility, 11.9% is software version defect).
Repair pattern distribution (e.g. 70% repaired by changing dependency versions).
Effect:
The prototype tool successfully detected and repaired 8 of the 18 reproduced DBs (44.4%), which was better than the comparison tool PyEGo (only 1 was repaired).</x:v>
      </x:c>
      <x:c r="J323" t="str">
        <x:v>No</x:v>
      </x:c>
      <x:c r="K323" t="str">
        <x:v>Not mentioned, but the proposed dependency management suggestions (such as knowledge graph construction, version recommendation tools) can be applied to industrial scenarios, such as optimizing the deployment and maintenance process of deep learning frameworks.</x:v>
      </x:c>
      <x:c r="L323" t="str">
        <x:v>No</x:v>
      </x:c>
      <x:c r="M323" s="6"/>
      <x:c r="N323"/>
      <x:c r="O323" t="str">
        <x:v>Software maintenance and evolution</x:v>
      </x:c>
      <x:c r="P323" t="str">
        <x:v>Software dependency management</x:v>
      </x:c>
      <x:c r="Q323" t="str">
        <x:v>No</x:v>
      </x:c>
    </x:row>
    <x:row r="324" ht="25.5" customHeight="1">
      <x:c r="A324" t="str">
        <x:v>Semantic Debugging</x:v>
      </x:c>
      <x:c r="B324" t="str">
        <x:v>Testing</x:v>
      </x:c>
      <x:c r="C324" t="str">
        <x:v>The paper Semantic Debugging introduces AVICENNA, a novel automated debugging technique that identifies program failure conditions through logical properties over input elements. By leveraging grammar-based input decomposition, Shapley values for relevance analysis, and the ISLa constraint solver, AVICENNA iteratively refines hypotheses via generated test cases. It produces concise and precise diagnoses, outperforming state-of-the-art tools (e.g., Alhazen and ISLearn) and closely matching human expert explanations.</x:v>
      </x:c>
      <x:c r="D324" t="str">
        <x:v>The paper Semantic Debugging introduces AVICENNA, a novel automated debugging technique that identifies program failure conditions through logical properties over input elements. By leveraging grammar-based input decomposition, Shapley values for relevance analysis, and the ISLa constraint solver, AVICENNA iteratively refines hypotheses via generated test cases. It produces concise and precise diagnoses, outperforming state-of-the-art tools (e.g., Alhazen and ISLearn) and closely matching human expert explanations.</x:v>
      </x:c>
      <x:c r="E324" t="str">
        <x:v>Automated fault diagnosis</x:v>
      </x:c>
      <x:c r="F324" t="str">
        <x:v>Yes</x:v>
      </x:c>
      <x:c r="G324" t="str">
        <x:v>FSE-23</x:v>
      </x:c>
      <x:c r="H324" t="str">
        <x:v>DRGBench: Contains historical vulnerabilities for real-world grep and find tools.
Tests4Py: Extended from BugsInPy, covering system-level vulnerabilities in multiple Python projects (such as youtube-dl, FastAPI, etc.).
Other cases: Heartbleed vulnerability, custom calculator, JSON parser Genson, etc. (24 vulnerabilities in total, 9 projects).</x:v>
      </x:c>
      <x:c r="I324" t="str">
        <x:v>Diagnosis complexity: AVICENNA has an average of 2.25 diagnostic conditions, while Alhazen has 19.48 nodes (more concise).
Accuracy:
Precision: Comparable to Alhazen (high confidence).
Recall: Better than Alhazen in 22/24 cases (reduces missed diagnoses).
Number of constraints: AVICENNA finally outputs 1 constraint, while ISLearn generates hundreds to tens of thousands (Table 4).</x:v>
      </x:c>
      <x:c r="J324" t="str">
        <x:v>Yes</x:v>
      </x:c>
      <x:c r="K324" t="str">
        <x:v>Heartbleed vulnerability: AVICENNA successfully diagnosed that "int(length) &gt; len(payload)" is the precise condition that triggers memory out-of-bounds, which can be used by the input checker to defend against attacks.
Grep/find tool vulnerability: The diagnosis results are highly consistent with the natural language description provided by the developer, such as the UTF-8 multi-byte character processing problem of grep.7aa698d3.
The paper does not mention specific industrial deployment, but emphasizes that its diagnostic results can be directly used for repair verification and test generation.</x:v>
      </x:c>
      <x:c r="L324" t="str">
        <x:v>No</x:v>
      </x:c>
      <x:c r="M324" s="6"/>
      <x:c r="N324"/>
      <x:c r="O324" t="str">
        <x:v>Program Analysis and Software Testing</x:v>
      </x:c>
      <x:c r="P324" t="str">
        <x:v>program analysis techniques</x:v>
      </x:c>
      <x:c r="Q324" t="str">
        <x:v>No</x:v>
      </x:c>
    </x:row>
    <x:row r="325" ht="25.5" customHeight="1">
      <x:c r="A325" t="str">
        <x:v>Hue: A User-Adaptive Parser for Hybrid Logs</x:v>
      </x:c>
      <x:c r="B325" t="str">
        <x:v>Maintenance</x:v>
      </x:c>
      <x:c r="C325" t="str">
        <x:v>The paper introduces Hue, a novel log parser designed for hybrid logs (combining single-line and multi-line logs). Unlike traditional parsers limited to single-line logs, Hue leverages key casting, line aggregating, and pattern extracting to parse complex hybrid logs. It also incorporates a user feedback mechanism (merge-reject strategy) to refine templates dynamically. Evaluations show Hue achieves state-of-the-art accuracy on both hybrid and single-line log datasets (e.g., 0.845 average grouping accuracy on hybrid logs). Hue has been successfully deployed in Huawei Cloud for daily log analysis.</x:v>
      </x:c>
      <x:c r="D325" t="str">
        <x:v>The paper introduces Hue, a novel log parser designed for hybrid logs (combining single-line and multi-line logs). Unlike traditional parsers limited to single-line logs, Hue leverages key casting, line aggregating, and pattern extracting to parse complex hybrid logs. It also incorporates a user feedback mechanism (merge-reject strategy) to refine templates dynamically. Evaluations show Hue achieves state-of-the-art accuracy on both hybrid and single-line log datasets (e.g., 0.845 average grouping accuracy on hybrid logs). Hue has been successfully deployed in Huawei Cloud for daily log analysis.</x:v>
      </x:c>
      <x:c r="E325" t="str">
        <x:v>Hybrid log parsing is a log parsing technology that supports single-line logs, multi-line logs and their mixed forms at the same time.</x:v>
      </x:c>
      <x:c r="F325" t="str">
        <x:v>Yes</x:v>
      </x:c>
      <x:c r="G325" t="str">
        <x:v>FSE-23</x:v>
      </x:c>
      <x:c r="H325" t="str">
        <x:v>Hybrid log datasets: HiBench, CTS, PaaS (self-collected and open source the first two).
Single-line log data set: Loghub (16 public data sets, such as HDFS, Spark, BGL, etc.).</x:v>
      </x:c>
      <x:c r="I325" t="str">
        <x:v>Grouping Accuracy (GA): The mixed log average is 0.845 (better than the baseline Drain’s 0.563), and the single-line log average is 0.927 (optimal).
Template F1-score: The average mixed log is 0.825, and the average single-line log is 0.870.
Efficiency: linear time complexity, better than the baseline when processing millions of logs (for example, Drain times out when there are 4 million logs).</x:v>
      </x:c>
      <x:c r="J325" t="str">
        <x:v>Yes</x:v>
      </x:c>
      <x:c r="K325" t="str">
        <x:v>The paper mentioned that Hue has been deployed in Huawei Cloud and is used for daily hybrid log analysis (such as root cause analysis and user portrait construction). In actual applications, Hue triggers less than 30 queries/thousands of logs under the feedback mechanism, with an accuracy of over 0.9. It supports the downstream tasks of mixed logs for the first time (Figure 14 shows the deployment results).</x:v>
      </x:c>
      <x:c r="L325" t="str">
        <x:v>Yes</x:v>
      </x:c>
      <x:c r="M325" s="6" t="e">
        <x:f>HYPERLINK("https://github.com/Siyuexi/Hue","https://github.com/Siyuexi/Hue,,")</x:f>
        <x:v>HYPERLINK is not implemented. linkLocation=https://github.com/Siyuexi/Hue, friendlyName=https://github.com/Siyuexi/Hue,,</x:v>
      </x:c>
      <x:c r="N325" t="str">
        <x:v>10</x:v>
      </x:c>
      <x:c r="O325" t="str">
        <x:v>Anomaly detection and fault diagnosis</x:v>
      </x:c>
      <x:c r="P325" t="str">
        <x:v>Log analysis</x:v>
      </x:c>
      <x:c r="Q325" t="str">
        <x:v>Yes</x:v>
      </x:c>
    </x:row>
    <x:row r="326" ht="25.5" customHeight="1">
      <x:c r="A326" t="str">
        <x:v>Log Parsing with Generalization Ability under New Log Types</x:v>
      </x:c>
      <x:c r="B326" t="str">
        <x:v>Maintenance</x:v>
      </x:c>
      <x:c r="C326" t="str">
        <x:v>The paper introduces Log3T, a novel log parsing approach designed to address the generalization challenges of existing parsers when handling new log types. By leveraging a pre-trained Transformer encoder and a modified test-time training strategy, Log3T can adapt to new log types automatically without relying on manually crafted regex filters. Experimental results on 16 benchmark datasets demonstrate that Log3T outperforms state-of-the-art parsers in accuracy and effectively supports real-world log analysis.</x:v>
      </x:c>
      <x:c r="D326" t="str">
        <x:v>The paper introduces Log3T, a novel log parsing approach designed to address the generalization challenges of existing parsers when handling new log types. By leveraging a pre-trained Transformer encoder and a modified test-time training strategy, Log3T can adapt to new log types automatically without relying on manually crafted regex filters. Experimental results on 16 benchmark datasets demonstrate that Log3T outperforms state-of-the-art parsers in accuracy and effectively supports real-world log analysis.</x:v>
      </x:c>
      <x:c r="E326" t="str">
        <x:v>Generalization ability of log analysis</x:v>
      </x:c>
      <x:c r="F326" t="str">
        <x:v>Yes</x:v>
      </x:c>
      <x:c r="G326" t="str">
        <x:v>FSE-23</x:v>
      </x:c>
      <x:c r="H326" t="str">
        <x:v>The paper uses 16 widely used benchmark data sets from LogPAI, including:
HDFS, Apache, Zookeeper, Mac, HealthApp, Android, OpenStack, BGL, Proxifier, Linux, HPC, Hadoop, Windows, Thunderbird, Spark, OpenSSH.</x:v>
      </x:c>
      <x:c r="I326" t="str">
        <x:v>Indicators:
Group Accuracy (GA): Measures whether logs are correctly grouped into corresponding templates.
Edit Distance: Measures the string difference between the extracted template and the real template.
Effect:
The average GA of Log3T on 16 data sets is 0.943, and the average Edit Distance is 6.061, which is better than other comparison methods (such as Drain, Spell, etc.).
Log3T still maintains high accuracy without using regular expression filters, while the performance of other methods drops significantly.</x:v>
      </x:c>
      <x:c r="J326" t="str">
        <x:v>No</x:v>
      </x:c>
      <x:c r="K326" t="str">
        <x:v>Not mentioned, but the paper mentions the case of Alibaba, pointing out that its system generates approximately 2 million logs per hour, emphasizing the importance of efficient log parsing in large systems. In addition, the paper also mentions that the design goal of Log3T is to meet the adaptive needs of new log types in actual industrial scenarios, but its actual deployment cases in specific enterprises are not described in detail.</x:v>
      </x:c>
      <x:c r="L326" t="str">
        <x:v>No</x:v>
      </x:c>
      <x:c r="M326" s="6"/>
      <x:c r="N326"/>
      <x:c r="O326" t="str">
        <x:v>Anomaly detection and fault diagnosis</x:v>
      </x:c>
      <x:c r="P326" t="str">
        <x:v>Log analysis</x:v>
      </x:c>
      <x:c r="Q326" t="str">
        <x:v>Yes</x:v>
      </x:c>
    </x:row>
    <x:row r="327" ht="25.5" customHeight="1">
      <x:c r="A327" t="str">
        <x:v>Compatibility Issues in Deep Learning Systems: Problems and Opportunities</x:v>
      </x:c>
      <x:c r="B327" t="str">
        <x:v>Maintenance</x:v>
      </x:c>
      <x:c r="C327" t="str">
        <x:v>This paper presents the first comprehensive empirical study on compatibility issues in deep learning (DL) systems. By analyzing 3,072 posts from Stack Overflow, the authors identified 352 compatibility issues and systematically categorized their types, manifestation stages, symptoms, root causes, and fixing strategies. The study reveals that compatibility issues primarily arise from interactions between core programs and third-party libraries, between third-party libraries, and between libraries and low-level components. Most issues manifest during runtime. The paper also surveys existing tools for detecting and fixing such issues, highlighting their limitations and suggesting future research directions.</x:v>
      </x:c>
      <x:c r="D327" t="str">
        <x:v>This paper presents the first comprehensive empirical study on compatibility issues in deep learning (DL) systems. By analyzing 3,072 posts from Stack Overflow, the authors identified 352 compatibility issues and systematically categorized their types, manifestation stages, symptoms, root causes, and fixing strategies. The study reveals that compatibility issues primarily arise from interactions between core programs and third-party libraries, between third-party libraries, and between libraries and low-level components. Most issues manifest during runtime. The paper also surveys existing tools for detecting and fixing such issues, highlighting their limitations and suggesting future research directions.</x:v>
      </x:c>
      <x:c r="E327" t="str">
        <x:v>Compatibility issues in deep learning systems</x:v>
      </x:c>
      <x:c r="F327" t="str">
        <x:v>Yes</x:v>
      </x:c>
      <x:c r="G327" t="str">
        <x:v>FSE-23</x:v>
      </x:c>
      <x:c r="H327" t="str">
        <x:v>The paper uses 3,072 posts on Stack Overflow as a data source, and selects 352 posts related to deep learning compatibility issues for analysis.</x:v>
      </x:c>
      <x:c r="I327" t="str">
        <x:v>Quantitative indicators:
Type distribution of compatibility issues (for example, CORE-TPL accounts for 32.7%).
Performance stage distribution (e.g. 85.2% of problems are exposed at runtime).
Symptom distribution (e.g. 91.2% of problems cause system crash).
Distribution of root causes (e.g. API incompatibility accounts for 54.5%).
Repair strategy distribution (e.g. version replacement accounts for the majority).
Effect:
This paper reveals the distribution patterns of compatibility issues through empirical analysis, and finds that existing tools are still insufficient in automated repair, providing a direction for future tool development.</x:v>
      </x:c>
      <x:c r="J327" t="str">
        <x:v>No</x:v>
      </x:c>
      <x:c r="K327" t="str">
        <x:v>Not mentioned, but the practical impact of compatibility issues on the development and deployment of deep learning systems is emphasized, and developers are advised to pay attention to official documentation to select appropriate component versions.</x:v>
      </x:c>
      <x:c r="L327" t="str">
        <x:v>No</x:v>
      </x:c>
      <x:c r="M327" s="6"/>
      <x:c r="N327"/>
      <x:c r="O327" t="str">
        <x:v>Program Analysis and Software Testing</x:v>
      </x:c>
      <x:c r="P327" t="str">
        <x:v>Quantum program testing, deep learning system testing</x:v>
      </x:c>
      <x:c r="Q327" t="str">
        <x:v>No</x:v>
      </x:c>
    </x:row>
    <x:row r="328" ht="25.5" customHeight="1">
      <x:c r="A328" t="str">
        <x:v>An Extensive Study on Adversarial Attack against Pre-trained Models of Code</x:v>
      </x:c>
      <x:c r="B328" t="str">
        <x:v>Testing</x:v>
      </x:c>
      <x:c r="C328" t="str">
        <x:v>This paper conducts a comprehensive study on adversarial attacks against pre-trained models of code (PTMCs). It evaluates five state-of-the-art attack approaches from three perspectives: effectiveness, efficiency, and adversarial example quality. Key findings reveal that random identifier substitution is highly effective but generates less natural examples, while context-aware strategies (e.g., ALERT) preserve naturalness at the cost of lower success rates. To address this, the authors propose BeamAttack, which prioritizes identifiers in critical contexts (e.g., for/if statements) and employs beam search. Evaluations show BeamAttack outperforms ALERT with a 21.3% higher success rate and 14.6% improved efficiency, while maintaining naturalness.</x:v>
      </x:c>
      <x:c r="D328" t="str">
        <x:v>This paper conducts a comprehensive study on adversarial attacks against pre-trained models of code (PTMCs). It evaluates five state-of-the-art attack approaches from three perspectives: effectiveness, efficiency, and adversarial example quality. Key findings reveal that random identifier substitution is highly effective but generates less natural examples, while context-aware strategies (e.g., ALERT) preserve naturalness at the cost of lower success rates. To address this, the authors propose BeamAttack, which prioritizes identifiers in critical contexts (e.g., for/if statements) and employs beam search. Evaluations show BeamAttack outperforms ALERT with a 21.3% higher success rate and 14.6% improved efficiency, while maintaining naturalness.</x:v>
      </x:c>
      <x:c r="E328" t="str">
        <x:v>Adversarial attacks on code-pretrained models</x:v>
      </x:c>
      <x:c r="F328" t="str">
        <x:v>Yes</x:v>
      </x:c>
      <x:c r="G328" t="str">
        <x:v>FSE-23</x:v>
      </x:c>
      <x:c r="H328" t="str">
        <x:v>Clone detection: BigCloneBench (BCB), Google Code Jam (GCJ)
Vulnerability detection: OWASP Benchmark, Juliet Test Suite
Code summary: CodeSearchNet (CSN), TL-CodeSum (TLC)</x:v>
      </x:c>
      <x:c r="I328" t="str">
        <x:v>Attack success rate (ASR): BeamAttack is 20.85% higher than ALERT on average (up to 58.29%).
Efficiency (AMQ): The average number of BeamAttack queries is 1,690, 11.98% less than ALERT.
Naturalness: The identifier replacement rate (ICR) is reduced to 8.49%, and the code similarity (ACS) reaches 0.9871.</x:v>
      </x:c>
      <x:c r="J328" t="str">
        <x:v>No</x:v>
      </x:c>
      <x:c r="K328" t="str">
        <x:v>Not mentioned, but pointed out that code pre-training models have been widely used in critical mission scenarios such as vulnerability detection, and adversarial attacks may cause security risks.</x:v>
      </x:c>
      <x:c r="L328" t="str">
        <x:v>No</x:v>
      </x:c>
      <x:c r="M328" s="6" t="e">
        <x:f>HYPERLINK("https://github.com/CGCL-codes/Attack_PTMC","https://github.com/CGCL-codes/Attack_PTMC,,")</x:f>
        <x:v>HYPERLINK is not implemented. linkLocation=https://github.com/CGCL-codes/Attack_PTMC, friendlyName=https://github.com/CGCL-codes/Attack_PTMC,,</x:v>
      </x:c>
      <x:c r="N328" t="str">
        <x:v>14</x:v>
      </x:c>
      <x:c r="O328" t="str">
        <x:v>SE for AI </x:v>
      </x:c>
      <x:c r="P328" t="str">
        <x:v>Model Robustness and Adversarial Examples</x:v>
      </x:c>
      <x:c r="Q328" t="str">
        <x:v>Yes</x:v>
      </x:c>
    </x:row>
    <x:row r="329" ht="25.5" customHeight="1">
      <x:c r="A329" t="str">
        <x:v>Can Machine Learning Pipelines Be Better Configured?</x:v>
      </x:c>
      <x:c r="B329" t="str">
        <x:v>Testing</x:v>
      </x:c>
      <x:c r="C329" t="str">
        <x:v>The paper investigates performance inconsistencies in Machine Learning (ML) pipelines caused by different library version configurations, termed as Pipeline Configuration (PLC) issues. The authors developed an infrastructure called Pricer to automatically generate pipeline variants with varying library versions and analyze their performance. An empirical study on 11,363 ML pipelines from Kaggle competitions revealed that 32.3% exhibited significant performance inconsistencies. The study also constructed a repository of 164 defective APIs and 106 API combinations to aid in detecting PLC issues.</x:v>
      </x:c>
      <x:c r="D329" t="str">
        <x:v>The paper investigates performance inconsistencies in Machine Learning (ML) pipelines caused by different library version configurations, termed as Pipeline Configuration (PLC) issues. The authors developed an infrastructure called Pricer to automatically generate pipeline variants with varying library versions and analyze their performance. An empirical study on 11,363 ML pipelines from Kaggle competitions revealed that 32.3% exhibited significant performance inconsistencies. The study also constructed a repository of 164 defective APIs and 106 API combinations to aid in detecting PLC issues.</x:v>
      </x:c>
      <x:c r="E329" t="str">
        <x:v>Configuration issues for machine learning pipelines</x:v>
      </x:c>
      <x:c r="F329" t="str">
        <x:v>Yes</x:v>
      </x:c>
      <x:c r="G329" t="str">
        <x:v>FSE-23</x:v>
      </x:c>
      <x:c r="H329" t="str">
        <x:v>The paper uses 11,363 ML pipelines from the Kaggle platform as the main data set, covering diverse tasks in 42 competitions and 112 popular ML libraries.</x:v>
      </x:c>
      <x:c r="I329" t="str">
        <x:v>Quantitative indicators:
Performance inconsistencies (execution time, memory usage, predicted performance).
Number of crashes and NaN errors for pipeline variants.
Competitive ranking change (e.g. percentage increase or decrease in ranking).
Effect:
32.3% of pipelines (1,092/3,380) exhibit significant performance inconsistencies in at least one variant.
The 399, 243 and 440 pipelines achieve better performance in terms of contention score, execution time and memory usage respectively by changing the library version combination.
The built defect API repository helped capture PLC issues in 309 real ML pipelines.</x:v>
      </x:c>
      <x:c r="J329" t="str">
        <x:v>Yes</x:v>
      </x:c>
      <x:c r="K329" t="str">
        <x:v>The paper mentions applications in industry, such as:
PLC issues detected in large ML pipelines at companies including Microsoft, Google, Tencent, and Alibaba via defective API repositories.
43 defective API issues were reported to ML library developers, of which 41.2% were identified and are being fixed.
In addition, the paper also mentioned that pipeline developers on the Kaggle platform expressed interest in Pricer’s diagnostic results and confirmed the existence of the problem.</x:v>
      </x:c>
      <x:c r="L329" t="str">
        <x:v>No</x:v>
      </x:c>
      <x:c r="M329" s="6"/>
      <x:c r="N329"/>
      <x:c r="O329" t="str">
        <x:v>Software maintenance and evolution</x:v>
      </x:c>
      <x:c r="P329" t="str">
        <x:v>Automated program repair</x:v>
      </x:c>
      <x:c r="Q329" t="str">
        <x:v>No</x:v>
      </x:c>
    </x:row>
    <x:row r="330" ht="25.5" customHeight="1">
      <x:c r="A330" t="str">
        <x:v>Fix Fairness, Don’t Ruin Accuracy: Performance Aware Fairness Repair using AutoML</x:v>
      </x:c>
      <x:c r="B330" t="str">
        <x:v>Testing</x:v>
      </x:c>
      <x:c r="C330" t="str">
        <x:v>The paper introduces Fair-AutoML, a novel approach to mitigate fairness bugs in machine learning models without compromising accuracy. By leveraging AutoML with two key innovations—a dynamic optimization function and fairness-aware search space pruning—the method efficiently explores configurations to achieve optimal fairness-accuracy trade-offs. Evaluated on 16 models and 4 datasets, Fair-AutoML repaired 60/64 cases, outperforming existing bias mitigation techniques.</x:v>
      </x:c>
      <x:c r="D330" t="str">
        <x:v>The paper introduces Fair-AutoML, a novel approach to mitigate fairness bugs in machine learning models without compromising accuracy. By leveraging AutoML with two key innovations—a dynamic optimization function and fairness-aware search space pruning—the method efficiently explores configurations to achieve optimal fairness-accuracy trade-offs. Evaluated on 16 models and 4 datasets, Fair-AutoML repaired 60/64 cases, outperforming existing bias mitigation techniques.</x:v>
      </x:c>
      <x:c r="E330" t="str">
        <x:v>Fairness fixes for machine learning models</x:v>
      </x:c>
      <x:c r="F330" t="str">
        <x:v>Yes</x:v>
      </x:c>
      <x:c r="G330" t="str">
        <x:v>FSE-23</x:v>
      </x:c>
      <x:c r="H330" t="str">
        <x:v>Datasets: Adult Census, Bank Marketing, German Credit, Titanic.
Model: 16 Kaggle real models such as XGBoost, Random Forest, Logistic Regression, etc.
Comparison methods: 6 bias mitigation technologies including Reweighing, Disparate Impact Remover, and Parfait-ML.</x:v>
      </x:c>
      <x:c r="I330" t="str">
        <x:v>Indicators:
Equity indicators: Disparate Impact (DI), Statistical Parity Difference (SPD), Equal Opportunity Difference (EOD), Average Absolute Odds Difference (AOD).
Accuracy indicator: classification accuracy.
Effect:
Fair-AutoML fixed 60/64 defect cases, outperforming the baseline method (maximum repair 44/64).
Across multiple datasets and metrics, Fair-AutoML performs best in the trade-off between fairness and accuracy (such as reaching the "win-win" region in 25% of cases).</x:v>
      </x:c>
      <x:c r="J330" t="str">
        <x:v>No</x:v>
      </x:c>
      <x:c r="K330" t="str">
        <x:v>Not mentioned, but mentioned the potential application background of machine learning models in critical decision-making software such as recruitment and credit (such as avoiding racial, gender, etc. bias).</x:v>
      </x:c>
      <x:c r="L330" t="str">
        <x:v>No</x:v>
      </x:c>
      <x:c r="M330" s="6"/>
      <x:c r="N330"/>
      <x:c r="O330" t="str">
        <x:v>Cross-cutting and emerging themes</x:v>
      </x:c>
      <x:c r="P330" t="str">
        <x:v>AI ethics and fairness</x:v>
      </x:c>
      <x:c r="Q330" t="str">
        <x:v>No</x:v>
      </x:c>
    </x:row>
    <x:row r="331" ht="25.5" customHeight="1">
      <x:c r="A331" t="str">
        <x:v>BiasAsker: Measuring the Bias in Conversational AI System</x:v>
      </x:c>
      <x:c r="B331" t="str">
        <x:v>Testing</x:v>
      </x:c>
      <x:c r="C331" t="str">
        <x:v>The paper introduces BiasAsker, an automated framework designed to measure social bias in conversational AI systems. By constructing a comprehensive dataset of 841 social groups and 8,110 biased properties, BiasAsker generates questions to trigger both absolute and relative biases. Experiments on commercial and research models reveal biased behaviors in up to 32.83% of cases, offering insights into bias associations. The study provides a practical tool for fairness testing in AI systems.</x:v>
      </x:c>
      <x:c r="D331" t="str">
        <x:v>The paper introduces BiasAsker, an automated framework designed to measure social bias in conversational AI systems. By constructing a comprehensive dataset of 841 social groups and 8,110 biased properties, BiasAsker generates questions to trigger both absolute and relative biases. Experiments on commercial and research models reveal biased behaviors in up to 32.83% of cases, offering insights into bias associations. The study provides a practical tool for fairness testing in AI systems.</x:v>
      </x:c>
      <x:c r="E331" t="str">
        <x:v>Social bias detection and quantification in conversational AI systems</x:v>
      </x:c>
      <x:c r="F331" t="str">
        <x:v>Yes</x:v>
      </x:c>
      <x:c r="G331" t="str">
        <x:v>FSE-23</x:v>
      </x:c>
      <x:c r="H331" t="str">
        <x:v>The paper uses the following data sets as benchmarks:
StereoSet: Contains social groups such as gender, occupation, race, and religion.
Social Bias Inference Corpus (SBIC): Contains bias annotation in social media posts.
HolisticBias: Descriptive terms covering 13 demographic dimensions.</x:v>
      </x:c>
      <x:c r="I331" t="str">
        <x:v>Absolute Bias Rate: up to 32.83% (in Jovi system).
Relative Bias Rate: DialoGPT exhibits the highest relative bias (13.60) on the gender attribute.
Accuracy: The accuracy of bias identification is 0.93 (based on manual annotation verification).</x:v>
      </x:c>
      <x:c r="J331" t="str">
        <x:v>No</x:v>
      </x:c>
      <x:c r="K331" t="str">
        <x:v>Not mentioned, but the paper mentions testing of multiple commercial conversational AI systems, including:
ChatGPT (OpenAI): Its relative bias behavior detected.
Jovi (Vivo) and XiaoAi (Xiaomi): Exhibit high absolute bias rates.
DialoGPT (Microsoft): Shows significant relative bias on gender and race attributes.
Specific cases include visual analysis of gender, age and other group biases</x:v>
      </x:c>
      <x:c r="L331" t="str">
        <x:v>No</x:v>
      </x:c>
      <x:c r="M331" s="6" t="e">
        <x:f>HYPERLINK("https://github.com/yxwan123/BiasAsker","https://github.com/yxwan123/BiasAsker,,,")</x:f>
        <x:v>HYPERLINK is not implemented. linkLocation=https://github.com/yxwan123/BiasAsker, friendlyName=https://github.com/yxwan123/BiasAsker,,,</x:v>
      </x:c>
      <x:c r="N331" t="str">
        <x:v>38</x:v>
      </x:c>
      <x:c r="O331" t="str">
        <x:v>Cross-cutting and emerging themes</x:v>
      </x:c>
      <x:c r="P331" t="str">
        <x:v>AI ethics and fairness</x:v>
      </x:c>
      <x:c r="Q331" t="str">
        <x:v>Yes</x:v>
      </x:c>
    </x:row>
    <x:row r="332" ht="25.5" customHeight="1">
      <x:c r="A332" t="str">
        <x:v>Pitfalls in Experiments with DNN4SE: An Analysis of the State of the Practice</x:v>
      </x:c>
      <x:c r="B332" t="str">
        <x:v>Development</x:v>
      </x:c>
      <x:c r="C332" t="str">
        <x:v>The paper examines the state of practice in experiments using deep neural networks (DNNs) for software engineering tasks (DNN4SE). Through a mapping study of 194 experiments from 55 papers published in premier venues (e.g., ICSE, FSE, TSE), it identifies critical pitfalls:
87% of experiments lack inferential statistics to validate relationships between variables;
100% fail to fully control DNN-specific variables (e.g., hyperparameters, randomness);
86% omit detailed specifications of DNN configurations.
The authors recommend practices like multiple training runs and better documentation to enhance experimental rigor.</x:v>
      </x:c>
      <x:c r="D332" t="str">
        <x:v>The paper examines the state of practice in experiments using deep neural networks (DNNs) for software engineering tasks (DNN4SE). Through a mapping study of 194 experiments from 55 papers published in premier venues (e.g., ICSE, FSE, TSE), it identifies critical pitfalls:
87% of experiments lack inferential statistics to validate relationships between variables;
100% fail to fully control DNN-specific variables (e.g., hyperparameters, randomness);
86% omit detailed specifications of DNN configurations.
The authors recommend practices like multiple training runs and better documentation to enhance experimental rigor.</x:v>
      </x:c>
      <x:c r="E332" t="str">
        <x:v>The practical status and limitations of deep learning in software engineering experiments</x:v>
      </x:c>
      <x:c r="F332" t="str">
        <x:v>Yes</x:v>
      </x:c>
      <x:c r="G332" t="str">
        <x:v>FSE-23</x:v>
      </x:c>
      <x:c r="H332" t="str">
        <x:v>The paper did not use a specific benchmark, but used 194 experiments in 55 top conference papers as the analysis object (i.e., a meta-analysis study). Some of the analyzed papers may have used common data sets in the SE field (such as GitHub code base, defect database, etc.), but they are not explicitly listed in this article.</x:v>
      </x:c>
      <x:c r="I332" t="str">
        <x:v>Quantitative indicators: experimental standardization (such as variable coverage, statistical method usage, inconsistency ratio);
Effect: Common problems are revealed, such as only 13% of experiments using inferential statistics, and 68% of experiments having inconsistencies between papers and code.</x:v>
      </x:c>
      <x:c r="J332" t="str">
        <x:v>No</x:v>
      </x:c>
      <x:c r="K332" t="str">
        <x:v>Not reported</x:v>
      </x:c>
      <x:c r="L332" t="str">
        <x:v>No</x:v>
      </x:c>
      <x:c r="M332" s="6" t="e">
        <x:f>HYPERLINK("https://github.com/GRISE-UPM/Pitfalls_Experiments_DNN4SE","https://github.com/GRISE-UPM/Pitfalls_Experiments_DNN4SE,,")</x:f>
        <x:v>HYPERLINK is not implemented. linkLocation=https://github.com/GRISE-UPM/Pitfalls_Experiments_DNN4SE, friendlyName=https://github.com/GRISE-UPM/Pitfalls_Experiments_DNN4SE,,</x:v>
      </x:c>
      <x:c r="N332" t="str">
        <x:v>0</x:v>
      </x:c>
      <x:c r="O332" t="str">
        <x:v>SE for AI </x:v>
      </x:c>
      <x:c r="P332" t="str">
        <x:v>AI system integration and reproduction</x:v>
      </x:c>
      <x:c r="Q332" t="str">
        <x:v>No</x:v>
      </x:c>
    </x:row>
    <x:row r="333" ht="25.5" customHeight="1">
      <x:c r="A333" t="str">
        <x:v>DecompoVision: Reliability Analysis of Machine Vision Components Through Decomposition and Reuse</x:v>
      </x:c>
      <x:c r="B333" t="str">
        <x:v>Requirements</x:v>
      </x:c>
      <x:c r="C333" t="str">
        <x:v>The paper introduces DecompoVision, a modular reliability analysis framework for complex machine vision tasks (c-tasks) such as object detection and instance segmentation. By decomposing c-tasks into atomic subtasks (e.g., localization and classification) and leveraging human performance data to generate machine-verifiable requirements, DecompoVision provides deeper insights into the reliability of machine vision components. Evaluations show that the framework identifies reliability gaps missed by state-of-the-art benchmarks and reduces resource usage through artifact reuse.</x:v>
      </x:c>
      <x:c r="D333" t="str">
        <x:v>The paper introduces DecompoVision, a modular reliability analysis framework for complex machine vision tasks (c-tasks) such as object detection and instance segmentation. By decomposing c-tasks into atomic subtasks (e.g., localization and classification) and leveraging human performance data to generate machine-verifiable requirements, DecompoVision provides deeper insights into the reliability of machine vision components. Evaluations show that the framework identifies reliability gaps missed by state-of-the-art benchmarks and reduces resource usage through artifact reuse.</x:v>
      </x:c>
      <x:c r="E333" t="str">
        <x:v>Analyzing the reliability of machine vision components through decomposition and reuse</x:v>
      </x:c>
      <x:c r="F333" t="str">
        <x:v>Yes</x:v>
      </x:c>
      <x:c r="G333" t="str">
        <x:v>FSE-23</x:v>
      </x:c>
      <x:c r="H333" t="str">
        <x:v>The paper uses the following benchmarks:
PASCAL-VOC-C: used to evaluate the reliability of object detection models.
PASCAL VOC dataset: used for experiments and validation.</x:v>
      </x:c>
      <x:c r="I333" t="str">
        <x:v>Quantitative indicators:
Average Precision (AP): Used to measure the performance of object detection and instance segmentation.
Reliability distance: measures the difference in model performance on original images and transformed images.
Effect:
DecompoVision is able to discover reliability flaws that existing benchmarks such as PASCAL-VOC-C fail to detect.
By reusing analysis resources, the runtime for checking requirement fulfillment was reduced by 87%.</x:v>
      </x:c>
      <x:c r="J333" t="str">
        <x:v>No</x:v>
      </x:c>
      <x:c r="K333" t="str">
        <x:v>Not mentioned, but the paper mentions the application of machine vision components in safety-critical systems such as autonomous vehicles</x:v>
      </x:c>
      <x:c r="L333" t="str">
        <x:v>Yes</x:v>
      </x:c>
      <x:c r="M333" s="6"/>
      <x:c r="N333"/>
      <x:c r="O333" t="str">
        <x:v>Program Analysis and Software Testing</x:v>
      </x:c>
      <x:c r="P333" t="str">
        <x:v>Quantum program testing, deep learning system testing</x:v>
      </x:c>
      <x:c r="Q333" t="str">
        <x:v>No</x:v>
      </x:c>
    </x:row>
    <x:row r="334" ht="25.5" customHeight="1">
      <x:c r="A334" t="str">
        <x:v>Nezha: Interpretable Fine-Grained Root Causes Analysis for Microservices on Multi-Modal Observability Data</x:v>
      </x:c>
      <x:c r="B334" t="str">
        <x:v>Maintenance</x:v>
      </x:c>
      <x:c r="C334" t="str">
        <x:v>The paper presents Nezha, an interpretable and fine-grained root cause analysis (RCA) approach for microservices, leveraging multi-modal observability data (metrics, logs, and traces). Nezha transforms heterogeneous data into homogeneous event representations, constructs event graphs, and mines patterns to compare fault-free and fault-suffering phases. It identifies root causes at the code region or resource type level with high accuracy (89.77% Top1). Evaluations on microservice applications demonstrate its superiority over state-of-the-art methods.</x:v>
      </x:c>
      <x:c r="D334" t="str">
        <x:v>The paper presents Nezha, an interpretable and fine-grained root cause analysis (RCA) approach for microservices, leveraging multi-modal observability data (metrics, logs, and traces). Nezha transforms heterogeneous data into homogeneous event representations, constructs event graphs, and mines patterns to compare fault-free and fault-suffering phases. It identifies root causes at the code region or resource type level with high accuracy (89.77% Top1). Evaluations on microservice applications demonstrate its superiority over state-of-the-art methods.</x:v>
      </x:c>
      <x:c r="E334" t="str">
        <x:v>Root cause analysis in microservice systems</x:v>
      </x:c>
      <x:c r="F334" t="str">
        <x:v>Yes</x:v>
      </x:c>
      <x:c r="G334" t="str">
        <x:v>FSE-23</x:v>
      </x:c>
      <x:c r="H334" t="str">
        <x:v>The paper uses two open source microservice applications as experimental platforms:
OnlineBoutique (e-commerce system)
TrainTicket (railway booking system)
The authors have enhanced both systems to add complete tracing and logging support.</x:v>
      </x:c>
      <x:c r="I334" t="str">
        <x:v>Indicators:
Service level Top-k accuracy (AS@k): the probability that the root cause service appears in the top k results.
Internal service level Top-k accuracy (AIS@k): the probability that the root code area or resource type appears in the top k results.
Effect:
Service level: Nezha's AS@1 is 90%, AS@3 is 97%, and AS@5 is 97%, which is significantly better than the baseline method (improvement 61.45%~74.63%).
Internal service level: AIS@1 is 87%, AIS@3 is 97%, AIS@5 is 97%, which is 67.47%~74.85% better than the baseline method.</x:v>
      </x:c>
      <x:c r="J334" t="str">
        <x:v>No</x:v>
      </x:c>
      <x:c r="K334" t="str">
        <x:v>Not mentioned, but mentioned are similar-scale request event volumes in industrial systems (e.g., a single request involves dozens of service calls and hundreds of logs), implying that its approach is applicable to real production environments.</x:v>
      </x:c>
      <x:c r="L334" t="str">
        <x:v>No</x:v>
      </x:c>
      <x:c r="M334" s="6" t="e">
        <x:f>HYPERLINK("https://github.com/IntelligentDDS/Nezha","https://github.com/IntelligentDDS/Nezha,,,")</x:f>
        <x:v>HYPERLINK is not implemented. linkLocation=https://github.com/IntelligentDDS/Nezha, friendlyName=https://github.com/IntelligentDDS/Nezha,,,</x:v>
      </x:c>
      <x:c r="N334" t="str">
        <x:v>56</x:v>
      </x:c>
      <x:c r="O334" t="str">
        <x:v>Anomaly detection and fault diagnosis</x:v>
      </x:c>
      <x:c r="P334" t="str">
        <x:v>Anomaly detection and fault location in microservice systems</x:v>
      </x:c>
      <x:c r="Q334" t="str">
        <x:v>No</x:v>
      </x:c>
    </x:row>
    <x:row r="335" ht="25.5" customHeight="1">
      <x:c r="A335" t="str">
        <x:v>DiagConfig: Configuration Diagnosis of Performance Violations in Configurable Software Systems</x:v>
      </x:c>
      <x:c r="B335" t="str">
        <x:v>Maintenance</x:v>
      </x:c>
      <x:c r="C335" t="str">
        <x:v>The paper introduces DIAGCONFIG, a tool designed to diagnose performance violations in configurable software systems. It leverages static code analysis to track configuration option propagation, identifies performance-sensitive options, and constructs cause-effect chains to explain performance issues. Experimental results show that DIAGCONFIG reduces false positives in identifying performance-sensitive options and outperforms state-of-the-art tools in diagnosing performance violations. Additionally, it aids in accelerating auto-tuning by compressing the configuration space.</x:v>
      </x:c>
      <x:c r="D335" t="str">
        <x:v>The paper introduces DIAGCONFIG, a tool designed to diagnose performance violations in configurable software systems. It leverages static code analysis to track configuration option propagation, identifies performance-sensitive options, and constructs cause-effect chains to explain performance issues. Experimental results show that DIAGCONFIG reduces false positives in identifying performance-sensitive options and outperforms state-of-the-art tools in diagnosing performance violations. Additionally, it aids in accelerating auto-tuning by compressing the configuration space.</x:v>
      </x:c>
      <x:c r="E335" t="str">
        <x:v>Configuration diagnosis of performance violations in configurable software systems</x:v>
      </x:c>
      <x:c r="F335" t="str">
        <x:v>Yes</x:v>
      </x:c>
      <x:c r="G335" t="str">
        <x:v>FSE-23</x:v>
      </x:c>
      <x:c r="H335" t="str">
        <x:v>The paper conducted experiments on eight real-world open source Java systems, including:
Batik (SVG rasterization tool)
Cassandra (database)
Catena (password hashing tool)
DConverter (Image Density Converter)
H2 (database)
Kanzi (data compression tool)
Prevayler (database)
Sunflow (rendering engine)
In addition, benchmarking tools such as YCSB (Yahoo! Cloud Serving Benchmark) and NoSQLBench are also used.</x:v>
      </x:c>
      <x:c r="I335" t="str">
        <x:v>False Positives: DIAGCONFIG had 5 false positives when identifying performance-sensitive options, compared to 41 for comparison tool SafeTune.
Recall: DIAGCONFIG's recall rate when diagnosing performance violations is 0.892, which is better than the comparison tool Unicorn (0.289).
Accelerated tuning: In the case of Cassandra, DIAGCONFIG reduced the automatic tuning time from 45 minutes to 11 minutes, an acceleration of approximately 4 times.</x:v>
      </x:c>
      <x:c r="J335" t="str">
        <x:v>Yes</x:v>
      </x:c>
      <x:c r="K335" t="str">
        <x:v>Application cases in the industry were mentioned:
Cassandra database: Identifying key configuration options through DIAGCONFIG accelerates the tuning process of the OtterTune tool, significantly improving throughput and reducing latency.
Performance tuning: DIAGCONFIG is integrated into automatic tuning tools to help compress configuration space and improve tuning efficiency.</x:v>
      </x:c>
      <x:c r="L335" t="str">
        <x:v>Yes</x:v>
      </x:c>
      <x:c r="M335" s="6"/>
      <x:c r="N335"/>
      <x:c r="O335" t="str">
        <x:v>Systems and Performance Engineering</x:v>
      </x:c>
      <x:c r="P335" t="str">
        <x:v>Performance testing and optimization</x:v>
      </x:c>
      <x:c r="Q335" t="str">
        <x:v>No</x:v>
      </x:c>
    </x:row>
    <x:row r="336" ht="25.5" customHeight="1">
      <x:c r="A336" t="str">
        <x:v>Pre-training Code Representation with Semantic Flow Graph for Effective Bug Localization</x:v>
      </x:c>
      <x:c r="B336" t="str">
        <x:v>Maintenance</x:v>
      </x:c>
      <x:c r="C336" t="str">
        <x:v>The paper introduces a novel bug localization approach leveraging pre-trained code representations with Semantic Flow Graph (SFG). To address limitations in existing BERT-based methods (e.g., inadequate code semantics capture and small-scale negative samples), the authors:
Propose SFG, a directed multi-label graph encoding data flow, control flow, types, and computation roles of code elements.
Develop SemanticCodeBERT, pre-trained with SFG-guided tasks (e.g., type/role prediction) to enhance code semantics.
Design Hierarchical Momentum Contrastive Bug Localization (HMCBL), utilizing a memory bank for large-scale negative samples and hierarchical similarity estimation.
Evaluations on six Java projects show state-of-the-art performance, with MRR improvements of 140%-188% over FBL-BERT.</x:v>
      </x:c>
      <x:c r="D336" t="str">
        <x:v>The paper introduces a novel bug localization approach leveraging pre-trained code representations with Semantic Flow Graph (SFG). To address limitations in existing BERT-based methods (e.g., inadequate code semantics capture and small-scale negative samples), the authors:
Propose SFG, a directed multi-label graph encoding data flow, control flow, types, and computation roles of code elements.
Develop SemanticCodeBERT, pre-trained with SFG-guided tasks (e.g., type/role prediction) to enhance code semantics.
Design Hierarchical Momentum Contrastive Bug Localization (HMCBL), utilizing a memory bank for large-scale negative samples and hierarchical similarity estimation.
Evaluations on six Java projects show state-of-the-art performance, with MRR improvements of 140%-188% over FBL-BERT.</x:v>
      </x:c>
      <x:c r="E336" t="str">
        <x:v>Defect location based on pre-trained code representation and contrastive learning</x:v>
      </x:c>
      <x:c r="F336" t="str">
        <x:v>Yes</x:v>
      </x:c>
      <x:c r="G336" t="str">
        <x:v>FSE-23</x:v>
      </x:c>
      <x:c r="H336" t="str">
        <x:v>The paper uses the following data sets:
Pre-training data: Java corpus from CodeSearchNet (450,000 functions).
Defect location assessment data: Based on the manually verified data set of [Ming et al. 2019], including 6 Java projects (AspectJ, JDT, PDE, SWT, Tomcat, ZXing), covering the three granularities of Commit, File and Hunk.</x:v>
      </x:c>
      <x:c r="I336" t="str">
        <x:v>Main indicators:
MRR (average reciprocal ranking): the highest improvement is 0.439 (ZXing), which is 183% higher than FBL-BERT (0.155).
MAP (mean average precision): up to 0.226 (ZXing).
P@K (top K hit rate): For example, P@1 reaches 0.429 in ZXing (FBL-BERT is 0.1).
Specific results: significantly better than the baseline (BLUIR, FBL-BERT, GraphCodeBERT, UniXcoder) in all projects and granularities.</x:v>
      </x:c>
      <x:c r="J336" t="str">
        <x:v>No</x:v>
      </x:c>
      <x:c r="K336" t="str">
        <x:v>Not mentioned, but mentioned Facebook's Bug2Commit as related work, indicating the potential value of defect localization technology in industrial scenarios.</x:v>
      </x:c>
      <x:c r="L336" t="str">
        <x:v>No</x:v>
      </x:c>
      <x:c r="M336" s="6" t="e">
        <x:f>HYPERLINK("https://github.com/duyali2000/SemanticFlowGraph","https://github.com/duyali2000/SemanticFlowGraph,,")</x:f>
        <x:v>HYPERLINK is not implemented. linkLocation=https://github.com/duyali2000/SemanticFlowGraph, friendlyName=https://github.com/duyali2000/SemanticFlowGraph,,</x:v>
      </x:c>
      <x:c r="N336" t="str">
        <x:v>27</x:v>
      </x:c>
      <x:c r="O336" t="str">
        <x:v>Software maintenance and evolution</x:v>
      </x:c>
      <x:c r="P336" t="str">
        <x:v>Automated program repair</x:v>
      </x:c>
      <x:c r="Q336" t="str">
        <x:v>Yes</x:v>
      </x:c>
    </x:row>
    <x:row r="337" ht="25.5" customHeight="1">
      <x:c r="A337" t="str">
        <x:v>A Practical Human Labeling Method for Online Just-in-Time Software Defect Prediction</x:v>
      </x:c>
      <x:c r="B337" t="str">
        <x:v>Testing</x:v>
      </x:c>
      <x:c r="C337" t="str">
        <x:v>This paper addresses the unrealistic labeling assumptions in current Just-in-Time Software Defect Prediction (JIT-SDP) models, which often delay labeling defect-prone code changes. The authors propose a practical human labeling procedure (HumLa) that accounts for immediate inspection of predicted defect-inducing changes by developers. They also introduce ECo-HumLa, an effort-conservative approach that reduces human labeling cost by prioritizing changes most likely to induce defects. Experiments on 14 GitHub projects demonstrate that realistic labeling leads to significantly better predictive performance, and ECo-HumLa achieves similar performance with around 50% less human effort.</x:v>
      </x:c>
      <x:c r="D337" t="str">
        <x:v>This paper addresses the unrealistic labeling assumptions in current Just-in-Time Software Defect Prediction (JIT-SDP) models, which often delay labeling defect-prone code changes. The authors propose a practical human labeling procedure (HumLa) that accounts for immediate inspection of predicted defect-inducing changes by developers. They also introduce ECo-HumLa, an effort-conservative approach that reduces human labeling cost by prioritizing changes most likely to induce defects. Experiments on 14 GitHub projects demonstrate that realistic labeling leads to significantly better predictive performance, and ECo-HumLa achieves similar performance with around 50% less human effort.</x:v>
      </x:c>
      <x:c r="E337" t="str">
        <x:v>Modeling and evaluation of more realistic human labeling methods in software defect prediction</x:v>
      </x:c>
      <x:c r="F337" t="str">
        <x:v>Yes</x:v>
      </x:c>
      <x:c r="G337" t="str">
        <x:v>FSE-23</x:v>
      </x:c>
      <x:c r="H337" t="str">
        <x:v>The paper conducts experiments on 14 GitHub open source projects, which contain software submission information and tag data processed by the Commit Guru tool. These projects include Django, Tensorflow, VSCode, wp-Calypso, etc.
.</x:v>
      </x:c>
      <x:c r="I337" t="str">
        <x:v>The main quantitative indicators used include:
G-Mean (geometric mean): used to deal with class-imbalanced data. The higher the value, the better the balance between positive and negative class predictions.
MCC (Matthews Correlation Coefficient): A comprehensive indicator that considers the four elements of the confusion matrix. The closer the value is to 1, the better.
Human Recall-1 and Human False Alarm: Measures how many real defects can be found when a human inspects it, and the false positive rate when inspecting clean code.
Results achieved on indicators include:
Compared with the traditional delayed labeling method, HumLa improves G-Mean and MCC on most projects (such as wp-Calypso G-Mean increased by 12.98%, MCC increased by 14.68%).
ECo-HumLa reduces human input by about 50% while maintaining basically the same prediction performance as HumLa's 100% labeling strategy.</x:v>
      </x:c>
      <x:c r="J337" t="str">
        <x:v>No</x:v>
      </x:c>
      <x:c r="K337" t="str">
        <x:v>Not mentioned, pointing out that this method is close to the actual development process and suitable for industrial deployment</x:v>
      </x:c>
      <x:c r="L337" t="str">
        <x:v>No</x:v>
      </x:c>
      <x:c r="M337" s="6"/>
      <x:c r="N337"/>
      <x:c r="O337" t="str">
        <x:v>Software security and vulnerability analysis</x:v>
      </x:c>
      <x:c r="P337" t="str">
        <x:v>Defect prediction and generation</x:v>
      </x:c>
      <x:c r="Q337" t="str">
        <x:v>No</x:v>
      </x:c>
    </x:row>
    <x:row r="338" ht="25.5" customHeight="1">
      <x:c r="A338" s="2" t="str">
        <x:v>Automata-based Trace Analysis for Aiding Diagnosing GUI Testing Tools for Android</x:v>
      </x:c>
      <x:c r="B338" t="str">
        <x:v>Testing</x:v>
      </x:c>
      <x:c r="C338" t="str">
        <x:v>The paper introduces an automata-based trace analysis approach to aid in diagnosing GUI testing tools for Android. Traditional benchmarking methods can only identify missed bugs but fail to provide clues about why the bugs were missed. To address this, the authors model bugs as finite automata that capture bug-triggering traces and match the event traces generated by testing tools against these automata. This process yields three coverage metrics as diagnostic clues. The enhanced benchmark suite, Themis⁺, demonstrates feasibility and usefulness by providing actionable insights for tool developers, helping them identify tool weaknesses and improve testing tools.</x:v>
      </x:c>
      <x:c r="D338" t="str">
        <x:v>The paper introduces an automata-based trace analysis approach to aid in diagnosing GUI testing tools for Android. Traditional benchmarking methods can only identify missed bugs but fail to provide clues about why the bugs were missed. To address this, the authors model bugs as finite automata that capture bug-triggering traces and match the event traces generated by testing tools against these automata. This process yields three coverage metrics as diagnostic clues. The enhanced benchmark suite, Themis⁺, demonstrates feasibility and usefulness by providing actionable insights for tool developers, helping them identify tool weaknesses and improve testing tools.</x:v>
      </x:c>
      <x:c r="E338" t="str">
        <x:v>Assist in diagnosing the causes of defects missed by Android GUI testing tools through automaton modeling and trajectory analysis</x:v>
      </x:c>
      <x:c r="F338" t="str">
        <x:v>Yes</x:v>
      </x:c>
      <x:c r="G338" t="str">
        <x:v>FSE-23</x:v>
      </x:c>
      <x:c r="H338" t="str">
        <x:v>The paper uses the Themis benchmark suite, which contains 52 real-world Android application defects (47 were used in the actual experiment). Themis⁺ is an improved version obtained by the author by enhancing Themis (adding defective automata).</x:v>
      </x:c>
      <x:c r="I338" t="str">
        <x:v>Quantitative indicators:
Event Coverage (EC): Measures the proportion of defect-triggering events covered by the testing tool.
Event Pair Coverage (EPC): Measures the proportion of adjacent event pairs covered by a test tool.
Trace-based Minimum Distance (MD): Quantifies how close the test tool is to triggering the defect (the smaller the value, the closer).
Effect:
Themis⁺ provides 100% useful or consistent clues (no misleading) on all missed defects.
After industrial tools (such as Fastbot and WCTester) optimized through clues, 9 and 6 defects were newly discovered, and the coverage rate was improved (such as Fastbot's EPC increased from 70.8% to higher).</x:v>
      </x:c>
      <x:c r="J338" t="str">
        <x:v>Yes</x:v>
      </x:c>
      <x:c r="K338" t="str">
        <x:v>Application:
Two industrial testing tools, ByteDance's Fastbot and Tencent's WeChat team's WCTester, were optimized based on Themis⁺'s clues and discovered 6 and 9 new defects respectively.
Fastbot fixed flaws in the event clustering strategy, and WCTester improved support for specific control types (such as ViewGroup).
Feedback: All tool developers have given Themis⁺’s clues positive reviews, finding them intuitive and useful.</x:v>
      </x:c>
      <x:c r="L338" t="str">
        <x:v>No</x:v>
      </x:c>
      <x:c r="M338" s="6"/>
      <x:c r="N338"/>
      <x:c r="O338" t="str">
        <x:v>Program Analysis and Software Testing</x:v>
      </x:c>
      <x:c r="P338" t="str">
        <x:v>Automated test generation</x:v>
      </x:c>
      <x:c r="Q338" t="str">
        <x:v>No</x:v>
      </x:c>
    </x:row>
    <x:row r="339" ht="25.5" customHeight="1">
      <x:c r="A339" t="str">
        <x:v>Towards Automated Detection of Unethical Behavior in Open-source Software Projects</x:v>
      </x:c>
      <x:c r="B339" t="str">
        <x:v>Management</x:v>
      </x:c>
      <x:c r="C339" t="str">
        <x:v>This paper investigates the automated detection of unethical behavior in Open-Source Software (OSS) projects. By analyzing 316 GitHub issues, the authors propose a taxonomy of 15 types of unethical behavior guided by six ethical principles (e.g., autonomy, privacy). They also introduce Etor, a tool based on ontological engineering and Semantic Web Rule Language (SWRL), to automatically detect six types of unethical behavior. Evaluated on 195,621 GitHub issues and 1,765 repositories, Etor achieved an average true positive rate of 74.8%, detecting 548 unethical issues. The study provides both theoretical insights and practical tools for ethical management in OSS communities.</x:v>
      </x:c>
      <x:c r="D339" t="str">
        <x:v>This paper investigates the automated detection of unethical behavior in Open-Source Software (OSS) projects. By analyzing 316 GitHub issues, the authors propose a taxonomy of 15 types of unethical behavior guided by six ethical principles (e.g., autonomy, privacy). They also introduce Etor, a tool based on ontological engineering and Semantic Web Rule Language (SWRL), to automatically detect six types of unethical behavior. Evaluated on 195,621 GitHub issues and 1,765 repositories, Etor achieved an average true positive rate of 74.8%, detecting 548 unethical issues. The study provides both theoretical insights and practical tools for ethical management in OSS communities.</x:v>
      </x:c>
      <x:c r="E339" t="str">
        <x:v>Unethical behavior in open source software projects and its automatic detection method</x:v>
      </x:c>
      <x:c r="F339" t="str">
        <x:v>Yes</x:v>
      </x:c>
      <x:c r="G339" t="str">
        <x:v>FSE-23</x:v>
      </x:c>
      <x:c r="H339" t="str">
        <x:v>The benchmarks used in the paper include:
316 issues/PRs marked with unethical behavior crawled from GitHub (used for classification research).
195,621 issues/PRs and 1,765 repositories obtained from the GitHub API (used for evaluation of the Etor tool).
10 pairs of repositories with similar names (used to detect "soft fork" behavior).</x:v>
      </x:c>
      <x:c r="I339" t="str">
        <x:v>Quantitative indicators:
True Positive Rate (TP): The proportion of unethical behavior that is correctly detected.
False Positive Rate (FP): The proportion of unethical behavior that is incorrectly detected.
Detection time (Time): average detection time (seconds).
Effect:
The average true positive rate is 74.8%, and can reach up to 100% (such as "soft fork" detection).
The average false positive rate is 24.8%.
Detection times range from 3.1 seconds (repository level detection) to 343.1 seconds ("soft fork" detection).</x:v>
      </x:c>
      <x:c r="J339" t="str">
        <x:v>No</x:v>
      </x:c>
      <x:c r="K339" t="str">
        <x:v>Not mentioned, but by reporting detected unethical behavior to open source project developers, a 21.17% response rate was obtained, of which 57.35% of the issues were fixed.
The research results can provide a reference for ethical codes of conduct for managers and developers in the open source community.</x:v>
      </x:c>
      <x:c r="L339" t="str">
        <x:v>No</x:v>
      </x:c>
      <x:c r="M339" s="6"/>
      <x:c r="N339"/>
      <x:c r="O339" t="str">
        <x:v>Software maintenance and evolution</x:v>
      </x:c>
      <x:c r="P339" t="str">
        <x:v>Open source community and collaboration model</x:v>
      </x:c>
      <x:c r="Q339" t="str">
        <x:v>Yes</x:v>
      </x:c>
    </x:row>
    <x:row r="340" ht="25.5" customHeight="1">
      <x:c r="A340" t="str">
        <x:v>Flow experience in software engineering</x:v>
      </x:c>
      <x:c r="B340" t="str">
        <x:v>Development</x:v>
      </x:c>
      <x:c r="C340" t="str">
        <x:v>This study investigates the flow experience of software developers and its facilitating factors. Using a qualitative Critical Incident Technique (CIT) approach, researchers collected responses from 401 developers. Key findings include the importance of optimal challenge, high motivation, positive Developer Experience (DX), and distraction-free environments in facilitating flow. The characteristics of flow include absorption, effortless control, intrinsic reward, and high performance. The study highlights the role of development tools (e.g., IDEs) in supporting flow and provides practical implications for both developers and organizations to enhance productivity and well-being.</x:v>
      </x:c>
      <x:c r="D340" t="str">
        <x:v>This study investigates the flow experience of software developers and its facilitating factors. Using a qualitative Critical Incident Technique (CIT) approach, researchers collected responses from 401 developers. Key findings include the importance of optimal challenge, high motivation, positive Developer Experience (DX), and distraction-free environments in facilitating flow. The characteristics of flow include absorption, effortless control, intrinsic reward, and high performance. The study highlights the role of development tools (e.g., IDEs) in supporting flow and provides practical implications for both developers and organizations to enhance productivity and well-being.</x:v>
      </x:c>
      <x:c r="E340" t="str">
        <x:v>Software developers’ flow experience and its promoting factors</x:v>
      </x:c>
      <x:c r="F340" t="str">
        <x:v>No</x:v>
      </x:c>
      <x:c r="G340" t="str">
        <x:v>FSE-23</x:v>
      </x:c>
      <x:c r="H340" t="str">
        <x:v>The paper does not use traditional benchmarks, but collects subjective feedback from developers through qualitative analysis (such as CIT questionnaire), and analyzes the data based on flow psychology theory (such as Csikszentmihalyi's flow model).</x:v>
      </x:c>
      <x:c r="I340" t="str">
        <x:v>Quantitative indicators:
Frequency of flow experiences (e.g., “often,” “sometimes,” “rarely”).
Flow duration (such as "1-12 hours", "1-7 days").
The relationship between development stage and flow (e.g. development/programming accounts for 83.5%).
Effect:
The majority of developers (43%) said they experience flow “sometimes” and 30% said they “often”.
Flow is significantly related to high performance (mentioned by 25.9% of respondents) and increased creativity.</x:v>
      </x:c>
      <x:c r="J340" t="str">
        <x:v>Yes</x:v>
      </x:c>
      <x:c r="K340" t="str">
        <x:v>Not mentioned, but the following practical suggestions are made:
Provide developers with moderately challenging tasks and high-quality development tools (such as IDEs).
Reduce work distractions (e.g., meetings, instant messaging) to promote focus.
Improve developer experience (DX) by optimizing work environment and tool design.</x:v>
      </x:c>
      <x:c r="L340" t="str">
        <x:v>No</x:v>
      </x:c>
      <x:c r="M340" s="6"/>
      <x:c r="N340"/>
      <x:c r="O340" t="str">
        <x:v>Human-computer interaction and developer tools</x:v>
      </x:c>
      <x:c r="P340" t="str">
        <x:v>Developer experience and flow analysis</x:v>
      </x:c>
      <x:c r="Q340" t="str">
        <x:v>No</x:v>
      </x:c>
    </x:row>
    <x:row r="341" ht="25.5" customHeight="1">
      <x:c r="A341" t="str">
        <x:v>Building and Sustaining Ethnically, Racially, and Gender Diverse Software Engineering Teams: A Study at Google</x:v>
      </x:c>
      <x:c r="B341" t="str">
        <x:v>Management</x:v>
      </x:c>
      <x:c r="C341" t="str">
        <x:v>This paper explores how to build and sustain ethnically, racially, and gender-diverse software engineering teams at Google, a large software company. Through interviews with 11 engineers and 9 managers from highly diverse teams, the study identifies effective practices in recruiting, hiring, and fostering an inclusive environment, which create a positive feedback loop. The research introduces the concept of "technical allyship," highlighting the role of team members in supporting diversity. The findings provide actionable recommendations for organizations aiming to enhance team diversity.</x:v>
      </x:c>
      <x:c r="D341" t="str">
        <x:v>This paper explores how to build and sustain ethnically, racially, and gender-diverse software engineering teams at Google, a large software company. Through interviews with 11 engineers and 9 managers from highly diverse teams, the study identifies effective practices in recruiting, hiring, and fostering an inclusive environment, which create a positive feedback loop. The research introduces the concept of "technical allyship," highlighting the role of team members in supporting diversity. The findings provide actionable recommendations for organizations aiming to enhance team diversity.</x:v>
      </x:c>
      <x:c r="E341" t="str">
        <x:v>Practices for Building and Sustaining Diverse Software Engineering Teams</x:v>
      </x:c>
      <x:c r="F341" t="str">
        <x:v>No</x:v>
      </x:c>
      <x:c r="G341" t="str">
        <x:v>FSE-23</x:v>
      </x:c>
      <x:c r="H341" t="str">
        <x:v>The paper does not explicitly mention the use of specific benchmarks, but instead summarizes practices and findings through qualitative analysis (such as interviews and thematic analysis).</x:v>
      </x:c>
      <x:c r="I341" t="str">
        <x:v>Quantitative indicators mentioned in the paper include:
Racial/Ethnic Richness: Include at least four different racial/ethnic groups on the team.
Gender diversity index (Gini-Simpson index): used to measure gender diversity in a team. The team index selected in the study was greater than 0.4.
Team size and member retention time: The team size is 5-15 people, and at least one engineer from the underrepresented group (URG) has been working in the team for more than two years and has been promoted.
Research has found that teams that adopt these metrics are successful in building and sustaining diversity, creating a positive cycle through inclusion practices.</x:v>
      </x:c>
      <x:c r="J341" t="str">
        <x:v>No</x:v>
      </x:c>
      <x:c r="K341" t="str">
        <x:v>Not mentioned, the case studies in the paper are based on team practices at Google, specifically describing Google’s practical applications in recruiting, team management, and leadership diversity. In addition, the paper also mentioned the commitment to diversity of other technology companies (such as Microsoft and Meta), but did not elaborate on their specific cases.</x:v>
      </x:c>
      <x:c r="L341" t="str">
        <x:v>Yes</x:v>
      </x:c>
      <x:c r="M341" s="6"/>
      <x:c r="N341"/>
      <x:c r="O341" t="str">
        <x:v>Software maintenance and evolution</x:v>
      </x:c>
      <x:c r="P341" t="str">
        <x:v>Developer behavior analysis</x:v>
      </x:c>
      <x:c r="Q341" t="str">
        <x:v>No</x:v>
      </x:c>
    </x:row>
    <x:row r="342" ht="25.5" customHeight="1">
      <x:c r="A342" t="str">
        <x:v>Heterogeneous Testing for Coverage Profilers Empowered with Debugging Support</x:v>
      </x:c>
      <x:c r="B342" t="str">
        <x:v>Testing</x:v>
      </x:c>
      <x:c r="C342" t="str">
        <x:v>The paper introduces Decov, a heterogeneous testing technique designed to validate code coverage profilers. Unlike traditional methods such as differential testing and metamorphic testing, which rely on homogeneous sources (e.g., outputs from different profilers or the profilers themselves), Decov leverages debugging information as a heterogeneous source. By comparing execution counts from coverage profilers with hit counts monitored by debuggers, Decov identifies inconsistencies that indicate potential bugs. Experiments on Gcov and LLVM-cov revealed 21 new bugs, with 19 confirmed by developers and 5 fixed. Decov is shown to be a simple yet effective complementary approach to existing validation techniques.</x:v>
      </x:c>
      <x:c r="D342" t="str">
        <x:v>The paper introduces Decov, a heterogeneous testing technique designed to validate code coverage profilers. Unlike traditional methods such as differential testing and metamorphic testing, which rely on homogeneous sources (e.g., outputs from different profilers or the profilers themselves), Decov leverages debugging information as a heterogeneous source. By comparing execution counts from coverage profilers with hit counts monitored by debuggers, Decov identifies inconsistencies that indicate potential bugs. Experiments on Gcov and LLVM-cov revealed 21 new bugs, with 19 confirmed by developers and 5 fixed. Decov is shown to be a simple yet effective complementary approach to existing validation techniques.</x:v>
      </x:c>
      <x:c r="E342" t="str">
        <x:v>Validation of code coverage analysis tools</x:v>
      </x:c>
      <x:c r="F342" t="str">
        <x:v>No</x:v>
      </x:c>
      <x:c r="G342" t="str">
        <x:v>FSE-23</x:v>
      </x:c>
      <x:c r="H342" t="str">
        <x:v>The paper uses 26,530 C programs in the GCC 7.4.0 test suite as test cases to verify the Gcov and LLVM-cov coverage tools.</x:v>
      </x:c>
      <x:c r="I342" t="str">
        <x:v>Quantitative indicators: number of bugs discovered (21 new bugs), confirmation rate (19/21 confirmed by developers), repair rate (5/19 fixed).
Effect:
Decov found 217 and 371 test programs violating heterogeneous relationships in Gcov and LLVM-cov respectively.
Compared with existing technologies (C2V and Cod), Decov is able to detect more unique errors (such as 12/19 not discovered by C2V and 19/19 not discovered by Cod).</x:v>
      </x:c>
      <x:c r="J342" t="str">
        <x:v>Yes</x:v>
      </x:c>
      <x:c r="K342" t="str">
        <x:v>The paper mentions its application in the two mainstream compiler tool chains of GCC and LLVM. Specific cases include:
Of the 21 bug reports submitted, 19 were confirmed by the developers and 5 have been fixed (such as LLVM-cov’s Bug 45194 and Gcov’s Bug 105500).
Developers improved the coverage tool's mapping strategy and region generation logic through bugs discovered by Decov.</x:v>
      </x:c>
      <x:c r="L342" t="str">
        <x:v>No</x:v>
      </x:c>
      <x:c r="M342" s="6"/>
      <x:c r="N342"/>
      <x:c r="O342" t="str">
        <x:v>Program Analysis and Software Testing</x:v>
      </x:c>
      <x:c r="P342" t="str">
        <x:v>Automated test generation</x:v>
      </x:c>
      <x:c r="Q342" t="str">
        <x:v>No</x:v>
      </x:c>
    </x:row>
    <x:row r="343" ht="25.5" customHeight="1">
      <x:c r="A343" t="str">
        <x:v>NeuRI: Diversifying DNN Generation via Inductive Rule Inference</x:v>
      </x:c>
      <x:c r="B343" t="str">
        <x:v>Testing</x:v>
      </x:c>
      <x:c r="C343" t="str">
        <x:v>This paper presents NEURI, a method for automatically generating diverse and valid deep neural network (DNN) models to test the correctness of deep learning systems. NEURI collects valid and invalid API traces, infers operator constraints via inductive program synthesis, and employs hybrid model generation combining symbolic and concrete operators. Experiments show that NEURI improves branch coverage by 24% for TensorFlow and 15% for PyTorch compared to state-of-the-art techniques, and it discovered 100 new bugs, with 81 fixed or confirmed within four months.</x:v>
      </x:c>
      <x:c r="D343" t="str">
        <x:v>This paper presents NEURI, a method for automatically generating diverse and valid deep neural network (DNN) models to test the correctness of deep learning systems. NEURI collects valid and invalid API traces, infers operator constraints via inductive program synthesis, and employs hybrid model generation combining symbolic and concrete operators. Experiments show that NEURI improves branch coverage by 24% for TensorFlow and 15% for PyTorch compared to state-of-the-art techniques, and it discovered 100 new bugs, with 81 fixed or confirmed within four months.</x:v>
      </x:c>
      <x:c r="E343" t="str">
        <x:v>Automatically generate diverse and effective deep neural network models to test the correctness of deep learning systems.</x:v>
      </x:c>
      <x:c r="F343" t="str">
        <x:v>Yes</x:v>
      </x:c>
      <x:c r="G343" t="str">
        <x:v>FSE-23</x:v>
      </x:c>
      <x:c r="H343" t="str">
        <x:v>TensorFlow XLA compiler
PyTorch JIT compiler</x:v>
      </x:c>
      <x:c r="I343" t="str">
        <x:v>Branch Coverage: NEURI improved by 24% on TensorFlow and 15% on PyTorch.
Number of bugs discovered: 100 new bugs, 81 of which were fixed or confirmed, and 9 were marked as high priority or security vulnerabilities.
Model generation speed: The average test case generation time is 88ms (TensorFlow) and 69ms (PyTorch).</x:v>
      </x:c>
      <x:c r="J343" t="str">
        <x:v>Yes</x:v>
      </x:c>
      <x:c r="K343" t="str">
        <x:v>The paper mentions the application of NEURI in two mainstream deep learning frameworks, PyTorch and TensorFlow, and mentions that developers believe that the errors found by NEURI are of high quality and common in practice. Specific cases include discovered CVE vulnerabilities (such as GISA-6655-44g2-4gc8) and other high-priority bugs.</x:v>
      </x:c>
      <x:c r="L343" t="str">
        <x:v>No</x:v>
      </x:c>
      <x:c r="M343" s="6" t="e">
        <x:f>HYPERLINK("https://github.com/ise-uiuc/neuri-artifact","https://github.com/ise-uiuc/neuri-artifact,")</x:f>
        <x:v>HYPERLINK is not implemented. linkLocation=https://github.com/ise-uiuc/neuri-artifact, friendlyName=https://github.com/ise-uiuc/neuri-artifact,</x:v>
      </x:c>
      <x:c r="N343" t="str">
        <x:v>31</x:v>
      </x:c>
      <x:c r="O343" t="str">
        <x:v>Program Analysis and Software Testing</x:v>
      </x:c>
      <x:c r="P343" t="str">
        <x:v>Quantum program testing, deep learning system testing</x:v>
      </x:c>
      <x:c r="Q343" t="str">
        <x:v>No</x:v>
      </x:c>
    </x:row>
    <x:row r="344" ht="25.5" customHeight="1">
      <x:c r="A344" t="str">
        <x:v>Outage-Watch: Early Prediction of Outages using Extreme Event Regularizer</x:v>
      </x:c>
      <x:c r="B344" t="str">
        <x:v>Maintenance</x:v>
      </x:c>
      <x:c r="C344" t="str">
        <x:v>The paper "Outage-Watch: Early Prediction of Outages using Extreme Event Regularizer" proposes a method called Outage-Watch to predict cloud service outages in advance. By modeling the distribution of Quality of Service (QoS) metrics and incorporating an extreme event regularizer, the method significantly improves prediction accuracy and timeliness. Evaluations on real-world enterprise data show an average AUC of 0.98 and an 88% reduction in Mean Time To Detection (MTTD).</x:v>
      </x:c>
      <x:c r="D344" t="str">
        <x:v>The paper "Outage-Watch: Early Prediction of Outages using Extreme Event Regularizer" proposes a method called Outage-Watch to predict cloud service outages in advance. By modeling the distribution of Quality of Service (QoS) metrics and incorporating an extreme event regularizer, the method significantly improves prediction accuracy and timeliness. Evaluations on real-world enterprise data show an average AUC of 0.98 and an 88% reduction in Mean Time To Detection (MTTD).</x:v>
      </x:c>
      <x:c r="E344" t="str">
        <x:v>Early prediction of cloud service failures</x:v>
      </x:c>
      <x:c r="F344" t="str">
        <x:v>Yes</x:v>
      </x:c>
      <x:c r="G344" t="str">
        <x:v>FSE-23</x:v>
      </x:c>
      <x:c r="H344" t="str">
        <x:v>The paper uses the following baseline methods for comparison:
Naive Bayes
Random Forest
Gradient Boost
BiLSTM+Classifier</x:v>
      </x:c>
      <x:c r="I344" t="str">
        <x:v>AUC-PR: average 0.98, 7-15% better than baseline methods.
F1 Score: 0.984, 0.972 and 0.968 when the thresholds are 95%, 97% and 99% respectively.
MTTD Reduction: 88% reduction in real deployment (20-60 minutes).</x:v>
      </x:c>
      <x:c r="J344" t="str">
        <x:v>Yes</x:v>
      </x:c>
      <x:c r="K344" t="str">
        <x:v>The paper mentions deployment cases in real enterprise cloud service systems. For example:
Outage A: Heap memory problems are predicted and an alert is issued 67 minutes in advance.
Outage B: AWS component failure is detected and an early warning is given 22 minutes in advance.
Deployment results show that Outage-Watch successfully predicted all faults revealed through QoS indicators and significantly shortened fault detection time.</x:v>
      </x:c>
      <x:c r="L344" t="str">
        <x:v>Yes</x:v>
      </x:c>
      <x:c r="M344" s="6"/>
      <x:c r="N344"/>
      <x:c r="O344" t="str">
        <x:v>Anomaly detection and fault diagnosis</x:v>
      </x:c>
      <x:c r="P344" t="str">
        <x:v>Cloud service failure root cause analysis</x:v>
      </x:c>
      <x:c r="Q344" t="str">
        <x:v>No</x:v>
      </x:c>
    </x:row>
    <x:row r="345" ht="25.5" customHeight="1">
      <x:c r="A345" t="str">
        <x:v>Multilingual Code Co-Evolution Using Large Language Models</x:v>
      </x:c>
      <x:c r="B345" t="str">
        <x:v>Maintenance</x:v>
      </x:c>
      <x:c r="C345" t="str">
        <x:v>The paper introduces Codeditor, a large language model (LLM) designed to synchronize code changes across multiple programming languages in software projects. Traditional approaches, such as rule-based transpilers or full-code translation, are inefficient and error-prone. Codeditor explicitly models code edits and leverages historical context to propagate changes (e.g., bug fixes or features) from a source language (e.g., Java) to a target language (e.g., C#). The authors curate a dataset of 6,613 aligned Java-C# code changes and demonstrate that Codeditor outperforms state-of-the-art methods on automatic metrics. The model is also shown to complement generative models, with combined approaches further improving performance.</x:v>
      </x:c>
      <x:c r="D345" t="str">
        <x:v>The paper introduces Codeditor, a large language model (LLM) designed to synchronize code changes across multiple programming languages in software projects. Traditional approaches, such as rule-based transpilers or full-code translation, are inefficient and error-prone. Codeditor explicitly models code edits and leverages historical context to propagate changes (e.g., bug fixes or features) from a source language (e.g., Java) to a target language (e.g., C#). The authors curate a dataset of 6,613 aligned Java-C# code changes and demonstrate that Codeditor outperforms state-of-the-art methods on automatic metrics. The model is also shown to complement generative models, with combined approaches further improving performance.</x:v>
      </x:c>
      <x:c r="E345" t="str">
        <x:v>Multilingual code co-evolution</x:v>
      </x:c>
      <x:c r="F345" t="str">
        <x:v>Yes</x:v>
      </x:c>
      <x:c r="G345" t="str">
        <x:v>FSE-23</x:v>
      </x:c>
      <x:c r="H345" t="str">
        <x:v>The paper constructs a new dataset containing 6,613 sets of aligned code changes (method level) extracted from 8 pairs of open source Java and C# projects. Projects include itext/itext7, eclipse/jgit, etc. (see Table 2). The data set is divided into training set (70%), validation set (10%) and test set (20%), divided in chronological order to ensure the rationality of actual application scenarios.</x:v>
      </x:c>
      <x:c r="I345" t="str">
        <x:v>Indicators:
Exact Match (xMatch)
BLEU-4
CodeBLEU
SARI (Editorial Quality Assessment)
GLEU
Effect:
Codeditor (EditsTranslation) achieved xMatch of 67.23, BLEU-4 of 95.44, and CodeBLEU of 96.02 on the J2CS task, which is significantly better than the baseline model (such as CodeT5-Update's 60.41 xMatch).
After combining with the generative model, the Hybrid model further improved xMatch to 71.79 on the J2CS task.</x:v>
      </x:c>
      <x:c r="J345" t="str">
        <x:v>No</x:v>
      </x:c>
      <x:c r="K345" t="str">
        <x:v>Not mentioned, but pointed out that its application scenarios are suitable for enterprises that need to maintain multi-language APIs or algorithm implementations (such as Google Cloud, MongoDB, etc.). Code change synchronization of the open source projects itext/itext7 and itext/itext7-dotnet is used as an example</x:v>
      </x:c>
      <x:c r="L345" t="str">
        <x:v>No</x:v>
      </x:c>
      <x:c r="M345" s="6" t="e">
        <x:f>HYPERLINK("https://github.com/EngineeringSoftware/codeditor","https://github.com/EngineeringSoftware/codeditor,,")</x:f>
        <x:v>HYPERLINK is not implemented. linkLocation=https://github.com/EngineeringSoftware/codeditor, friendlyName=https://github.com/EngineeringSoftware/codeditor,,</x:v>
      </x:c>
      <x:c r="N345" t="str">
        <x:v>13</x:v>
      </x:c>
      <x:c r="O345" t="str">
        <x:v>Code generation and understanding</x:v>
      </x:c>
      <x:c r="P345" t="str">
        <x:v>Code translation and migration</x:v>
      </x:c>
      <x:c r="Q345" t="str">
        <x:v>Yes</x:v>
      </x:c>
    </x:row>
    <x:row r="346" ht="25.5" customHeight="1">
      <x:c r="A346" t="str">
        <x:v>Knowledge-based Version Incompatibility Detection for Deep Learning</x:v>
      </x:c>
      <x:c r="B346" t="str">
        <x:v>Maintenance</x:v>
      </x:c>
      <x:c r="C346" t="str">
        <x:v>The paper proposes DECIDE, a knowledge-based approach for detecting version incompatibilities in deep learning (DL) projects. Traditional methods rely on dependency specifications from PyPI, which fail to address undocumented constraints or issues involving drivers, OS, or hardware. DECIDE extracts version compatibility knowledge from Stack Overflow discussions by reformulating the task as a question-answering problem using a pre-trained QA model (UnifiedQA). The extracted knowledge is consolidated into a weighted graph to detect incompatibilities. Evaluations show DECIDE achieves 65% recall and 92% precision in detecting known issues, outperforming state-of-the-art tools like PyEGo and WatchMan.</x:v>
      </x:c>
      <x:c r="D346" t="str">
        <x:v>The paper proposes DECIDE, a knowledge-based approach for detecting version incompatibilities in deep learning (DL) projects. Traditional methods rely on dependency specifications from PyPI, which fail to address undocumented constraints or issues involving drivers, OS, or hardware. DECIDE extracts version compatibility knowledge from Stack Overflow discussions by reformulating the task as a question-answering problem using a pre-trained QA model (UnifiedQA). The extracted knowledge is consolidated into a weighted graph to detect incompatibilities. Evaluations show DECIDE achieves 65% recall and 92% precision in detecting known issues, outperforming state-of-the-art tools like PyEGo and WatchMan.</x:v>
      </x:c>
      <x:c r="E346" t="str">
        <x:v>Version incompatibility detection in deep learning projects</x:v>
      </x:c>
      <x:c r="F346" t="str">
        <x:v>Yes</x:v>
      </x:c>
      <x:c r="G346" t="str">
        <x:v>FSE-23</x:v>
      </x:c>
      <x:c r="H346" t="str">
        <x:v>The paper constructed a benchmark test set containing 10 popular GitHub deep learning projects (such as tkipf/gcn, chonyy/AI-basketball-analysis, etc.), covering the fields of computer vision, natural language processing and graph neural networks, and containing a total of 17 known version issues.</x:v>
      </x:c>
      <x:c r="I346" t="str">
        <x:v>Precision: 92% (DECIDE) vs. 33% (PyEGo) and 17% (WatchMan).
Recall: 65% (DECIDE) vs. 29% (PyEGo) and 6% (WatchMan).
F1 score: 75.9% (DECIDE) vs. 31.2% (PyEGo) and 8.7% (WatchMan).
Knowledge extraction accuracy: 84% (through manual verification of sampling results).</x:v>
      </x:c>
      <x:c r="J346" t="str">
        <x:v>No</x:v>
      </x:c>
      <x:c r="K346" t="str">
        <x:v>Not mentioned, but highlighted the potential of DECIDE in helping developers quickly resolve version issues in deep learning project deployments, such as by recommending Stack Overflow posts to assist in fixing issues.</x:v>
      </x:c>
      <x:c r="L346" t="str">
        <x:v>No</x:v>
      </x:c>
      <x:c r="M346" s="6" t="e">
        <x:f>HYPERLINK("https://github.com/KKZ20/DECIDE","https://github.com/KKZ20/DECIDE,,")</x:f>
        <x:v>HYPERLINK is not implemented. linkLocation=https://github.com/KKZ20/DECIDE, friendlyName=https://github.com/KKZ20/DECIDE,,</x:v>
      </x:c>
      <x:c r="N346" t="str">
        <x:v>9</x:v>
      </x:c>
      <x:c r="O346" t="str">
        <x:v>Software maintenance and evolution</x:v>
      </x:c>
      <x:c r="P346" t="str">
        <x:v>Software dependency management</x:v>
      </x:c>
      <x:c r="Q346" t="str">
        <x:v>Yes</x:v>
      </x:c>
    </x:row>
    <x:row r="347" ht="25.5" customHeight="1">
      <x:c r="A347" t="str">
        <x:v>OOM-Guard: Towards Improving The Ergonomics of Rust OOM Handling via A Reservation-based Approach</x:v>
      </x:c>
      <x:c r="B347" t="str">
        <x:v>Development</x:v>
      </x:c>
      <x:c r="C347" t="str">
        <x:v>This paper introduces OOM-Guard, a tool designed to enhance the ergonomics of Out-of-Memory (OOM) handling in Rust. Rust’s default infallible allocation mode aborts programs on OOM, which is unsuitable for critical systems. OOM-Guard employs static analysis to derive memory cost expressions for functions and reserves memory upfront, converting scattered OOM risks into centralized reservation checks. It reduces developer effort by requiring minimal code modifications and ensures robustness with low runtime overhead. Evaluations on real-world projects (Bento and rCore) demonstrate its practicality and efficiency.</x:v>
      </x:c>
      <x:c r="D347" t="str">
        <x:v>This paper introduces OOM-Guard, a tool designed to enhance the ergonomics of Out-of-Memory (OOM) handling in Rust. Rust’s default infallible allocation mode aborts programs on OOM, which is unsuitable for critical systems. OOM-Guard employs static analysis to derive memory cost expressions for functions and reserves memory upfront, converting scattered OOM risks into centralized reservation checks. It reduces developer effort by requiring minimal code modifications and ensures robustness with low runtime overhead. Evaluations on real-world projects (Bento and rCore) demonstrate its practicality and efficiency.</x:v>
      </x:c>
      <x:c r="E347" t="str">
        <x:v>Improve the usability and reliability of OOM processing in Rust language by reserving memory</x:v>
      </x:c>
      <x:c r="F347" t="str">
        <x:v>No</x:v>
      </x:c>
      <x:c r="G347" t="str">
        <x:v>FSE-23</x:v>
      </x:c>
      <x:c r="H347" t="str">
        <x:v>The paper uses two real-world Rust projects as benchmarks:
Bento-fs: A file system focused on memory safety.
rCore-os: A UNIX-like kernel based on RISC-V architecture.</x:v>
      </x:c>
      <x:c r="I347" t="str">
        <x:v>Amount of code modification: The amount of code modification required for the OOM-Guard version is only 1/5 of the traditional recoverable mode (fallible mode).
Memory overhead: Average peak memory usage increases by no more than 10% (Bento and rCore).
Execution time overhead: average increase of 3% (Bento) and 5% (rCore).
OOM recovery capability: In a simulated low-memory environment, the OOM-Guard version can successfully recover and continue to execute subsequent test cases, while the original version crashes directly.</x:v>
      </x:c>
      <x:c r="J347" t="str">
        <x:v>Yes</x:v>
      </x:c>
      <x:c r="K347" t="str">
        <x:v>The paper mentioned that OOM-Guard was studied in actual application scenarios of Ant Group and received research funding from it. Specific cases include the transformation of Bento and rCore, which verify the practicality of the tools in system-level software.</x:v>
      </x:c>
      <x:c r="L347" t="str">
        <x:v>Yes</x:v>
      </x:c>
      <x:c r="M347" s="6"/>
      <x:c r="N347"/>
      <x:c r="O347" t="str">
        <x:v>Program Analysis and Software Testing</x:v>
      </x:c>
      <x:c r="P347" t="str">
        <x:v>program analysis techniques</x:v>
      </x:c>
      <x:c r="Q347" t="str">
        <x:v>No</x:v>
      </x:c>
    </x:row>
    <x:row r="348" ht="25.5" customHeight="1">
      <x:c r="A348" t="str">
        <x:v>DeepInfer: Deep Type Inference from Smart Contract Bytecode</x:v>
      </x:c>
      <x:c r="B348" t="str">
        <x:v>Development</x:v>
      </x:c>
      <x:c r="C348" t="str">
        <x:v>This paper introduces DeepInfer, a novel framework that leverages deep learning to automatically infer function signatures and return types from smart contract bytecode. Traditional approaches rely on limited databases or hard-coded heuristics, which struggle with semantic differences across languages and compiler versions. DeepInfer lifts bytecode to an Intermediate Representation (IR), extracts type-related features (e.g., data flows, constants, and control flow graphs), and employs a two-stage inference model (classification for basic types and generation for complex types). Experiments show that DeepInfer outperforms existing tools in accuracy and efficiency for both Solidity and Vyper contracts, while remaining robust to language and compiler variations.</x:v>
      </x:c>
      <x:c r="D348" t="str">
        <x:v>This paper introduces DeepInfer, a novel framework that leverages deep learning to automatically infer function signatures and return types from smart contract bytecode. Traditional approaches rely on limited databases or hard-coded heuristics, which struggle with semantic differences across languages and compiler versions. DeepInfer lifts bytecode to an Intermediate Representation (IR), extracts type-related features (e.g., data flows, constants, and control flow graphs), and employs a two-stage inference model (classification for basic types and generation for complex types). Experiments show that DeepInfer outperforms existing tools in accuracy and efficiency for both Solidity and Vyper contracts, while remaining robust to language and compiler variations.</x:v>
      </x:c>
      <x:c r="E348" t="str">
        <x:v>Function signature and return type inference in smart contract bytecode</x:v>
      </x:c>
      <x:c r="F348" t="str">
        <x:v>Yes</x:v>
      </x:c>
      <x:c r="G348" t="str">
        <x:v>FSE-23</x:v>
      </x:c>
      <x:c r="H348" t="str">
        <x:v>The paper uses real smart contract datasets collected from the Ethereum blockchain, including:
Solidity contracts: 47,598,631 bytecode files from which 292,064 unique functions were extracted.
Vyper contract: 75,627 bytecode files, 5,003 unique functions extracted.
The data is divided into 80% training set and 20% test set.</x:v>
      </x:c>
      <x:c r="I348" t="str">
        <x:v>Metrics: Top-k accuracy (k=1,3,5), used to evaluate the correctness of signature and return type inference.
Effect:
Solidity:
Signature inference: Top-1 accuracy is 0.835, Top-5 accuracy is 0.966.
Return inference: Top-1 accuracy is 0.749, Top-5 accuracy is 0.943.
Vyper:
Signature inference: Top-1 accuracy is 0.634, Top-5 accuracy is 0.897.
Return inference: Top-1 accuracy is 0.535, Top-5 accuracy is 0.841.
Efficiency: The average inference time per function is 0.08 seconds, which is more than 24 times faster than the baseline method.</x:v>
      </x:c>
      <x:c r="J348" t="str">
        <x:v>No</x:v>
      </x:c>
      <x:c r="K348" t="str">
        <x:v>Not mentioned, but noted that smart contract function signatures and return type inference are critical for the following scenarios:
Security analysis: such as vulnerability detection (such as unchecked return value vulnerabilities).
Smart contract interaction: Users need to know the function signature to correctly call contract functions.
Downstream tool support: such as fuzzing and contract identification.</x:v>
      </x:c>
      <x:c r="L348" t="str">
        <x:v>No</x:v>
      </x:c>
      <x:c r="M348" s="6"/>
      <x:c r="N348"/>
      <x:c r="O348" t="str">
        <x:v>Code generation and understanding</x:v>
      </x:c>
      <x:c r="P348" t="str">
        <x:v>Type inference and code normalization</x:v>
      </x:c>
      <x:c r="Q348" t="str">
        <x:v>Yes</x:v>
      </x:c>
    </x:row>
    <x:row r="349" ht="25.5" customHeight="1">
      <x:c r="A349" t="str">
        <x:v>Statistical Type Inference for Incomplete Programs</x:v>
      </x:c>
      <x:c r="B349" t="str">
        <x:v>Development</x:v>
      </x:c>
      <x:c r="C349" t="str">
        <x:v>The paper introduces STR, a novel two-stage statistical approach for type inference in incomplete or ill-formed programs. In the first stage, STR predicts type tags for tokens using neural networks to infer simple types. In the second stage, it refines complex types by transforming the problem into a sequence-to-graph parsing task, leveraging generative models and probabilistic context-free grammar (PCFG). Experimental results show that STR achieves 97.37% accuracy for simple types and 77.36% type similarity for complex types, advancing the state of the art in handling incomplete programs without syntactic analysis.</x:v>
      </x:c>
      <x:c r="D349" t="str">
        <x:v>The paper introduces STR, a novel two-stage statistical approach for type inference in incomplete or ill-formed programs. In the first stage, STR predicts type tags for tokens using neural networks to infer simple types. In the second stage, it refines complex types by transforming the problem into a sequence-to-graph parsing task, leveraging generative models and probabilistic context-free grammar (PCFG). Experimental results show that STR achieves 97.37% accuracy for simple types and 77.36% type similarity for complex types, advancing the state of the art in handling incomplete programs without syntactic analysis.</x:v>
      </x:c>
      <x:c r="E349" t="str">
        <x:v>Statistical type inference in incomplete programs</x:v>
      </x:c>
      <x:c r="F349" t="str">
        <x:v>Yes</x:v>
      </x:c>
      <x:c r="G349" t="str">
        <x:v>FSE-23</x:v>
      </x:c>
      <x:c r="H349" t="str">
        <x:v>The paper uses 6,637 C language source files collected from the GNU project as a data set, including 3,506 files in the training set and 842 files in the test set. Program size simulates common code snippets found in programming forums (≤1,000 tokens).</x:v>
      </x:c>
      <x:c r="I349" t="str">
        <x:v>Prediction stage:
Simple type label accuracy: 97.37%
Complex type label accuracy: 92.29%
Overall accuracy: 96.40% (about 20% better than baseline DeepTyper)
Refinement stage:
Complex type graph similarity score: 77.36% (pointer type 76.13%, structure type 79.34%, function type 80.34%)
Zero-shot complex type similarity score: 59.61%</x:v>
      </x:c>
      <x:c r="J349" t="str">
        <x:v>No</x:v>
      </x:c>
      <x:c r="K349" t="str">
        <x:v>Not mentioned, but potential industrial applications such as code search, code completion, and real-time program analysis (e.g. integrated into lightweight editors) are mentioned, but no specific case studies are provided.</x:v>
      </x:c>
      <x:c r="L349" t="str">
        <x:v>No</x:v>
      </x:c>
      <x:c r="M349" s="6" t="e">
        <x:f>HYPERLINK("https://github.com/StirArtifact/stir","https://github.com/StirArtifact/stir,,")</x:f>
        <x:v>HYPERLINK is not implemented. linkLocation=https://github.com/StirArtifact/stir, friendlyName=https://github.com/StirArtifact/stir,,</x:v>
      </x:c>
      <x:c r="N349" t="str">
        <x:v>3</x:v>
      </x:c>
      <x:c r="O349" t="str">
        <x:v>Code generation and understanding</x:v>
      </x:c>
      <x:c r="P349" t="str">
        <x:v>Type inference and code normalization</x:v>
      </x:c>
      <x:c r="Q349" t="str">
        <x:v>Yes</x:v>
      </x:c>
    </x:row>
    <x:row r="350" ht="25.5" customHeight="1">
      <x:c r="A350" t="str">
        <x:v>DeMinify: Neural Variable Name Recovery and Type Inference</x:v>
      </x:c>
      <x:c r="B350" t="str">
        <x:v>Maintenance</x:v>
      </x:c>
      <x:c r="C350" t="str">
        <x:v>The paper introduces DeMinify, a deep learning-based approach for recovering variable names and inferring types in minified code. By formulating the problem as missing feature prediction in Graph Convolutional Networks (GCN) and leveraging dual-task learning between name and type prediction, DeMinify achieves state-of-the-art performance. Experiments on Python (180k methods) and JavaScript (322k files) datasets show top-1 accuracy improvements of 15.3%-49.7% over existing methods.</x:v>
      </x:c>
      <x:c r="D350" t="str">
        <x:v>The paper introduces DeMinify, a deep learning-based approach for recovering variable names and inferring types in minified code. By formulating the problem as missing feature prediction in Graph Convolutional Networks (GCN) and leveraging dual-task learning between name and type prediction, DeMinify achieves state-of-the-art performance. Experiments on Python (180k methods) and JavaScript (322k files) datasets show top-1 accuracy improvements of 15.3%-49.7% over existing methods.</x:v>
      </x:c>
      <x:c r="E350" t="str">
        <x:v>Variable name recovery and type inference</x:v>
      </x:c>
      <x:c r="F350" t="str">
        <x:v>Yes</x:v>
      </x:c>
      <x:c r="G350" t="str">
        <x:v>FSE-23</x:v>
      </x:c>
      <x:c r="H350" t="str">
        <x:v>Python dataset: ManyTypes4Py (180k methods, 37k variable types).
JavaScript dataset: Dataset provided by JSNeat (322k files, 176k unique variable names).
Tools used: Pyminifier (Python obfuscation), UglifyJS (JS obfuscation).</x:v>
      </x:c>
      <x:c r="I350" t="str">
        <x:v>Variable name restoration:
Top-1 accuracy: Python 76.7%, JS 81.6%.
Relative improvement: 15.3%-49.7% higher than JSNice/JSNaughty/JSNeat.
Type inference:
Top-1 accuracy: 79% (exact matching), 89% (parameter matching).
Relative improvement: 14.5%-51.9% higher than baselines such as HiTyper/Type4Py.</x:v>
      </x:c>
      <x:c r="J350" t="str">
        <x:v>No</x:v>
      </x:c>
      <x:c r="K350" t="str">
        <x:v>Not mentioned, but noted that restoring variable names and types facilitates code review, analysis, and reuse (such as AWS Lambda function embedding scenarios).</x:v>
      </x:c>
      <x:c r="L350" t="str">
        <x:v>No</x:v>
      </x:c>
      <x:c r="M350" s="6"/>
      <x:c r="N350"/>
      <x:c r="O350" t="str">
        <x:v>Code generation and understanding</x:v>
      </x:c>
      <x:c r="P350" t="str">
        <x:v>Type inference and code normalization</x:v>
      </x:c>
      <x:c r="Q350" t="str">
        <x:v>Yes</x:v>
      </x:c>
    </x:row>
    <x:row r="351" ht="25.5" customHeight="1">
      <x:c r="A351" t="str">
        <x:v>Scalable Program Clone Search Through Spectral Analysis</x:v>
      </x:c>
      <x:c r="B351" t="str">
        <x:v>Maintenance</x:v>
      </x:c>
      <x:c r="C351" t="str">
        <x:v>The paper introduces a novel method called Program Spectral Similarity (PSS) for scalable program clone search in large repositories. PSS leverages spectral analysis of call graphs and control flow graphs to efficiently measure program similarity. Experiments demonstrate that PSS achieves a balance of speed, precision, and robustness, outperforming state-of-the-art approaches, especially in cross-compiler, cross-architecture, and obfuscation scenarios. Applications include malware lineage detection, library identification, and software theft prevention.</x:v>
      </x:c>
      <x:c r="D351" t="str">
        <x:v>The paper introduces a novel method called Program Spectral Similarity (PSS) for scalable program clone search in large repositories. PSS leverages spectral analysis of call graphs and control flow graphs to efficiently measure program similarity. Experiments demonstrate that PSS achieves a balance of speed, precision, and robustness, outperforming state-of-the-art approaches, especially in cross-compiler, cross-architecture, and obfuscation scenarios. Applications include malware lineage detection, library identification, and software theft prevention.</x:v>
      </x:c>
      <x:c r="E351" t="str">
        <x:v>Binary program clone search</x:v>
      </x:c>
      <x:c r="F351" t="str">
        <x:v>Yes</x:v>
      </x:c>
      <x:c r="G351" t="str">
        <x:v>FSE-23</x:v>
      </x:c>
      <x:c r="H351" t="str">
        <x:v>The paper uses the following data sets:
Basic Dataset: 950 programs (Coreutils, Diffutils, etc.).
BinKit Dataset: 97,760 programs (covering different compilers, architectures and obfuscation options).
IoT Malware Dataset: 19,959 malware samples (Mirai, Gafgyt, etc. families).
Windows Dataset: 84,992 benign programs (DLLs and executables).</x:v>
      </x:c>
      <x:c r="I351" t="str">
        <x:v>Metrics: Precision@1 (proportion of successfully retrieved clones), runtime (preprocessing and similarity check time).
Effect:
PSS's Precision@1 reaches 0.619 on the BinKit data set, which is better than the baseline method (such as MutantX-S's 0.354).
In IoT malware detection, the PSS accuracy is 0.863, which is close to the optimal method (StringSet is 0.922, but relies on string identification).
Runtime: The optimized version of PSS (PSS₀) takes only 15 minutes on the Basic dataset, while Gemini takes 17 hours.</x:v>
      </x:c>
      <x:c r="J351" t="str">
        <x:v>Yes</x:v>
      </x:c>
      <x:c r="K351" t="str">
        <x:v>The paper mentions the following application scenarios:
Malware variant detection: Identify variants of Mirai and other families through clone search.
Library identification: Detect similar code in dynamic link libraries for vulnerability analysis.
Software theft detection: Identifying code reuse or misappropriation in commercial software.
Specific cases include analysis of IoT malware (such as Mirai) and Windows libraries.</x:v>
      </x:c>
      <x:c r="L351" t="str">
        <x:v>No</x:v>
      </x:c>
      <x:c r="M351" s="6" t="e">
        <x:f>HYPERLINK("https://github.com/sppunderreview/PSSO","https://github.com/sppunderreview/PSSO,,,")</x:f>
        <x:v>HYPERLINK is not implemented. linkLocation=https://github.com/sppunderreview/PSSO, friendlyName=https://github.com/sppunderreview/PSSO,,,</x:v>
      </x:c>
      <x:c r="N351" t="str">
        <x:v>3</x:v>
      </x:c>
      <x:c r="O351" t="str">
        <x:v>Software maintenance and evolution</x:v>
      </x:c>
      <x:c r="P351" t="str">
        <x:v>Code clone detection</x:v>
      </x:c>
      <x:c r="Q351" t="str">
        <x:v>No</x:v>
      </x:c>
    </x:row>
    <x:row r="352" ht="25.5" customHeight="1">
      <x:c r="A352" t="str">
        <x:v>Tritor: Detecting Semantic Code Clones by Building Social Network-based Triads Model</x:v>
      </x:c>
      <x:c r="B352" t="str">
        <x:v>Maintenance</x:v>
      </x:c>
      <x:c r="C352" t="str">
        <x:v>The paper presents Tritor, a scalable semantic code clone detector that leverages a social network-based triads model to analyze semantically enhanced abstract syntax trees (SE-ASTs). Traditional tree-based methods face scalability issues due to complex tree structures, while Tritor enriches ASTs with control and data flow details, treats them as social networks, and extracts similarity features from triads (node relationships). These features train a machine learning classifier for clone detection. Experiments on Google Code Jam (GCJ) and BigCloneBench (BCB) datasets show Tritor outperforms state-of-the-art tools (e.g., SourcererCC, ASTNN) in accuracy and is 39× faster than ASTNN.</x:v>
      </x:c>
      <x:c r="D352" t="str">
        <x:v>The paper presents Tritor, a scalable semantic code clone detector that leverages a social network-based triads model to analyze semantically enhanced abstract syntax trees (SE-ASTs). Traditional tree-based methods face scalability issues due to complex tree structures, while Tritor enriches ASTs with control and data flow details, treats them as social networks, and extracts similarity features from triads (node relationships). These features train a machine learning classifier for clone detection. Experiments on Google Code Jam (GCJ) and BigCloneBench (BCB) datasets show Tritor outperforms state-of-the-art tools (e.g., SourcererCC, ASTNN) in accuracy and is 39× faster than ASTNN.</x:v>
      </x:c>
      <x:c r="E352" t="str">
        <x:v>The research topic is semantic code clone detection, focusing on solving the following challenges:
Challenge 1: The complex structure of the AST tree results in high overhead of traditional tree matching algorithms.
Challenge 2: AST lacks semantic information, making it difficult to detect code with similar functions but different syntax (Type-4 clones).
By building SE-AST and triplet models, combined with machine learning, efficient and scalable semantic clone detection is achieved.</x:v>
      </x:c>
      <x:c r="F352" t="str">
        <x:v>Yes</x:v>
      </x:c>
      <x:c r="G352" t="str">
        <x:v>FSE-23</x:v>
      </x:c>
      <x:c r="H352" t="str">
        <x:v>Google Code Jam (GCJ): Contains code from different programmers solving the same problem, used to evaluate semantic clone detection.
BigCloneBench (BCB): A large-scale annotated clone dataset, covering Type-1 to Type-4 clones, containing 8 million clone pairs of 25,000 systems.</x:v>
      </x:c>
      <x:c r="I352" t="str">
        <x:v>Indicators: Precision, Recall, F1-score, Runtime.
Effect:
GCJ data set: F1=92% (Recall=92%, Precision=93%), which is better than most baseline tools.
BCB data set: F1=98% (Recall=97%, Precision=99%), especially in Type-4 clone detection (WT3/T4), F1 reaches 95%.
Efficiency: It only takes 487 seconds to process 1 million code pairs, 39 times faster than ASTNN.</x:v>
      </x:c>
      <x:c r="J352" t="str">
        <x:v>No</x:v>
      </x:c>
      <x:c r="K352" t="str">
        <x:v>Not mentioned, but pointed out the importance of code clone detection in software maintenance (such as vulnerability propagation prevention), and emphasized that Tritor's efficiency is suitable for large-scale code analysis.</x:v>
      </x:c>
      <x:c r="L352" t="str">
        <x:v>No</x:v>
      </x:c>
      <x:c r="M352" s="6" t="e">
        <x:f>HYPERLINK("https://github.com/CGCL-codes/Tritor","https://github.com/CGCL-codes/Tritor,,")</x:f>
        <x:v>HYPERLINK is not implemented. linkLocation=https://github.com/CGCL-codes/Tritor, friendlyName=https://github.com/CGCL-codes/Tritor,,</x:v>
      </x:c>
      <x:c r="N352" t="str">
        <x:v>2</x:v>
      </x:c>
      <x:c r="O352" t="str">
        <x:v>Software maintenance and evolution</x:v>
      </x:c>
      <x:c r="P352" t="str">
        <x:v>Code clone detection</x:v>
      </x:c>
      <x:c r="Q352" t="str">
        <x:v>Yes</x:v>
      </x:c>
    </x:row>
    <x:row r="353" ht="25.5" customHeight="1">
      <x:c r="A353" t="str">
        <x:v>Demystifying the Composition and Code Reuse in Solidity Smart Contracts</x:v>
      </x:c>
      <x:c r="B353" t="str">
        <x:v>Development</x:v>
      </x:c>
      <x:c r="C353" t="str">
        <x:v>This paper conducts an empirical study on the composition and code reuse in Solidity smart contracts by analyzing over 350,000 contracts. It reveals that more than 80% of subcontracts are sourced externally, with significant reliance on third-party packages like OpenZeppelin. The study identifies common code reuse practices and extracts 61 frequently used development patterns, offering insights for secure and efficient smart contract development.</x:v>
      </x:c>
      <x:c r="D353" t="str">
        <x:v>This paper conducts an empirical study on the composition and code reuse in Solidity smart contracts by analyzing over 350,000 contracts. It reveals that more than 80% of subcontracts are sourced externally, with significant reliance on third-party packages like OpenZeppelin. The study identifies common code reuse practices and extracts 61 frequently used development patterns, offering insights for secure and efficient smart contract development.</x:v>
      </x:c>
      <x:c r="E353" t="str">
        <x:v>Code reuse, composition analysis and development model of smart contracts</x:v>
      </x:c>
      <x:c r="F353" t="str">
        <x:v>No</x:v>
      </x:c>
      <x:c r="G353" t="str">
        <x:v>FSE-23</x:v>
      </x:c>
      <x:c r="H353" t="str">
        <x:v>The data sets used in the paper include:
221,309 Ethereum mainnet contracts and 131,207 Goerli testnet contracts collected from Etherscan.
353 third-party smart contract development packages obtained from NPM and GitHub.</x:v>
      </x:c>
      <x:c r="I353" t="str">
        <x:v>Distribution of sub-contract sources: External sub-contracts account for 82.94% (of which clones account for 51.73% and imports account for 31.22%).
Function reuse rate of self-developed sub-contracts: About 50% of self-developed sub-contracts have less than 10% unique functions.
Development pattern frequency: Among the 61 extracted patterns, 6 appeared more than 10,000 times and 13 appeared more than 1,000 times.</x:v>
      </x:c>
      <x:c r="J353" t="str">
        <x:v>No</x:v>
      </x:c>
      <x:c r="K353" t="str">
        <x:v>Not mentioned, but the paper mentions the following industry cases:
OpenZeppelin: As the most commonly used third-party package, it affects 90% of external sub-contracts.
Uniswap and ERC standards: widely used in token creation and exchange models.
Case studies: Such as the Multichain vulnerability incident (affecting 7,962 addresses and causing losses of more than $3 million), which highlights the risks of relying on external sub-contracts.</x:v>
      </x:c>
      <x:c r="L353" t="str">
        <x:v>No</x:v>
      </x:c>
      <x:c r="M353" s="6"/>
      <x:c r="N353"/>
      <x:c r="O353" t="str">
        <x:v>Software security and vulnerability analysis</x:v>
      </x:c>
      <x:c r="P353" t="str">
        <x:v>Smart contract security</x:v>
      </x:c>
      <x:c r="Q353" t="str">
        <x:v>No</x:v>
      </x:c>
    </x:row>
    <x:row r="354" ht="25.5" customHeight="1">
      <x:c r="A354" t="str">
        <x:v>Gitor: Scalable Code Clone Detection by Building Global Sample Graph</x:v>
      </x:c>
      <x:c r="B354" t="str">
        <x:v>Maintenance</x:v>
      </x:c>
      <x:c r="C354" t="str">
        <x:v>The paper Gitor: Scalable Code Clone Detection by Building Global Sample Graph introduces a novel approach for detecting code clones by constructing a global sample graph. Unlike traditional methods that analyze code samples individually, Gitor captures underlying connections between code fragments by extracting keywords and side information (e.g., loop counts, bracket depth) to build a graph. Node embedding techniques are then applied to generate vector representations of code samples, enabling efficient clone detection through cosine similarity comparisons. Evaluated on the BigCloneBench dataset, Gitor demonstrates superior accuracy and scalability, outperforming state-of-the-art tools like SourcererCC and CCFinder, especially for large-scale codebases (up to 100 MLOC).</x:v>
      </x:c>
      <x:c r="D354" t="str">
        <x:v>The paper Gitor: Scalable Code Clone Detection by Building Global Sample Graph introduces a novel approach for detecting code clones by constructing a global sample graph. Unlike traditional methods that analyze code samples individually, Gitor captures underlying connections between code fragments by extracting keywords and side information (e.g., loop counts, bracket depth) to build a graph. Node embedding techniques are then applied to generate vector representations of code samples, enabling efficient clone detection through cosine similarity comparisons. Evaluated on the BigCloneBench dataset, Gitor demonstrates superior accuracy and scalability, outperforming state-of-the-art tools like SourcererCC and CCFinder, especially for large-scale codebases (up to 100 MLOC).</x:v>
      </x:c>
      <x:c r="E354" t="str">
        <x:v>Code clone detection</x:v>
      </x:c>
      <x:c r="F354" t="str">
        <x:v>Yes</x:v>
      </x:c>
      <x:c r="G354" t="str">
        <x:v>FSE-23</x:v>
      </x:c>
      <x:c r="H354" t="str">
        <x:v>The paper uses the BigCloneBench dataset, which is a widely used code clone detection benchmark dataset containing more than 8 million labeled clone pairs and 25 million lines of Java code.</x:v>
      </x:c>
      <x:c r="I354" t="str">
        <x:v>Indicators: Recall, Precision, F1-score, Runtime.
Effect:
Gitor performs excellently in Type-1, Type-2 and Type-3 clone detection (Type-1 and Type-2 recall rates are 1, and Type-3 recall rates are up to 0.988).
At a code size of 100 MLOC, Gitor's execution time is 1 hour, which is significantly faster than CCFinder (9.8 hours) and SourcererCC (12.5 hours).
After combining traditional vector methods (such as Code2Vec), the F1 value increased from 0.753 to 0.778.</x:v>
      </x:c>
      <x:c r="J354" t="str">
        <x:v>No</x:v>
      </x:c>
      <x:c r="K354" t="str">
        <x:v>Not mentioned, but mentioned, is the importance of code clone detection in practical scenarios such as software maintenance, code search, and license violation detection.</x:v>
      </x:c>
      <x:c r="L354" t="str">
        <x:v>No</x:v>
      </x:c>
      <x:c r="M354" s="6" t="e">
        <x:f>HYPERLINK("https://github.com/Gitor-clone/Gitor","https://github.com/Gitor-clone/Gitor,,")</x:f>
        <x:v>HYPERLINK is not implemented. linkLocation=https://github.com/Gitor-clone/Gitor, friendlyName=https://github.com/Gitor-clone/Gitor,,</x:v>
      </x:c>
      <x:c r="N354" t="str">
        <x:v>4</x:v>
      </x:c>
      <x:c r="O354" t="str">
        <x:v>Software maintenance and evolution</x:v>
      </x:c>
      <x:c r="P354" t="str">
        <x:v>Code clone detection</x:v>
      </x:c>
      <x:c r="Q354" t="str">
        <x:v>Yes</x:v>
      </x:c>
    </x:row>
    <x:row r="355" ht="25.5" customHeight="1">
      <x:c r="A355" t="str">
        <x:v>A Highly Scalable, Hybrid, Cross-Platform Timing Analysis Framework Providing Accurate Differential Throughput Estimation via Instruction-Level Tracing</x:v>
      </x:c>
      <x:c r="B355" t="str">
        <x:v>Development</x:v>
      </x:c>
      <x:c r="C355" t="str">
        <x:v>This paper presents MCAD, a hybrid timing analysis framework designed to efficiently and accurately estimate the performance impact of software changes. MCAD combines the strengths of dynamic and static approaches by using QEMU to collect instruction traces and dynamic runtime information, which are then analyzed by LLVM MCA for static throughput estimation. This method avoids the high overhead of traditional dynamic simulation and the limitations of static analysis lacking runtime context. MCAD can analyze entire programs within minutes with an error rate below 3%. Experiments demonstrate its effectiveness on real-world applications like FFmpeg and Clang, significantly improving development efficiency.</x:v>
      </x:c>
      <x:c r="D355" t="str">
        <x:v>This paper presents MCAD, a hybrid timing analysis framework designed to efficiently and accurately estimate the performance impact of software changes. MCAD combines the strengths of dynamic and static approaches by using QEMU to collect instruction traces and dynamic runtime information, which are then analyzed by LLVM MCA for static throughput estimation. This method avoids the high overhead of traditional dynamic simulation and the limitations of static analysis lacking runtime context. MCAD can analyze entire programs within minutes with an error rate below 3%. Experiments demonstrate its effectiveness on real-world applications like FFmpeg and Clang, significantly improving development efficiency.</x:v>
      </x:c>
      <x:c r="E355" t="str">
        <x:v>Differential Throughput Estimate</x:v>
      </x:c>
      <x:c r="F355" t="str">
        <x:v>No</x:v>
      </x:c>
      <x:c r="G355" t="str">
        <x:v>FSE-23</x:v>
      </x:c>
      <x:c r="H355" t="str">
        <x:v>The paper uses the following benchmarks:
FFmpeg: used for video encoding and decoding performance testing, the input is a 14KB MPEG-4 video file.
Clang: used for compiler performance testing, the input is the test case that generates LLVM IR.</x:v>
      </x:c>
      <x:c r="I355" t="str">
        <x:v>Quantitative indicators:
Differential Throughput Error
Geometric mean error (Geo. Mean Error).
Execution time (Turnaround Time).
Memory Usage.
Effect:
The geometric mean error is less than 3%.
Analysis time is reduced from hours to minutes with traditional dynamic simulations.
The memory footprint is only 1/3 of the unoptimized version.</x:v>
      </x:c>
      <x:c r="J355" t="str">
        <x:v>No</x:v>
      </x:c>
      <x:c r="K355" t="str">
        <x:v>Not mentioned, but the paper mentions the potential applications of MCAD in automotive, aerospace, and industrial control systems.</x:v>
      </x:c>
      <x:c r="L355" t="str">
        <x:v>Yes</x:v>
      </x:c>
      <x:c r="M355" s="6"/>
      <x:c r="N355"/>
      <x:c r="O355" t="str">
        <x:v>Program Analysis and Software Testing</x:v>
      </x:c>
      <x:c r="P355" t="str">
        <x:v>program analysis techniques</x:v>
      </x:c>
      <x:c r="Q355" t="str">
        <x:v>No</x:v>
      </x:c>
    </x:row>
    <x:row r="356" ht="25.5" customHeight="1">
      <x:c r="A356" t="str">
        <x:v>IoPV: On Inconsistent Option Performance Variations</x:v>
      </x:c>
      <x:c r="B356" t="str">
        <x:v>Testing</x:v>
      </x:c>
      <x:c r="C356" t="str">
        <x:v>This paper investigates the problem of Inconsistent Option Performance Variation (IoPV) in highly configurable software systems, where different values of the same configuration option exhibit inconsistent performance regressions or improvements after a code change. For example, a commit may show no regression under default configurations but hide regressions under other configurations. Through empirical analysis of 803 Hadoop and 502 Cassandra commits, the authors demonstrate that IoPV is prevalent (affecting 69-93% of commits) and hard to predict manually. They propose a machine learning model (random forest) to predict IoPV for Commit-Test-Option (CTO) combinations, achieving median AUCs of 0.91 (Hadoop) and 0.82 (Cassandra). The study highlights the importance of configuration-aware performance testing and provides an automated solution.</x:v>
      </x:c>
      <x:c r="D356" t="str">
        <x:v>This paper investigates the problem of Inconsistent Option Performance Variation (IoPV) in highly configurable software systems, where different values of the same configuration option exhibit inconsistent performance regressions or improvements after a code change. For example, a commit may show no regression under default configurations but hide regressions under other configurations. Through empirical analysis of 803 Hadoop and 502 Cassandra commits, the authors demonstrate that IoPV is prevalent (affecting 69-93% of commits) and hard to predict manually. They propose a machine learning model (random forest) to predict IoPV for Commit-Test-Option (CTO) combinations, achieving median AUCs of 0.91 (Hadoop) and 0.82 (Cassandra). The study highlights the importance of configuration-aware performance testing and provides an automated solution.</x:v>
      </x:c>
      <x:c r="E356" t="str">
        <x:v>Detection and prediction of inconsistent option performance variation (IoPV) in configurable software systems</x:v>
      </x:c>
      <x:c r="F356" t="str">
        <x:v>Yes</x:v>
      </x:c>
      <x:c r="G356" t="str">
        <x:v>FSE-23</x:v>
      </x:c>
      <x:c r="H356" t="str">
        <x:v>The paper uses two major open source systems as research objects:
Hadoop (7 versions, 803 commits, 365 configuration options, 1,853 tests)
Cassandra (5 versions, 502 commits, 162 configuration options, 369 tests)
A total of 12,536 machine hours of testing were performed, covering 4,902 (Hadoop) and 4,197 (Cassandra) CTO combinations.</x:v>
      </x:c>
      <x:c r="I356" t="str">
        <x:v>Main indicators:
AUC (Area Under Curve): Measures the model's ability to distinguish IoPV from non-IoPV.
Hadoop: Median AUC 0.91 (Random Forest)
Cassandra: Median AUC 0.82 (Random Forest)
Cliff’s Delta: Quantifies the effect size of a change in performance (-1 to +1, 0 means no change).
Statistical significance: Mann-Whitney U test (α=0.05) was used.
Effect:
61% of Hadoop CTOs and 91% of Cassandra CTOs have IoPV issues.
Random forest performs best on most performance indicators (such as CPU, I/O reading and writing).</x:v>
      </x:c>
      <x:c r="J356" t="str">
        <x:v>No</x:v>
      </x:c>
      <x:c r="K356" t="str">
        <x:v>Not mentioned, but relevant cases in the industry are mentioned in the paper:
MySQL Bug ID 47529: Configuration option query_cache_type has inconsistent performance under different versions (OFF has no regression, ON has regression).
Real-world commits for Hadoop and Cassandra: Analysis of hidden performance regressions in multiple commits (such as IoPV issues with the connection timeout option dfs.ha_fencing.ssh.connect-timeout).</x:v>
      </x:c>
      <x:c r="L356" t="str">
        <x:v>No</x:v>
      </x:c>
      <x:c r="M356" s="6"/>
      <x:c r="N356"/>
      <x:c r="O356" t="str">
        <x:v>Systems and Performance Engineering</x:v>
      </x:c>
      <x:c r="P356" t="str">
        <x:v>Performance testing and optimization</x:v>
      </x:c>
      <x:c r="Q356" t="str">
        <x:v>No</x:v>
      </x:c>
    </x:row>
    <x:row r="357" ht="25.5" customHeight="1">
      <x:c r="A357" t="str">
        <x:v>Predicting Software Performance with Divide-and-Learn</x:v>
      </x:c>
      <x:c r="B357" t="str">
        <x:v>Testing</x:v>
      </x:c>
      <x:c r="C357" t="str">
        <x:v>The paper proposes a "Divide-and-Learn" (DaL) approach to address sparsity challenges in predicting the performance of highly configurable software systems. While existing methods focus on feature sparsity (few options significantly impact performance), DaL additionally tackles sample sparsity (uneven distribution of configurations in performance landscapes). DaL divides samples into distant divisions, trains localized regularized Deep Neural Networks (rDNNs) for each, and assigns new configurations via a Random Forest classifier. Evaluated on eight real-world systems, DaL outperforms state-of-the-art methods in 33/40 cases (26 significantly better), achieving up to 1.94× accuracy improvement with fewer samples.</x:v>
      </x:c>
      <x:c r="D357" t="str">
        <x:v>The paper proposes a "Divide-and-Learn" (DaL) approach to address sparsity challenges in predicting the performance of highly configurable software systems. While existing methods focus on feature sparsity (few options significantly impact performance), DaL additionally tackles sample sparsity (uneven distribution of configurations in performance landscapes). DaL divides samples into distant divisions, trains localized regularized Deep Neural Networks (rDNNs) for each, and assigns new configurations via a Random Forest classifier. Evaluated on eight real-world systems, DaL outperforms state-of-the-art methods in 33/40 cases (26 significantly better), achieving up to 1.94× accuracy improvement with fewer samples.</x:v>
      </x:c>
      <x:c r="E357" t="str">
        <x:v>Performance prediction of configurable software systems</x:v>
      </x:c>
      <x:c r="F357" t="str">
        <x:v>Yes</x:v>
      </x:c>
      <x:c r="G357" t="str">
        <x:v>FSE-23</x:v>
      </x:c>
      <x:c r="H357" t="str">
        <x:v>The paper uses 8 real-world configurable software systems as benchmarks, including:
Apache (web server)
BDB-C/BDB-J (database)
x264 (video encoder)
HSMGP/HIPAcc (image processing compiler)
VP8 (video codec)
Lrzip (compression tool)</x:v>
      </x:c>
      <x:c r="I357" t="str">
        <x:v>Indicator: Mean Relative Error (MRE, Mean Relative Error).
Effect:
Among 40 experimental cases, DaL is better than or equivalent to the best baseline method in 33 cases, of which 26 cases are significantly better than the baseline (up to 1.94 times accuracy improvement).
The performance is particularly outstanding on mixed configuration systems (such as HSMGP, HIPAcc), and requires fewer training samples.</x:v>
      </x:c>
      <x:c r="J357" t="str">
        <x:v>No</x:v>
      </x:c>
      <x:c r="K357" t="str">
        <x:v>Not mentioned, but mentioned that the approach was inspired by real problems from industrial partners (such as the impact of configuration deployment on runtime performance). The experimental data are from real systems, but actual industrial deployment cases are not described.</x:v>
      </x:c>
      <x:c r="L357" t="str">
        <x:v>No</x:v>
      </x:c>
      <x:c r="M357" s="6" t="e">
        <x:f>HYPERLINK("https://github.com/ideas-labo/DaL","https://github.com/ideas-labo/DaL,,")</x:f>
        <x:v>HYPERLINK is not implemented. linkLocation=https://github.com/ideas-labo/DaL, friendlyName=https://github.com/ideas-labo/DaL,,</x:v>
      </x:c>
      <x:c r="N357" t="str">
        <x:v>4</x:v>
      </x:c>
      <x:c r="O357" t="str">
        <x:v>Systems and Performance Engineering</x:v>
      </x:c>
      <x:c r="P357" t="str">
        <x:v>Performance testing and optimization</x:v>
      </x:c>
      <x:c r="Q357" t="str">
        <x:v>No</x:v>
      </x:c>
    </x:row>
    <x:row r="358" ht="25.5" customHeight="1">
      <x:c r="A358" t="str">
        <x:v>Discovering Parallelisms in Python Programs</x:v>
      </x:c>
      <x:c r="B358" t="str">
        <x:v>Development</x:v>
      </x:c>
      <x:c r="C358" t="str">
        <x:v>The paper introduces PyPar, an automated tool designed to discover parallelization opportunities in Python programs. By leveraging data dependence analysis and graph-theoretic approaches, PyPar identifies code segments that can run concurrently and dynamically selects efficient parallel tasks. It generates a parallelism report and referential parallelized code. Evaluated on six real-world Python packages, PyPar found parallelizable functions in nearly 10% of cases, achieving an average speedup of 44% (up to 90%). The tool requires no manual annotations and is broadly applicable.</x:v>
      </x:c>
      <x:c r="D358" t="str">
        <x:v>The paper introduces PyPar, an automated tool designed to discover parallelization opportunities in Python programs. By leveraging data dependence analysis and graph-theoretic approaches, PyPar identifies code segments that can run concurrently and dynamically selects efficient parallel tasks. It generates a parallelism report and referential parallelized code. Evaluated on six real-world Python packages, PyPar found parallelizable functions in nearly 10% of cases, achieving an average speedup of 44% (up to 90%). The tool requires no manual annotations and is broadly applicable.</x:v>
      </x:c>
      <x:c r="E358" t="str">
        <x:v>Automatic parallelization of Python programs</x:v>
      </x:c>
      <x:c r="F358" t="str">
        <x:v>Yes</x:v>
      </x:c>
      <x:c r="G358" t="str">
        <x:v>FSE-23</x:v>
      </x:c>
      <x:c r="H358" t="str">
        <x:v>The paper is evaluated on the following six widely used Python packages:
scikit-image
SciPy
librosa
trimesh
scikit-learn
seaborn</x:v>
      </x:c>
      <x:c r="I358" t="str">
        <x:v>Quantitative indicators:
Precision: 94.5% (only 7 false positives out of 127 reported parallelization functions).
Parallelization rate (Par. Rate): 9.7% on average (120/1240 functions can be parallelized).
Acceleration effect: average acceleration of 44%, up to 90% (such as scipy.signal.lti_conversion_ss2tf function).
Other indicators:
Time cost: It only takes 78 minutes to analyze 1240 functions (about 3.78 seconds/function).</x:v>
      </x:c>
      <x:c r="J358" t="str">
        <x:v>Yes</x:v>
      </x:c>
      <x:c r="K358" t="str">
        <x:v>AntGroup researchers participated in the development, and the tool may be applied to its internal Python project optimization.
The tested Python packages (such as scikit-learn, SciPy) are all industrial-grade open source projects, indicating the applicability of the tools in real scenarios.</x:v>
      </x:c>
      <x:c r="L358" t="str">
        <x:v>Yes</x:v>
      </x:c>
      <x:c r="M358" s="6"/>
      <x:c r="N358"/>
      <x:c r="O358" t="str">
        <x:v>Systems and Performance Engineering</x:v>
      </x:c>
      <x:c r="P358" t="str">
        <x:v>Performance testing and optimization</x:v>
      </x:c>
      <x:c r="Q358" t="str">
        <x:v>No</x:v>
      </x:c>
    </x:row>
    <x:row r="359" ht="25.5" customHeight="1">
      <x:c r="A359" t="str">
        <x:v>Benchmarking Robustness of AI-enabled Multi-sensor Fusion Systems: Challenges and Opportunities</x:v>
      </x:c>
      <x:c r="B359" t="str">
        <x:v>Testing</x:v>
      </x:c>
      <x:c r="C359" t="str">
        <x:v>This paper presents a robustness benchmark for AI-enabled Multi-Sensor Fusion (MSF) perception systems. By designing 14 common corruption patterns (e.g., weather changes, sensor noise, misalignment), the authors evaluate seven state-of-the-art MSF systems. Key findings reveal that current systems are vulnerable to corrupted signals, small calibration errors, and signal loss. The study also explores potential improvements in fusion mechanisms and highlights future directions for enhancing MSF system reliability.</x:v>
      </x:c>
      <x:c r="D359" t="str">
        <x:v>This paper presents a robustness benchmark for AI-enabled Multi-Sensor Fusion (MSF) perception systems. By designing 14 common corruption patterns (e.g., weather changes, sensor noise, misalignment), the authors evaluate seven state-of-the-art MSF systems. Key findings reveal that current systems are vulnerable to corrupted signals, small calibration errors, and signal loss. The study also explores potential improvements in fusion mechanisms and highlights future directions for enhancing MSF system reliability.</x:v>
      </x:c>
      <x:c r="E359" t="str">
        <x:v>Robustness evaluation and benchmarking of AI-enabled multi-sensor fusion (MSF) perception systems</x:v>
      </x:c>
      <x:c r="F359" t="str">
        <x:v>Yes</x:v>
      </x:c>
      <x:c r="G359" t="str">
        <x:v>FSE-23</x:v>
      </x:c>
      <x:c r="H359" t="str">
        <x:v>The paper uses the KITTI data set as the basic data set, and builds KITTI-C (containing synthetic damage data) to evaluate the robustness of the MSF system.</x:v>
      </x:c>
      <x:c r="I359" t="str">
        <x:v>Quantitative indicators:
Target detection: IOU (Intersection over Union) and AP (Average Precision).
Multiple object tracking: MOTA (Multiple Object Tracking Accuracy).
Deep completion: RMSE (Root Mean Squared Error).
Robustness score (
R
b
c
Rb
c
​
 and
m
R
b
mRb): Measures the performance of the system in corrupted mode relative to clean data.
Effect:
Existing systems perform worst (average
R
b
c
Rb
c
​
 as low as 0.29).
Sensor misalignment (e.g. 2° rotation) causes most systems to crash.
The improved fusion mechanism (such as CLOCs-Rb and FConv-Rb) significantly improves robustness (performance in some scenarios returns to near normal levels).</x:v>
      </x:c>
      <x:c r="J359" t="str">
        <x:v>No</x:v>
      </x:c>
      <x:c r="K359" t="str">
        <x:v>Not mentioned, but the paper mentions the application of MSF systems in safety-critical areas such as autonomous vehicles (such as Tesla Autopilot accident analysis), drones and robotic systems</x:v>
      </x:c>
      <x:c r="L359" t="str">
        <x:v>No</x:v>
      </x:c>
      <x:c r="M359" s="6" t="e">
        <x:f>HYPERLINK("https://github.com/MSFTest/AI-MSF-Benchmark","https://github.com/MSFTest/AI-MSF-Benchmark,,")</x:f>
        <x:v>HYPERLINK is not implemented. linkLocation=https://github.com/MSFTest/AI-MSF-Benchmark, friendlyName=https://github.com/MSFTest/AI-MSF-Benchmark,,</x:v>
      </x:c>
      <x:c r="N359" t="str">
        <x:v>4</x:v>
      </x:c>
      <x:c r="O359" t="str">
        <x:v>Program Analysis and Software Testing</x:v>
      </x:c>
      <x:c r="P359" t="str">
        <x:v>Quantum program testing, deep learning system testing</x:v>
      </x:c>
      <x:c r="Q359" t="str">
        <x:v>No</x:v>
      </x:c>
    </x:row>
    <x:row r="360" ht="25.5" customHeight="1">
      <x:c r="A360" t="str">
        <x:v>Automated Testing and Improvement of Named Entity Recognition Systems</x:v>
      </x:c>
      <x:c r="B360" t="str">
        <x:v>Testing</x:v>
      </x:c>
      <x:c r="C360" t="str">
        <x:v>The paper introduces TIN, a novel approach for automated testing and repairing of Named Entity Recognition (NER) systems. NER systems, widely used in NLP applications, often produce unreliable predictions due to the complexity of deep neural networks. TIN employs three transformation schemes (similar sentence generation, structural transformation, and random entity shuffle) with corresponding metamorphic relations to detect NER errors (e.g., omission, over-labeling, incorrect category, and range errors). Evaluations on four NER systems show TIN achieves high precision (85.0%-93.4%) in error detection and reduces errors by 26.8%-50.6% through automated repairing.</x:v>
      </x:c>
      <x:c r="D360" t="str">
        <x:v>The paper introduces TIN, a novel approach for automated testing and repairing of Named Entity Recognition (NER) systems. NER systems, widely used in NLP applications, often produce unreliable predictions due to the complexity of deep neural networks. TIN employs three transformation schemes (similar sentence generation, structural transformation, and random entity shuffle) with corresponding metamorphic relations to detect NER errors (e.g., omission, over-labeling, incorrect category, and range errors). Evaluations on four NER systems show TIN achieves high precision (85.0%-93.4%) in error detection and reduces errors by 26.8%-50.6% through automated repairing.</x:v>
      </x:c>
      <x:c r="E360" t="str">
        <x:v>Automated testing and repair of named entity recognition (NER) systems</x:v>
      </x:c>
      <x:c r="F360" t="str">
        <x:v>Yes</x:v>
      </x:c>
      <x:c r="G360" t="str">
        <x:v>FSE-23</x:v>
      </x:c>
      <x:c r="H360" t="str">
        <x:v>BBC News dataset: Contains 3,223 unlabeled news sentences and is used to evaluate performance on general text data.
CoNLL03 dataset: A widely used NER benchmark dataset that contains real annotations for comparison with baseline methods.</x:v>
      </x:c>
      <x:c r="I360" t="str">
        <x:v>Test part:
Precision: 85.0%-93.4% (average error detection accuracy on four NER systems).
Repair part:
Err2Cor (error repair rate): 48.1%-68.6%.
Cor2Err (error repair rate): 12.1%-19.5%.
ErrorReduce (error reduction rate): 26.8%-50.6%.</x:v>
      </x:c>
      <x:c r="J360" t="str">
        <x:v>Yes</x:v>
      </x:c>
      <x:c r="K360" t="str">
        <x:v>The paper mentions applications in the industry, including testing and repairing two commercial NER APIs:
Azure Cognitive Services for Language (Azure NER)
AWS SageMaker (AWS NER)
Experimental results show that TIN also exhibits high accuracy and effectiveness in these commercial systems.</x:v>
      </x:c>
      <x:c r="L360" t="str">
        <x:v>No</x:v>
      </x:c>
      <x:c r="M360" s="6"/>
      <x:c r="N360"/>
      <x:c r="O360" t="str">
        <x:v>Program Analysis and Software Testing</x:v>
      </x:c>
      <x:c r="P360" t="str">
        <x:v>Quantum program testing, deep learning system testing</x:v>
      </x:c>
      <x:c r="Q360" t="str">
        <x:v>Yes</x:v>
      </x:c>
    </x:row>
    <x:row r="361" ht="25.5" customHeight="1">
      <x:c r="A361" t="str">
        <x:v>Deep Learning Based Feature Envy Detection Boosted by Real-World Examples</x:v>
      </x:c>
      <x:c r="B361" t="str">
        <x:v>Maintenance</x:v>
      </x:c>
      <x:c r="C361" t="str">
        <x:v>The paper presents a deep learning-based approach for detecting Feature Envy code smells, enhanced by real-world refactoring examples. Traditional methods suffer from low accuracy, while deep learning approaches are limited by the lack of high-quality training data. To address this, the authors propose heuristic rules and a decision tree classifier to filter out non-Feature Envy refactorings, creating a large-scale, high-quality dataset. The approach also leverages new features, such as Coupling Between Methods and Classes (CBMC) and Message Passing Coupling (MCMC), to improve detection. Evaluation on real-world open-source projects shows significant improvements, with precision and recall increasing by 38.5% and 20.8%, respectively.</x:v>
      </x:c>
      <x:c r="D361" t="str">
        <x:v>The paper presents a deep learning-based approach for detecting Feature Envy code smells, enhanced by real-world refactoring examples. Traditional methods suffer from low accuracy, while deep learning approaches are limited by the lack of high-quality training data. To address this, the authors propose heuristic rules and a decision tree classifier to filter out non-Feature Envy refactorings, creating a large-scale, high-quality dataset. The approach also leverages new features, such as Coupling Between Methods and Classes (CBMC) and Message Passing Coupling (MCMC), to improve detection. Evaluation on real-world open-source projects shows significant improvements, with precision and recall increasing by 38.5% and 20.8%, respectively.</x:v>
      </x:c>
      <x:c r="E361" t="str">
        <x:v>Feature Envy code smell detection and refactoring suggestions based on deep learning</x:v>
      </x:c>
      <x:c r="F361" t="str">
        <x:v>Yes</x:v>
      </x:c>
      <x:c r="G361" t="str">
        <x:v>FSE-23</x:v>
      </x:c>
      <x:c r="H361" t="str">
        <x:v>The paper uses the following benchmarks:
RefactoringMiner: Used to mine real code refactoring examples from open source projects.
Defects4J: Contains 5 Java open source projects (such as Jsoup, Commons-CSV, etc.) for evaluating the performance of the method.
Manually annotated dataset: 30,599 potential refactoring examples screened from 500 GitHub projects, and 600 samples were manually annotated as a validation set.</x:v>
      </x:c>
      <x:c r="I361" t="str">
        <x:v>Quantitative indicators:
Precision: The proportion of methods that detect characteristic odors that are actually characteristic odors.
Recall: The proportion of methods that are actually characteristic odors that are correctly detected.
Accuracy (destination): Accuracy of recommended target categories.
Effect:
Compared with baseline methods (such as feDeep, JDeodorant, JMove), the method proposed in the paper improves the accuracy by 38.5% and the recall rate by 20.8%.
The accuracy of target category recommendation reaches 93.1%.</x:v>
      </x:c>
      <x:c r="J361" t="str">
        <x:v>Yes</x:v>
      </x:c>
      <x:c r="K361" t="str">
        <x:v>The paper mentions the practical application of this method in Huawei Cloud (see the conclusion in Section 5). The author mentioned that feTruth has been successfully deployed in Huawei, using a client-server architecture to deploy the deep learning model on the server side. The IDE plug-in integrates lightweight logic to avoid high computing requirements on the client side. The details of the specific cases were not elaborated, but it was pointed out that more usage cases in the industry will be reported in the future.</x:v>
      </x:c>
      <x:c r="L361" t="str">
        <x:v>Yes</x:v>
      </x:c>
      <x:c r="M361" s="6"/>
      <x:c r="N361"/>
      <x:c r="O361" t="str">
        <x:v>Code generation and understanding</x:v>
      </x:c>
      <x:c r="P361" t="str">
        <x:v>Code refactoring and smell detection</x:v>
      </x:c>
      <x:c r="Q361" t="str">
        <x:v>Yes</x:v>
      </x:c>
    </x:row>
    <x:row r="362" ht="25.5" customHeight="1">
      <x:c r="A362" t="str">
        <x:v>The EarlyBIRD Catches the Bug: On Exploiting Early Layers of Encoder Models for More Efficient Code Classification</x:v>
      </x:c>
      <x:c r="B362" t="str">
        <x:v>Development</x:v>
      </x:c>
      <x:c r="C362" t="str">
        <x:v>The paper "The EarlyBIRD Catches the Bug: On Exploiting Early Layers of Encoder Models for More Efficient Code Classification" introduces EarlyBIRD, an approach that leverages early layers of pre-trained encoder models (e.g., CodeBERT) to construct composite code representations. This method aims to enhance performance or reduce resource usage in code classification tasks. Experiments demonstrate an average accuracy improvement of +2% for defect detection and a 3.3x speed-up in fine-tuning. The study evaluates multiple tasks, including defect detection, bug type classification, and exception type classification, highlighting the utility of early-layer information.</x:v>
      </x:c>
      <x:c r="D362" t="str">
        <x:v>The paper "The EarlyBIRD Catches the Bug: On Exploiting Early Layers of Encoder Models for More Efficient Code Classification" introduces EarlyBIRD, an approach that leverages early layers of pre-trained encoder models (e.g., CodeBERT) to construct composite code representations. This method aims to enhance performance or reduce resource usage in code classification tasks. Experiments demonstrate an average accuracy improvement of +2% for defect detection and a 3.3x speed-up in fine-tuning. The study evaluates multiple tasks, including defect detection, bug type classification, and exception type classification, highlighting the utility of early-layer information.</x:v>
      </x:c>
      <x:c r="E362" t="str">
        <x:v>How to leverage early layer information from pre-trained encoder models to optimize performance and efficiency for code classification tasks</x:v>
      </x:c>
      <x:c r="F362" t="str">
        <x:v>Yes</x:v>
      </x:c>
      <x:c r="G362" t="str">
        <x:v>FSE-23</x:v>
      </x:c>
      <x:c r="H362" t="str">
        <x:v>The paper uses the following four benchmark data sets:
Devign: C/C++ function vulnerability detection data set (from CodeXGLUE).
ReVeal: C/C++ vulnerability detection data set (imbalanced data).
Break-It-Fix-It (BIFI): Python syntax error classification dataset.
Exception Type: Python exception type prediction data set (from ETH Py150 Open).</x:v>
      </x:c>
      <x:c r="I362" t="str">
        <x:v>Indicators: Accuracy, weighted F1 score (F1(w)), fine-tuning speed (Speed-up).
Effect:
Devign: +2.0 accuracy improvement, 3.3x fine-tuning acceleration.
ReVeal: +0.8 accuracy improvement, 3.7x fine-tuning acceleration.
BIFI: The last layer of Max Pooling improves the accuracy by 0.1.
Exception Type: The last layer of Max Pooling increases the accuracy by 0.2.
Statistical significance was verified by Wilcoxon test (p &lt; 0.05).</x:v>
      </x:c>
      <x:c r="J362" t="str">
        <x:v>No</x:v>
      </x:c>
      <x:c r="K362" t="str">
        <x:v>Not mentioned, but pointed out that its method is suitable for defect detection and code classification scenarios in real development, such as deploying efficient models in resource-constrained production environments.</x:v>
      </x:c>
      <x:c r="L362" t="str">
        <x:v>No</x:v>
      </x:c>
      <x:c r="M362" s="6" t="e">
        <x:f>HYPERLINK("https://github.com/secureIT-project/earlybird","https://github.com/secureIT-project/earlybird,,,")</x:f>
        <x:v>HYPERLINK is not implemented. linkLocation=https://github.com/secureIT-project/earlybird, friendlyName=https://github.com/secureIT-project/earlybird,,,</x:v>
      </x:c>
      <x:c r="N362" t="str">
        <x:v>2</x:v>
      </x:c>
      <x:c r="O362" t="str">
        <x:v>SE for AI </x:v>
      </x:c>
      <x:c r="P362" t="str">
        <x:v>Code pre-trained model</x:v>
      </x:c>
      <x:c r="Q362" t="str">
        <x:v>Yes</x:v>
      </x:c>
    </x:row>
    <x:row r="363" ht="25.5" customHeight="1">
      <x:c r="A363" t="str">
        <x:v>Software Composition Analysis for Vulnerability Detection: An Empirical Study on Java Projects</x:v>
      </x:c>
      <x:c r="B363" t="str">
        <x:v>Maintenance</x:v>
      </x:c>
      <x:c r="C363" t="str">
        <x:v>This paper addresses the security vulnerabilities introduced by open-source software (OSS) as third-party libraries in Java projects. It proposes an Evaluation Model to comprehensively assess the dependency resolution capabilities and effectiveness of Software Composition Analysis (SCA) tools. Through qualitative analysis of six SCA tools and quantitative evaluation on a large-scale dataset (21,130 Maven modules), the study reveals that current tools inadequately support Maven dependency specifications, compromising accuracy. The paper also provides actionable recommendations for tool improvements.</x:v>
      </x:c>
      <x:c r="D363" t="str">
        <x:v>This paper addresses the security vulnerabilities introduced by open-source software (OSS) as third-party libraries in Java projects. It proposes an Evaluation Model to comprehensively assess the dependency resolution capabilities and effectiveness of Software Composition Analysis (SCA) tools. Through qualitative analysis of six SCA tools and quantitative evaluation on a large-scale dataset (21,130 Maven modules), the study reveals that current tools inadequately support Maven dependency specifications, compromising accuracy. The paper also provides actionable recommendations for tool improvements.</x:v>
      </x:c>
      <x:c r="E363" t="str">
        <x:v>Evaluation and improvement of the software composition analysis (SCA) tool's dependency parsing capabilities and vulnerability detection effects in Java projects</x:v>
      </x:c>
      <x:c r="F363" t="str">
        <x:v>No</x:v>
      </x:c>
      <x:c r="G363" t="str">
        <x:v>FSE-23</x:v>
      </x:c>
      <x:c r="H363" t="str">
        <x:v>The paper uses three data sets:
DS1: Contains 259 test projects, used to evaluate the tool's coverage of Maven dependency specifications.
DS2: Contains 13,708 real-world Maven projects to evaluate the tool's performance on real projects.
DS3: Contains 8,364,337 POM files in Maven central repository, used to analyze the prevalence of dependency specifications.</x:v>
      </x:c>
      <x:c r="I363" t="str">
        <x:v>Quantitative indicators:
Depends on the detection precision (Precision), recall rate (Recall) and F1 score (F1-Score).
Precision, recall and F1 score of vulnerability detection.
The improved false positive rate (False Positives) and false negative rate (False Negatives) reduction ratio through SSM (Scan Scope for Maven).
Effect:
Average F1 score for dependency detection: 0.890 for build scan and 0.692 for pre-build scan.
The average F1 score for vulnerability detection is 0.475.
After supporting SSM, false positives in dependency detection are reduced by 34.24%, and false negatives are reduced by 6.91%; false positives in vulnerability reports are reduced by 18.28%, and false negatives are reduced by 8.72%.</x:v>
      </x:c>
      <x:c r="J363" t="str">
        <x:v>No</x:v>
      </x:c>
      <x:c r="K363" t="str">
        <x:v>Not mentioned, but mentioned the application scenarios of SCA tools in the industry, such as:
GitHub's Dependabot: used to detect dependency vulnerabilities in code repositories.
OWASP Dependency Check: widely used for build scanning and binary scanning.
In addition, the paper also discusses how companies choose tools to adapt to different scenarios (such as pre-build scanning and build scanning) in actual development.</x:v>
      </x:c>
      <x:c r="L363" t="str">
        <x:v>No</x:v>
      </x:c>
      <x:c r="M363" s="6"/>
      <x:c r="N363"/>
      <x:c r="O363" t="str">
        <x:v>Software security and vulnerability analysis</x:v>
      </x:c>
      <x:c r="P363" t="str">
        <x:v>Malicious code detection</x:v>
      </x:c>
      <x:c r="Q363" t="str">
        <x:v>No</x:v>
      </x:c>
    </x:row>
    <x:row r="364" ht="25.5" customHeight="1">
      <x:c r="A364" t="str">
        <x:v>Input-driven Dynamic Program Debloating for Code-reuse Attack Mitigation</x:v>
      </x:c>
      <x:c r="B364" t="str">
        <x:v>Development</x:v>
      </x:c>
      <x:c r="C364" t="str">
        <x:v>This paper presents Picup, an input-driven dynamic program debloating technique designed to mitigate code-reuse attacks by removing unused library code. Picup uses a convolutional neural network (CNN) with an attention mechanism to predict necessary library functions based on input data, dynamically disabling unused code during runtime. Evaluations show that Picup achieves 97.56% prediction accuracy, reduces code size by 87.55% on average, and introduces only 1.32% runtime overhead.</x:v>
      </x:c>
      <x:c r="D364" t="str">
        <x:v>This paper presents Picup, an input-driven dynamic program debloating technique designed to mitigate code-reuse attacks by removing unused library code. Picup uses a convolutional neural network (CNN) with an attention mechanism to predict necessary library functions based on input data, dynamically disabling unused code during runtime. Evaluations show that Picup achieves 97.56% prediction accuracy, reduces code size by 87.55% on average, and introduces only 1.32% runtime overhead.</x:v>
      </x:c>
      <x:c r="E364" t="str">
        <x:v>Input-driven dynamic program debloation and code reuse attack mitigation</x:v>
      </x:c>
      <x:c r="F364" t="str">
        <x:v>Yes</x:v>
      </x:c>
      <x:c r="G364" t="str">
        <x:v>FSE-23</x:v>
      </x:c>
      <x:c r="H364" t="str">
        <x:v>SPEC CPU 2006: Contains 17 C/C++ applications.
Real-world applications: including Nginx, Lighttpd, Redis, Memcached, and GNU Binutils tools (such as readelf, objdump, nm).</x:v>
      </x:c>
      <x:c r="I364" t="str">
        <x:v>Code Reduction Rate: An average of 87.55% reduction in library code.
Prediction accuracy (Accuracy): average 97.56%.
False Negative Rate (FNR): average 0.55% (SPEC CPU 2006) and 1.10% (real application).
ROP gadgets reduction rate: average 77.24%.
Runtime Overhead: 1.32% average (SPEC CPU 2006).</x:v>
      </x:c>
      <x:c r="J364" t="str">
        <x:v>No</x:v>
      </x:c>
      <x:c r="K364" t="str">
        <x:v>Not mentioned, but the author is from NIO (NIO), indicating that the technology may be applied in the field of automotive software security.
Nginx case study: The paper analyzes how Picup defends against actual attacks of the CVE-2013-2028 vulnerability (such as ROP and BROP attacks).</x:v>
      </x:c>
      <x:c r="L364" t="str">
        <x:v>Yes</x:v>
      </x:c>
      <x:c r="M364" s="6"/>
      <x:c r="N364"/>
      <x:c r="O364" t="str">
        <x:v>Software security and vulnerability analysis</x:v>
      </x:c>
      <x:c r="P364" t="str">
        <x:v>Binary code analysis and decompilation</x:v>
      </x:c>
      <x:c r="Q364" t="str">
        <x:v>Yes</x:v>
      </x:c>
    </x:row>
    <x:row r="365" ht="25.5" customHeight="1">
      <x:c r="A365" t="str">
        <x:v>Comparison and Evaluation on Static Application Security Testing (SAST) Tools for Java</x:v>
      </x:c>
      <x:c r="B365" t="str">
        <x:v>Testing</x:v>
      </x:c>
      <x:c r="C365" t="str">
        <x:v>This paper conducts a comprehensive evaluation of seven free or open-source Static Application Security Testing (SAST) tools for Java, using both synthetic benchmarks (OWASP Benchmark) and a newly constructed real-world benchmark (Java CVE Benchmark). The results reveal that while these tools perform well on synthetic datasets, they detect only 12.7% of real-world vulnerabilities, with significant inconsistencies between claimed and actual capabilities. The study also analyzes performance trade-offs and provides actionable insights for tool development, improvement, and selection.</x:v>
      </x:c>
      <x:c r="D365" t="str">
        <x:v>This paper conducts a comprehensive evaluation of seven free or open-source Static Application Security Testing (SAST) tools for Java, using both synthetic benchmarks (OWASP Benchmark) and a newly constructed real-world benchmark (Java CVE Benchmark). The results reveal that while these tools perform well on synthetic datasets, they detect only 12.7% of real-world vulnerabilities, with significant inconsistencies between claimed and actual capabilities. The study also analyzes performance trade-offs and provides actionable insights for tool development, improvement, and selection.</x:v>
      </x:c>
      <x:c r="E365" t="str">
        <x:v>Evaluation and comparison of static application security testing (SAST) tools</x:v>
      </x:c>
      <x:c r="F365" t="str">
        <x:v>No</x:v>
      </x:c>
      <x:c r="G365" t="str">
        <x:v>FSE-23</x:v>
      </x:c>
      <x:c r="H365" t="str">
        <x:v>Synthetic benchmark: OWASP Benchmark (contains 2,740 vulnerabilities and 1,325 non-vulnerability cases).
Real benchmark: Java CVE Benchmark (contains 165 unique CVE vulnerabilities in 165 open source Java programs, covering 37 CWE vulnerability types).</x:v>
      </x:c>
      <x:c r="I365" t="str">
        <x:v>Effectiveness indicators:
Recall, Precision, F1-score: On the OWASP Benchmark, the F1 scores of the best tools (Contrast and SBwFSB) are 84.4% and 82.8% respectively.
Real vulnerability detection rate (CVE_R): On the Java CVE Benchmark, the highest is only 12.7% (Horusec).
Conformance indicator: The tool's over-commitment rate for rule declarations reaches 90.5% (for example, Contrast claims to support 99.1% of vulnerabilities, but actually does not detect them).
Performance indicators: Analysis time increases significantly as the number of lines of code (LoC) increases, with syntax analysis tools (such as Insider) being the fastest and semantic analysis tools (such as CodeQL) being the slowest.</x:v>
      </x:c>
      <x:c r="J365" t="str">
        <x:v>No</x:v>
      </x:c>
      <x:c r="K365" t="str">
        <x:v>Not mentioned, but the paper mentions vulnerability detection cases of tools in real open source projects (such as Apache Qpid Proton-J, jackson-databind), but does not involve commercial applications or enterprise-level case studies in specific industries.</x:v>
      </x:c>
      <x:c r="L365" t="str">
        <x:v>No</x:v>
      </x:c>
      <x:c r="M365" s="6"/>
      <x:c r="N365"/>
      <x:c r="O365" t="str">
        <x:v>Software maintenance and evolution</x:v>
      </x:c>
      <x:c r="P365" t="str">
        <x:v>Automated program repair</x:v>
      </x:c>
      <x:c r="Q365" t="str">
        <x:v>No</x:v>
      </x:c>
    </x:row>
    <x:row r="366" ht="25.5" customHeight="1">
      <x:c r="A366" t="str">
        <x:v>TransRacer: Function Dependence-Guided Transaction Race Detection for Smart Contracts</x:v>
      </x:c>
      <x:c r="B366" t="str">
        <x:v>Testing</x:v>
      </x:c>
      <x:c r="C366" t="str">
        <x:v>This paper presents TransRacer, an automated tool for detecting transaction race vulnerabilities in Ethereum smart contracts. By leveraging symbolic execution and function dependence analysis, TransRacer identifies state inconsistencies caused by varying transaction execution orders. Experiments on 50 real-world contracts revealed 426 races (including 149 bugs), while a large-scale study showed 53% of contracts were vulnerable. TransRacer’s efficiency and precision make it a powerful tool for smart contract auditing.</x:v>
      </x:c>
      <x:c r="D366" t="str">
        <x:v>This paper presents TransRacer, an automated tool for detecting transaction race vulnerabilities in Ethereum smart contracts. By leveraging symbolic execution and function dependence analysis, TransRacer identifies state inconsistencies caused by varying transaction execution orders. Experiments on 50 real-world contracts revealed 426 races (including 149 bugs), while a large-scale study showed 53% of contracts were vulnerable. TransRacer’s efficiency and precision make it a powerful tool for smart contract auditing.</x:v>
      </x:c>
      <x:c r="E366" t="str">
        <x:v>Transaction competition vulnerability detection in smart contracts</x:v>
      </x:c>
      <x:c r="F366" t="str">
        <x:v>Yes</x:v>
      </x:c>
      <x:c r="G366" t="str">
        <x:v>FSE-23</x:v>
      </x:c>
      <x:c r="H366" t="str">
        <x:v>Small-scale experiment: 50 real Ethereum smart contracts (from UR dataset), all with public source code and more than 100 transactions.
Large-scale empirical study: 6,943 real smart contracts (benchmark dataset from ETHRacer).</x:v>
      </x:c>
      <x:c r="I366" t="str">
        <x:v>Detection capabilities:
426 competitive vulnerabilities (149 serious vulnerabilities) were detected in 50 contracts, with an accuracy rate of 100% (no false positives).
Of the 6,943 contracts, 53% had race vulnerabilities, of which 73.6% could lead to inconsistent states.
Efficiency:
The average analysis time for each contract is 5.1 minutes (minimum 0.2 minutes, maximum 21.8 minutes).
Dependency analysis successfully activated 69.5% of the initial non-callable functions.
Comparative experiment:
Better than ETHRacer (more vulnerabilities detected in less time).
Static analysis tools (such as Securify, Sailfish) have a high false positive rate.</x:v>
      </x:c>
      <x:c r="J366" t="str">
        <x:v>No</x:v>
      </x:c>
      <x:c r="K366" t="str">
        <x:v>Not mentioned, but emphasized that TransRacer can be used for auditing before smart contract deployment, helping developers and auditors find potential vulnerabilities and avoid economic losses after actual deployment.</x:v>
      </x:c>
      <x:c r="L366" t="str">
        <x:v>No</x:v>
      </x:c>
      <x:c r="M366" s="6"/>
      <x:c r="N366"/>
      <x:c r="O366" t="str">
        <x:v>Software security and vulnerability analysis</x:v>
      </x:c>
      <x:c r="P366" t="str">
        <x:v>Smart contract security</x:v>
      </x:c>
      <x:c r="Q366" t="str">
        <x:v>No</x:v>
      </x:c>
    </x:row>
    <x:row r="367" ht="25.5" customHeight="1">
      <x:c r="A367" t="str">
        <x:v>DeepDebugger: An Interactive Time-Travelling Debugging Approach for Deep Classifiers</x:v>
      </x:c>
      <x:c r="B367" t="str">
        <x:v>Development</x:v>
      </x:c>
      <x:c r="C367" t="str">
        <x:v>This paper introduces DeepDebugger, an interactive time-travelling debugging tool designed for deep classifiers. While time-travelling visualization techniques transform model training dynamics into animations, the overwhelming volume of data makes it difficult for developers to identify critical events. DeepDebugger monitors sample dynamics, recommends suspicious samples, and iteratively refines recommendations based on user feedback. Experiments show that the tool effectively detects anomalies, improves recommendation accuracy by 5-10 times compared to baselines, and enhances debugging efficiency, as demonstrated in user studies.</x:v>
      </x:c>
      <x:c r="D367" t="str">
        <x:v>This paper introduces DeepDebugger, an interactive time-travelling debugging tool designed for deep classifiers. While time-travelling visualization techniques transform model training dynamics into animations, the overwhelming volume of data makes it difficult for developers to identify critical events. DeepDebugger monitors sample dynamics, recommends suspicious samples, and iteratively refines recommendations based on user feedback. Experiments show that the tool effectively detects anomalies, improves recommendation accuracy by 5-10 times compared to baselines, and enhances debugging efficiency, as demonstrated in user studies.</x:v>
      </x:c>
      <x:c r="E367" t="str">
        <x:v>Interactive debugging method for deep learning classifiers</x:v>
      </x:c>
      <x:c r="F367" t="str">
        <x:v>Yes</x:v>
      </x:c>
      <x:c r="G367" t="str">
        <x:v>FSE-23</x:v>
      </x:c>
      <x:c r="H367" t="str">
        <x:v>The paper uses the following data sets and models as benchmarks:
Datasets: MNIST, Fashion-MNIST (FMNIST), CIFAR-10.
Model architecture: ResNet18.
Visualization tools: DVI (DeepVisualInsight) and TimeVis (Time-Travelling Visualization).</x:v>
      </x:c>
      <x:c r="I367" t="str">
        <x:v>Anomaly detection:
Precision: average 82.4% (maximum 94.7%).
Recall: average 71.9% (maximum 89.0%).
Recommended performance:
The accuracy is 5-10 times higher than random baseline.
The time overhead of user feedback learning is 0.015 seconds each time.
User research:
Task completion time is reduced by 18.1%.
Debugging performance is improved by 20.3%.</x:v>
      </x:c>
      <x:c r="J367" t="str">
        <x:v>No</x:v>
      </x:c>
      <x:c r="K367" t="str">
        <x:v>Not mentioned, but the tool is implemented as a TensorBoard plug-in and may be suitable for model debugging in industrial scenarios.</x:v>
      </x:c>
      <x:c r="L367" t="str">
        <x:v>No</x:v>
      </x:c>
      <x:c r="M367" s="6" t="e">
        <x:f>HYPERLINK("https://github.com/xianglinyang/DeepDebugger","https://github.com/xianglinyang/DeepDebugger,,")</x:f>
        <x:v>HYPERLINK is not implemented. linkLocation=https://github.com/xianglinyang/DeepDebugger, friendlyName=https://github.com/xianglinyang/DeepDebugger,,</x:v>
      </x:c>
      <x:c r="N367" t="str">
        <x:v>8</x:v>
      </x:c>
      <x:c r="O367" t="str">
        <x:v>Program Analysis and Software Testing</x:v>
      </x:c>
      <x:c r="P367" t="str">
        <x:v>program analysis techniques</x:v>
      </x:c>
      <x:c r="Q367" t="str">
        <x:v>No</x:v>
      </x:c>
    </x:row>
    <x:row r="368" ht="25.5" customHeight="1">
      <x:c r="A368" t="str">
        <x:v>TransMap: Pinpointing Mistakes in Neural Code Translation</x:v>
      </x:c>
      <x:c r="B368" t="str">
        <x:v>Development</x:v>
      </x:c>
      <x:c r="C368" t="str">
        <x:v>The paper introduces TransMap, a tool designed to automatically pinpoint semantic mistakes in neural code translation. By generating line-to-line mappings (source maps) between source and translated code and comparing execution traces, TransMap efficiently identifies error locations. Experiments show that TransMap successfully locates 87.96% of semantic mistakes in a benchmark of 648 errors, significantly reducing debugging effort for developers.</x:v>
      </x:c>
      <x:c r="D368" t="str">
        <x:v>The paper introduces TransMap, a tool designed to automatically pinpoint semantic mistakes in neural code translation. By generating line-to-line mappings (source maps) between source and translated code and comparing execution traces, TransMap efficiently identifies error locations. Experiments show that TransMap successfully locates 87.96% of semantic mistakes in a benchmark of 648 errors, significantly reducing debugging effort for developers.</x:v>
      </x:c>
      <x:c r="E368" t="str">
        <x:v>Semantic error localization in neural network code translation</x:v>
      </x:c>
      <x:c r="F368" t="str">
        <x:v>Yes</x:v>
      </x:c>
      <x:c r="G368" t="str">
        <x:v>FSE-23</x:v>
      </x:c>
      <x:c r="H368" t="str">
        <x:v>The paper uses three benchmark data sets:
LeetCode Python-to-JS benchmarks (1067 programs)
GeeksForGeeks benchmarks (699 programs)
HumanEvalX benchmarks (164 programs)
The final microbenchmark set containing 479 programs and 763 bugs was constructed.</x:v>
      </x:c>
      <x:c r="I368" t="str">
        <x:v>Successful location rate: 87.96% of semantic errors were successfully located.
Hidden error location rate: 84.44% of hidden errors (no runtime errors but output errors) were successfully located.
Positioning accuracy: On average, only 1.23 lines of code need to be checked for each positioning, accounting for 7.62% of the total number of lines of the program.
Improved user efficiency: Compared with standard IDE debugging, repair time is reduced by approximately 70%.</x:v>
      </x:c>
      <x:c r="J368" t="str">
        <x:v>Yes</x:v>
      </x:c>
      <x:c r="K368" t="str">
        <x:v>The paper mentions 5 translation cases of actual Python libraries (such as strsimpy, mathgen, etc.), among which TransMap successfully located 128 hidden errors and helped developers fix them efficiently. In addition, preliminary user research shows that TransMap can significantly improve efficiency in debugging tasks in the industry.</x:v>
      </x:c>
      <x:c r="L368" t="str">
        <x:v>No</x:v>
      </x:c>
      <x:c r="M368" s="6"/>
      <x:c r="N368"/>
      <x:c r="O368" t="str">
        <x:v>Program Analysis and Software Testing</x:v>
      </x:c>
      <x:c r="P368" t="str">
        <x:v>program analysis techniques</x:v>
      </x:c>
      <x:c r="Q368" t="str">
        <x:v>Yes</x:v>
      </x:c>
    </x:row>
    <x:row r="369" ht="25.5" customHeight="1">
      <x:c r="A369" t="str">
        <x:v>Dynamic Prediction of Delays in Software Projects Using Delay Patterns and Bayesian Modeling</x:v>
      </x:c>
      <x:c r="B369" t="str">
        <x:v>Management</x:v>
      </x:c>
      <x:c r="C369" t="str">
        <x:v>The paper proposes a dynamic prediction approach using Bayesian modeling and delay patterns to continuously forecast overall delays in agile software projects. Traditional effort estimation models are static and cannot adapt to changes during project execution. By analyzing real-world data from 4,040 epics and 270 teams, the authors identify four recurrent delay patterns and develop a dynamic Bayesian model. Empirical results demonstrate that the model significantly outperforms static methods and state-of-the-art baselines in predictive accuracy, particularly during early project phases. The study also explores the relationship between delay patterns and risk factors, offering actionable insights for project management.</x:v>
      </x:c>
      <x:c r="D369" t="str">
        <x:v>The paper proposes a dynamic prediction approach using Bayesian modeling and delay patterns to continuously forecast overall delays in agile software projects. Traditional effort estimation models are static and cannot adapt to changes during project execution. By analyzing real-world data from 4,040 epics and 270 teams, the authors identify four recurrent delay patterns and develop a dynamic Bayesian model. Empirical results demonstrate that the model significantly outperforms static methods and state-of-the-art baselines in predictive accuracy, particularly during early project phases. The study also explores the relationship between delay patterns and risk factors, offering actionable insights for project management.</x:v>
      </x:c>
      <x:c r="E369" t="str">
        <x:v>Dynamically predicting delays in agile software projects</x:v>
      </x:c>
      <x:c r="F369" t="str">
        <x:v>Yes</x:v>
      </x:c>
      <x:c r="G369" t="str">
        <x:v>FSE-23</x:v>
      </x:c>
      <x:c r="H369" t="str">
        <x:v>The paper uses the following benchmark methods for comparison:
Static global model (Global Model)
Global Iterative Model
Existing technologies (State-of-the-Art Baselines) include the Decision Tree and Random Forests models proposed by Choetkiertikul et al.</x:v>
      </x:c>
      <x:c r="I369" t="str">
        <x:v>Indicators:
Standardized Accuracy (SA)
Mean Absolute Error (MAE)
Relative width of 90% confidence interval (RWidth90)
Effect:
The dynamic Bayesian model improves SA by 12-57% and decreases MAE by 16-81% compared with static methods.
After using delay mode, SA is further improved by 9-20% and MAE is reduced by 19-66%.
The dynamic model shows significant advantages at early milestones (10-30% of the project length).</x:v>
      </x:c>
      <x:c r="J369" t="str">
        <x:v>Yes</x:v>
      </x:c>
      <x:c r="K369" t="str">
        <x:v>The paper conducted a case study in the IT department of Dutch International Group (ING), analyzed real data of 4,040 epics and 270 teams, and verified the actual effect of the dynamic prediction model. The study also identified four typical delay patterns in ING projects and explored their relationship with risk factors.</x:v>
      </x:c>
      <x:c r="L369" t="str">
        <x:v>Yes</x:v>
      </x:c>
      <x:c r="M369" s="6"/>
      <x:c r="N369"/>
      <x:c r="O369" t="str">
        <x:v>Requirements Engineering and Software Architecture</x:v>
      </x:c>
      <x:c r="P369" t="str">
        <x:v>Architecture design and analysis</x:v>
      </x:c>
      <x:c r="Q369" t="str">
        <x:v>No</x:v>
      </x:c>
    </x:row>
    <x:row r="370" ht="25.5" customHeight="1">
      <x:c r="A370" t="str">
        <x:v>Commit-level, Neural Vulnerability Detection and Assessment</x:v>
      </x:c>
      <x:c r="B370" t="str">
        <x:v>Maintenance</x:v>
      </x:c>
      <x:c r="C370" s="5" t="str">
        <x:v>The paper proposes VDA, a context-aware, graph-based commit-level vulnerability detection and assessment model. VDA evaluates code changes to detect vulnerabilities and provides CVSS assessment scores. Key innovations include:
A graph-based representation learning model integrating program dependencies and contextual information.
Multi-task learning to jointly optimize vulnerability detection and assessment tasks.
Empirical evaluation on C and Java datasets shows VDA outperforms state-of-the-art baselines in both detection and assessment tasks.</x:v>
      </x:c>
      <x:c r="D370" t="str">
        <x:v>The paper proposes VDA, a context-aware, graph-based commit-level vulnerability detection and assessment model. VDA evaluates code changes to detect vulnerabilities and provides CVSS assessment scores. Key innovations include:
A graph-based representation learning model integrating program dependencies and contextual information.
Multi-task learning to jointly optimize vulnerability detection and assessment tasks.
Empirical evaluation on C and Java datasets shows VDA outperforms state-of-the-art baselines in both detection and assessment tasks.</x:v>
      </x:c>
      <x:c r="E370" t="str">
        <x:v>Commit-level vulnerability detection and assessment</x:v>
      </x:c>
      <x:c r="F370" t="str">
        <x:v>Yes</x:v>
      </x:c>
      <x:c r="G370" t="str">
        <x:v>FSE-23</x:v>
      </x:c>
      <x:c r="H370" t="str">
        <x:v>C language data set: BigVul 2.0, containing 3,336 vulnerabilities and 7,851 vulnerability introduction submissions.
Java dataset: CVAD, containing 542 vulnerabilities and 1,229 vulnerability introduction submissions.</x:v>
      </x:c>
      <x:c r="I370" t="str">
        <x:v>Vulnerability Detection:
Indicators: Precision, Recall, F-score.
Effect: In the C data set, the F-score is improved by 13.4%–322% relative to the baseline.
Vulnerability Assessment:
Indicators: Macro F-score, Matthews Correlation Coefficient (MCC).
Effect:
Data set C: F-score increased by 25.5% compared to the baseline, and MCC increased by 26.9%.
Java data set: F-score increased by 31.0%, MCC increased by 33.3%.</x:v>
      </x:c>
      <x:c r="J370" t="str">
        <x:v>No</x:v>
      </x:c>
      <x:c r="K370" t="str">
        <x:v>Not mentioned, but actual vulnerability cases mentioned (such as CVE-2021-37714 and CVE-2021-37650)</x:v>
      </x:c>
      <x:c r="L370" t="str">
        <x:v>No</x:v>
      </x:c>
      <x:c r="M370" s="6"/>
      <x:c r="N370"/>
      <x:c r="O370" t="str">
        <x:v>Software maintenance and evolution</x:v>
      </x:c>
      <x:c r="P370" t="str">
        <x:v>Automated program repair</x:v>
      </x:c>
      <x:c r="Q370" t="str">
        <x:v>Yes</x:v>
      </x:c>
    </x:row>
    <x:row r="371" ht="25.5" customHeight="1">
      <x:c r="A371" t="str">
        <x:v>Mining Resource-Operation Knowledge to Support Resource Leak Detection</x:v>
      </x:c>
      <x:c r="B371" t="str">
        <x:v>Testing</x:v>
      </x:c>
      <x:c r="C371" t="str">
        <x:v>The paper introduces MiROK, a novel approach for mining resource-operation knowledge to support resource leak detection. Resource leaks, caused by unreleased acquired resources, degrade performance and cause system crashes. Existing techniques rely on predefined or project-specific RAR (Resource Acquisition and Release) API pairs, limiting coverage. MiROK represents knowledge as abstract Abs-RAR pairs, mines them from a large code corpus, and instantiates them into concrete RAR pairs. Evaluations show MiROK mines 1,313 new Abs-RAR pairs and 6,314 RAR pairs with 93.3% precision, enhancing the detection capabilities of existing tools in online code examples and open-source projects.</x:v>
      </x:c>
      <x:c r="D371" t="str">
        <x:v>The paper introduces MiROK, a novel approach for mining resource-operation knowledge to support resource leak detection. Resource leaks, caused by unreleased acquired resources, degrade performance and cause system crashes. Existing techniques rely on predefined or project-specific RAR (Resource Acquisition and Release) API pairs, limiting coverage. MiROK represents knowledge as abstract Abs-RAR pairs, mines them from a large code corpus, and instantiates them into concrete RAR pairs. Evaluations show MiROK mines 1,313 new Abs-RAR pairs and 6,314 RAR pairs with 93.3% precision, enhancing the detection capabilities of existing tools in online code examples and open-source projects.</x:v>
      </x:c>
      <x:c r="E371" t="str">
        <x:v>Resource leak detection</x:v>
      </x:c>
      <x:c r="F371" t="str">
        <x:v>Yes</x:v>
      </x:c>
      <x:c r="G371" t="str">
        <x:v>FSE-23</x:v>
      </x:c>
      <x:c r="H371" t="str">
        <x:v>Abs-RAR mining: 1,454,224 Java methods and 20,000 Maven libraries.
Online Code Examples: 46,389 Java code snippets from Stack Overflow.
Open source projects: 10 GitHub projects (such as vertx-core).</x:v>
      </x:c>
      <x:c r="I371" t="str">
        <x:v>Abs-RAR pair mining: 1,313 new pairs, 89.2% correct.
RAR pair instantiation: 6,314 specific pairs, 93.3% correct.
Resource leak detection improvements:
Online code example: 761 leaks were detected (73.4% accuracy), 4.5 times higher than the baseline (168).
Open source project: After extending FindBugs, three more unknown defects were detected, one of which was confirmed by the developer.</x:v>
      </x:c>
      <x:c r="J371" t="str">
        <x:v>Yes</x:v>
      </x:c>
      <x:c r="K371" t="str">
        <x:v>The author integrated the RAR pairs generated by MiROK into the existing resource leak detection tool FindBugs to form an enhanced version of FindBugs. In this way, FindBugs is able to detect more resource leak flaws, including new flaws discovered in the open source project folio-org/okapi. Confirmation of this flaw demonstrates the practical value of RAR pairs generated by MiROK.
Evaluations of Stack Overflow code samples and GitHub projects demonstrate real-world application potential.</x:v>
      </x:c>
      <x:c r="L371" t="str">
        <x:v>No</x:v>
      </x:c>
      <x:c r="M371" s="6"/>
      <x:c r="N371"/>
      <x:c r="O371" t="str">
        <x:v>Systems and Performance Engineering</x:v>
      </x:c>
      <x:c r="P371" t="str">
        <x:v>Resource leak detection</x:v>
      </x:c>
      <x:c r="Q371" t="str">
        <x:v>No</x:v>
      </x:c>
    </x:row>
    <x:row r="372" ht="25.5" customHeight="1">
      <x:c r="A372" t="str">
        <x:v>Enhancing Coverage-guided Fuzzing via Phantom Program</x:v>
      </x:c>
      <x:c r="B372" t="str">
        <x:v>Testing</x:v>
      </x:c>
      <x:c r="C372" t="str">
        <x:v>The paper introduces MirageFuzz, a novel coverage-guided fuzzer designed to enhance the exploration power of seeds by mitigating dependencies between program branches. MirageFuzz achieves this by creating a "phantom program" that reduces branch dependencies while preserving the semantics of conditional statements. It performs dual fuzzing—simultaneously fuzzing the original program and the phantom program—and uses a taint-based mutation mechanism to generate new seeds. Evaluation on 18 real-world projects shows that MirageFuzz outperforms baseline fuzzers by 13.42% to 77.96% in edge coverage and uncovers 29 previously unknown bugs, with 7 confirmed and 6 fixed by developers.</x:v>
      </x:c>
      <x:c r="D372" t="str">
        <x:v>The paper introduces MirageFuzz, a novel coverage-guided fuzzer designed to enhance the exploration power of seeds by mitigating dependencies between program branches. MirageFuzz achieves this by creating a "phantom program" that reduces branch dependencies while preserving the semantics of conditional statements. It performs dual fuzzing—simultaneously fuzzing the original program and the phantom program—and uses a taint-based mutation mechanism to generate new seeds. Evaluation on 18 real-world projects shows that MirageFuzz outperforms baseline fuzzers by 13.42% to 77.96% in edge coverage and uncovers 29 previously unknown bugs, with 7 confirmed and 6 fixed by developers.</x:v>
      </x:c>
      <x:c r="E372" t="str">
        <x:v>Optimization of coverage-guided fuzz testing</x:v>
      </x:c>
      <x:c r="F372" t="str">
        <x:v>No</x:v>
      </x:c>
      <x:c r="G372" t="str">
        <x:v>FSE-23</x:v>
      </x:c>
      <x:c r="H372" t="str">
        <x:v>18 real projects, including: readelf, nm, objdump, objcopy, size, jhead, pcre2, pngfix, strip, listaction_d, libxml2, libpng, re2, swftocxx, jsoncpp, lcms2, file, libjpeg-turbo. These projects come from the open source community and FuzzBench.</x:v>
      </x:c>
      <x:c r="I372" t="str">
        <x:v>Quantitative indicator: Edge Coverage
Effect:
The average edge coverage of MirageFuzz is 5773, which is 13.42% higher than the best-performing baseline tool QSYM (5090) and 77.96% higher than the worst-performing LaIntel (3244).
MirageFuzz discovered 4268 unique edges, which is 62.16% higher than the baseline tool Angora (2632).
29 unknown vulnerabilities were discovered, 7 of which were confirmed and 6 were fixed.</x:v>
      </x:c>
      <x:c r="J372" t="str">
        <x:v>No</x:v>
      </x:c>
      <x:c r="K372" t="str">
        <x:v>Not mentioned, but mentioned vulnerability fixes (such as pcre2, jhead, pngfix, etc.) indicate that their results have been adopted by the open source community.</x:v>
      </x:c>
      <x:c r="L372" t="str">
        <x:v>No</x:v>
      </x:c>
      <x:c r="M372" s="6"/>
      <x:c r="N372"/>
      <x:c r="O372" t="str">
        <x:v>Program Analysis and Software Testing</x:v>
      </x:c>
      <x:c r="P372" t="str">
        <x:v>Automated test generation</x:v>
      </x:c>
      <x:c r="Q372" t="str">
        <x:v>No</x:v>
      </x:c>
    </x:row>
    <x:row r="373" ht="25.5" customHeight="1">
      <x:c r="A373" t="str">
        <x:v>Co-Dependence Aware Fuzzing for Dataflow-based Big Data Analytics</x:v>
      </x:c>
      <x:c r="B373" t="str">
        <x:v>Testing</x:v>
      </x:c>
      <x:c r="C373" t="str">
        <x:v>This paper presents DEPFUZZ, a fuzzing technique designed for testing dataflow-based big data applications (e.g., Apache Spark). Traditional fuzzers struggle with multiple unstructured datasets and implicit constraints from operators like join. DEPFUZZ leverages fine-grained taint analysis to track data provenance at the level of rows, columns, and datasets, enabling co-dependence-aware mutations. Evaluated on 17 real-world benchmarks, DEPFUZZ detects 3.4x more faults, achieves 29% higher statement coverage, and runs faster than state-of-the-art tools like Jazzer and BioFuzz.</x:v>
      </x:c>
      <x:c r="D373" t="str">
        <x:v>This paper presents DEPFUZZ, a fuzzing technique designed for testing dataflow-based big data applications (e.g., Apache Spark). Traditional fuzzers struggle with multiple unstructured datasets and implicit constraints from operators like join. DEPFUZZ leverages fine-grained taint analysis to track data provenance at the level of rows, columns, and datasets, enabling co-dependence-aware mutations. Evaluated on 17 real-world benchmarks, DEPFUZZ detects 3.4x more faults, achieves 29% higher statement coverage, and runs faster than state-of-the-art tools like Jazzer and BioFuzz.</x:v>
      </x:c>
      <x:c r="E373" t="str">
        <x:v>Fuzz testing technology based on co-dependency awareness in data flow applications</x:v>
      </x:c>
      <x:c r="F373" t="str">
        <x:v>Yes</x:v>
      </x:c>
      <x:c r="G373" t="str">
        <x:v>FSE-23</x:v>
      </x:c>
      <x:c r="H373" t="str">
        <x:v>17 real DISC applications (such as flight distance calculation, customer reward analysis, etc.), covering multi-dataset and single-dataset scenarios, with data scale reaching millions of rows (see Table 2). Some cases come from Apache Spark commercial use cases and open source projects (such as P2, P3).</x:v>
      </x:c>
      <x:c r="I373" t="str">
        <x:v>Indicators:
Statement Coverage
Faults Detected
Fault Depth (data flow operator level)
Test speed (Time to Coverage)
Effect:
Coverage: DEPFUZZ averages 87%, 29% higher than Jazzer, and 13% higher than BioFuzz.
Fault Detection: 3.4x more faults found (35 vs. Jazzer’s 8).
Fault depth: 3.7 layers on average, deeper than the baseline tool (2.8 layers for Jazzer).
Speed: Achieving the same coverage is 2.1 times faster than Jazzer and 1.3 times faster than BioFuzz.</x:v>
      </x:c>
      <x:c r="J373" t="str">
        <x:v>No</x:v>
      </x:c>
      <x:c r="K373" t="str">
        <x:v>Not mentioned, but fault injection simulates real errors (such as NaN exceptions in the Haversine formula), compared to the commercial-grade fuzz testing tool Jazzer (developed in part by Google).
Case P2 is based on the Apache Spark business use case (customer purchase history analysis).</x:v>
      </x:c>
      <x:c r="L373" t="str">
        <x:v>No</x:v>
      </x:c>
      <x:c r="M373" s="6"/>
      <x:c r="N373"/>
      <x:c r="O373" t="str">
        <x:v>Program Analysis and Software Testing</x:v>
      </x:c>
      <x:c r="P373" t="str">
        <x:v>Automated test generation</x:v>
      </x:c>
      <x:c r="Q373" t="str">
        <x:v>No</x:v>
      </x:c>
    </x:row>
    <x:row r="374" ht="25.5" customHeight="1">
      <x:c r="A374" t="str">
        <x:v>SJFuzz: Seed &amp; Mutator Scheduling for JVM Fuzzing</x:v>
      </x:c>
      <x:c r="B374" t="str">
        <x:v>Testing</x:v>
      </x:c>
      <x:c r="C374" t="str">
        <x:v>The paper introduces SJFuzz, a JVM fuzzing framework that enhances differential testing of JVMs through seed and mutator scheduling mechanisms. Traditional approaches lack efficient scheduling, leading to suboptimal testing. SJFuzz employs discrepancy- and diversity-guided seed scheduling and a Monte Carlo-based mutator scheduler to improve effectiveness. Experiments show SJFuzz significantly outperforms state-of-the-art tools, exposing 3.5× more discrepancies and reporting 46 potential issues (20 confirmed bugs, 16 fixed).</x:v>
      </x:c>
      <x:c r="D374" t="str">
        <x:v>The paper introduces SJFuzz, a JVM fuzzing framework that enhances differential testing of JVMs through seed and mutator scheduling mechanisms. Traditional approaches lack efficient scheduling, leading to suboptimal testing. SJFuzz employs discrepancy- and diversity-guided seed scheduling and a Monte Carlo-based mutator scheduler to improve effectiveness. Experiments show SJFuzz significantly outperforms state-of-the-art tools, exposing 3.5× more discrepancies and reporting 46 potential issues (20 confirmed bugs, 16 fixed).</x:v>
      </x:c>
      <x:c r="E374" t="str">
        <x:v>JVM fuzz testing and difference testing</x:v>
      </x:c>
      <x:c r="F374" t="str">
        <x:v>Yes</x:v>
      </x:c>
      <x:c r="G374" t="str">
        <x:v>FSE-23</x:v>
      </x:c>
      <x:c r="H374" t="str">
        <x:v>JVMs: OpenJDK, OpenJ9, DragonWell, OracleJDK.
Seed class files: 26 class files from 7 open source projects (such as Ant, JUnit, Eclipse, etc.).
Comparison tools: Classming (a mutation-based JVM fuzz testing tool) and JavaTailor (a generation-based JVM fuzz testing tool).</x:v>
      </x:c>
      <x:c r="I374" t="str">
        <x:v>Indicators:
Total Discrepancies.
Unique Discrepancies.
Levenshtein Distance (a measure of diversity) between seeds and variant files.
Effect:
SJFuzz exposed an average of 1208 total differences and 8 unique differences, significantly better than Classming (270 total differences, 1.1 unique differences) and JavaTailor (1148 total differences, 7 unique differences).
The diversity metric (edit distance) is 23.7 times higher than Classming.</x:v>
      </x:c>
      <x:c r="J374" t="str">
        <x:v>Yes</x:v>
      </x:c>
      <x:c r="K374" t="str">
        <x:v>The paper mentions practical applications in industry:
46 potential issues were reported, involving mainstream JVMs such as OpenJDK and OpenJ9, of which 20 were confirmed by developers and 16 have been fixed.
Specific cases include:
OpenJDK resource retrieval bug (JDK-8244083).
OpenJ9 runtime inconsistency bug (involving JIT optimization errors).
OpenJ9 validator bug (VerifyError handling issue).
Controversy over the structured locking mechanism (triggering developers to re-discuss the JVM specification).</x:v>
      </x:c>
      <x:c r="L374" t="str">
        <x:v>No</x:v>
      </x:c>
      <x:c r="M374" s="6" t="e">
        <x:f>HYPERLINK("https://github.com/fuzzy000/SJFuzz","https://github.com/fuzzy000/SJFuzz,")</x:f>
        <x:v>HYPERLINK is not implemented. linkLocation=https://github.com/fuzzy000/SJFuzz, friendlyName=https://github.com/fuzzy000/SJFuzz,</x:v>
      </x:c>
      <x:c r="N374" t="str">
        <x:v>6</x:v>
      </x:c>
      <x:c r="O374" t="str">
        <x:v>Program Analysis and Software Testing</x:v>
      </x:c>
      <x:c r="P374" t="str">
        <x:v>Automated test generation</x:v>
      </x:c>
      <x:c r="Q374" t="str">
        <x:v>No</x:v>
      </x:c>
    </x:row>
    <x:row r="375" ht="25.5" customHeight="1">
      <x:c r="A375" t="str">
        <x:v>Metamong: Detecting Render-update Bugs in Web Browsers through Fuzzing</x:v>
      </x:c>
      <x:c r="B375" t="str">
        <x:v>Testing</x:v>
      </x:c>
      <x:c r="C375" t="str">
        <x:v>This paper introduces Metamong, an automated framework designed to detect render-update bugs in web browsers. These bugs occur when browsers incorrectly render updated page content, leading to usability and reliability issues. Metamong employs differential fuzzing with two key components: a page mutator to trigger render-update operations and a render-update oracle to identify bugs without false positives. The framework generates HTML files that induce render-update behaviors and compares rendering outputs to detect discrepancies. Evaluations on Chrome and Firefox revealed 19 new bugs, demonstrating Metamong's practical effectiveness in improving browser reliability.</x:v>
      </x:c>
      <x:c r="D375" t="str">
        <x:v>This paper introduces Metamong, an automated framework designed to detect render-update bugs in web browsers. These bugs occur when browsers incorrectly render updated page content, leading to usability and reliability issues. Metamong employs differential fuzzing with two key components: a page mutator to trigger render-update operations and a render-update oracle to identify bugs without false positives. The framework generates HTML files that induce render-update behaviors and compares rendering outputs to detect discrepancies. Evaluations on Chrome and Firefox revealed 19 new bugs, demonstrating Metamong's practical effectiveness in improving browser reliability.</x:v>
      </x:c>
      <x:c r="E375" t="str">
        <x:v>Render update error detection in web browsers</x:v>
      </x:c>
      <x:c r="F375" t="str">
        <x:v>Yes</x:v>
      </x:c>
      <x:c r="G375" t="str">
        <x:v>FSE-23</x:v>
      </x:c>
      <x:c r="H375" t="str">
        <x:v>The paper uses the following benchmarks:
Bug Tracker for Chrome and Firefox: 28 reported rendering update bugs (15 from Chrome, 13 from Firefox) were collected to verify Metamong's recall.
Custom generated HTML test cases: Evaluate the effectiveness of different mutation primitives with 100,000 HTML test cases.</x:v>
      </x:c>
      <x:c r="I375" t="str">
        <x:v>Recall: Metamong successfully detected all 28 known rendering update errors (100% recall), while the recall rates of comparison tools RZZ2 and LQC were 0% and 42.9% respectively.
New bugs discovered: Metamong found 17 new rendering update bugs in Chrome and 2 in Firefox, for a total of 19 new bugs.
False Positives: Metamong did not report any false positives, while traditional methods (such as cross-browser testing) have false positives due to browser compatibility issues.
Fix rate: Of the 21 bugs found, 5 have been fixed by the browser manufacturer.</x:v>
      </x:c>
      <x:c r="J375" t="str">
        <x:v>No</x:v>
      </x:c>
      <x:c r="K375" t="str">
        <x:v>Not mentioned, but the following industry cases were mentioned:
Tesla service interruption case: Chrome 87 failed to display the car color correctly due to a rendering update error, causing Tesla service interruption (Chrome Issue #1132218).
Example of an e-commerce scenario: Rendering update errors may cause product images to fail to update correctly (such as Chrome Issue #1365255), affecting user experience.
These cases illustrate the impact of rendering update errors on actual business, highlighting the practical value of Metamong in the industry.</x:v>
      </x:c>
      <x:c r="L375" t="str">
        <x:v>No</x:v>
      </x:c>
      <x:c r="M375" s="6"/>
      <x:c r="N375"/>
      <x:c r="O375" t="str">
        <x:v>Program Analysis and Software Testing</x:v>
      </x:c>
      <x:c r="P375" t="str">
        <x:v>Automated test generation</x:v>
      </x:c>
      <x:c r="Q375" t="str">
        <x:v>No</x:v>
      </x:c>
    </x:row>
    <x:row r="376" ht="25.5" customHeight="1">
      <x:c r="A376" t="str">
        <x:v>Property-based Fuzzing for Finding Data Manipulation Errors in Android Apps</x:v>
      </x:c>
      <x:c r="B376" t="str">
        <x:v>Testing</x:v>
      </x:c>
      <x:c r="C376" t="str">
        <x:v>This paper introduces a property-based fuzzing approach to detect Data Manipulation Errors (DMEs) in Android apps, particularly non-crashing logic bugs. By randomly interleaving Data Manipulation Functionalities (DMFs) with other events, the method explores diverse app states and validates them using model-based properties. The authors implemented an automated GUI testing tool, PBFDroid, which uncovered 30 unique bugs (including 22 non-crashing bugs) in 20 real-world apps. The results demonstrate its effectiveness in finding bugs missed by state-of-the-art techniques, with no false positives.</x:v>
      </x:c>
      <x:c r="D376" t="str">
        <x:v>This paper introduces a property-based fuzzing approach to detect Data Manipulation Errors (DMEs) in Android apps, particularly non-crashing logic bugs. By randomly interleaving Data Manipulation Functionalities (DMFs) with other events, the method explores diverse app states and validates them using model-based properties. The authors implemented an automated GUI testing tool, PBFDroid, which uncovered 30 unique bugs (including 22 non-crashing bugs) in 20 real-world apps. The results demonstrate its effectiveness in finding bugs missed by state-of-the-art techniques, with no false positives.</x:v>
      </x:c>
      <x:c r="E376" t="str">
        <x:v>Data manipulation error detection in Android applications</x:v>
      </x:c>
      <x:c r="F376" t="str">
        <x:v>Yes</x:v>
      </x:c>
      <x:c r="G376" t="str">
        <x:v>FSE-23</x:v>
      </x:c>
      <x:c r="H376" t="str">
        <x:v>The paper evaluates 20 real Android applications (17 open source and 3 industrial applications, such as Amaze, AnkiDroid, TikTok, etc.) and compares existing technologies such as Genie, Odin and Monkey.</x:v>
      </x:c>
      <x:c r="I376" t="str">
        <x:v>Indicators: Number of unique errors found (30, of which 29 were DMEs), proportion of non-crash errors (22/30), false positive rate (0%), test time (48 hours/application).
Effect: PBFDroid found 30 unknown errors in 20 applications (18 applications), of which 22 non-crash errors were not detected by existing technologies (such as Genie, Odin), and 19 errors were confirmed by developers, and 9 have been fixed.</x:v>
      </x:c>
      <x:c r="J376" t="str">
        <x:v>Yes</x:v>
      </x:c>
      <x:c r="K376" t="str">
        <x:v>The paper mentions test cases of three industrial applications (TikTok, CapCut, FeiShu) and reports errors found in these applications (such as user data operation logic errors). Developer feedback confirms the importance of these bugs.</x:v>
      </x:c>
      <x:c r="L376" t="str">
        <x:v>No</x:v>
      </x:c>
      <x:c r="M376" s="6"/>
      <x:c r="N376"/>
      <x:c r="O376" t="str">
        <x:v>Program Analysis and Software Testing</x:v>
      </x:c>
      <x:c r="P376" t="str">
        <x:v>Automated test generation</x:v>
      </x:c>
      <x:c r="Q376" t="str">
        <x:v>No</x:v>
      </x:c>
    </x:row>
    <x:row r="377" ht="25.5" customHeight="1">
      <x:c r="A377" t="str">
        <x:v>Leveraging Hardware Probes and Optimizations for Accelerating Fuzz Testing of Heterogeneous Applications</x:v>
      </x:c>
      <x:c r="B377" t="str">
        <x:v>Testing</x:v>
      </x:c>
      <x:c r="C377" t="str">
        <x:v>The paper introduces HFuzz, a novel fuzz testing technique designed to accelerate the testing of heterogeneous applications (combining CPU and FPGA). HFuzz enhances testing efficiency and observability through a three-pronged approach:
Automatically generating test guidance by inserting hardware probes in kernels alongside host-side software monitors.
Offloading compute-intensive input mutations to hardware kernels for rapid input space exploration.
Leveraging FPGA-level optimizations (e.g., loop unrolling, shannonization, data preloading, and dynamic kernel sharing) to parallelize fuzzing and enable fast memory access.
Evaluations on seven Intel OneAPI benchmarks show that HFuzz speeds up fuzz testing by 4.7× and detects 33 defects within 4 hours, with 25 defects uniquely identifiable through hardware probes.</x:v>
      </x:c>
      <x:c r="D377" t="str">
        <x:v>The paper introduces HFuzz, a novel fuzz testing technique designed to accelerate the testing of heterogeneous applications (combining CPU and FPGA). HFuzz enhances testing efficiency and observability through a three-pronged approach:
Automatically generating test guidance by inserting hardware probes in kernels alongside host-side software monitors.
Offloading compute-intensive input mutations to hardware kernels for rapid input space exploration.
Leveraging FPGA-level optimizations (e.g., loop unrolling, shannonization, data preloading, and dynamic kernel sharing) to parallelize fuzzing and enable fast memory access.
Evaluations on seven Intel OneAPI benchmarks show that HFuzz speeds up fuzz testing by 4.7× and detects 33 defects within 4 hours, with 25 defects uniquely identifiable through hardware probes.</x:v>
      </x:c>
      <x:c r="E377" t="str">
        <x:v>Fuzz testing acceleration technology for heterogeneous applications</x:v>
      </x:c>
      <x:c r="F377" t="str">
        <x:v>No</x:v>
      </x:c>
      <x:c r="G377" t="str">
        <x:v>FSE-23</x:v>
      </x:c>
      <x:c r="H377" t="str">
        <x:v>The paper uses 7 open source benchmark programs from Intel OneAPI:
R1: Matrix-transform
R2: Matrix-multiplication
R3: Complex-mult
R4: APSP (Floyd-Warshall algorithm)
R5: Nbody-sim (particle system simulation)
R6: Hidden-Markov-model
R7: Match-num</x:v>
      </x:c>
      <x:c r="I377" t="str">
        <x:v>Speedup: HFuzz is 4.7x (input variation offloading) and 3.4x (FPGA optimization) faster than traditional methods.
Number of defects detected: 33 defects found in 4 hours, compared with only 3 using the traditional method.
Hardware probe overhead: an average increase of 24% LUT, 29% FF and 8% RAM usage, and a 5% reduction in frequency, but the overall defect detection speed is increased by 10.3 times.</x:v>
      </x:c>
      <x:c r="J377" t="str">
        <x:v>Yes</x:v>
      </x:c>
      <x:c r="K377" t="str">
        <x:v>The experiment was completed on the A10 node of Intel DevCloud and tested heterogeneous applications targeting FPGA.
Case study: It is mentioned that FPGA has been widely used in cloud data centers such as Microsoft Azure, Amazon F1 and Intel DevCloud.</x:v>
      </x:c>
      <x:c r="L377" t="str">
        <x:v>Yes</x:v>
      </x:c>
      <x:c r="M377" s="6"/>
      <x:c r="N377"/>
      <x:c r="O377" t="str">
        <x:v>Program Analysis and Software Testing</x:v>
      </x:c>
      <x:c r="P377" t="str">
        <x:v>Automated test generation</x:v>
      </x:c>
      <x:c r="Q377" t="str">
        <x:v>No</x:v>
      </x:c>
    </x:row>
    <x:row r="378" ht="25.5" customHeight="1">
      <x:c r="A378" t="str">
        <x:v>NaNofuzz: A Usable Tool for Automatic Test Generation</x:v>
      </x:c>
      <x:c r="B378" t="str">
        <x:v>Testing</x:v>
      </x:c>
      <x:c r="C378" t="str">
        <x:v>The paper introduces NaNofuzz, an automatic test generation tool designed to help developers identify bugs more efficiently. Integrated into Visual Studio Code, NaNofuzz generates test cases with a single click and categorizes results to prioritize likely errors (e.g., NaN, exceptions). A randomized controlled trial with 28 professional software engineers demonstrated that NaNofuzz outperforms the manual testing tool Jest in accuracy, developer confidence, and task completion time.</x:v>
      </x:c>
      <x:c r="D378" t="str">
        <x:v>The paper introduces NaNofuzz, an automatic test generation tool designed to help developers identify bugs more efficiently. Integrated into Visual Studio Code, NaNofuzz generates test cases with a single click and categorizes results to prioritize likely errors (e.g., NaN, exceptions). A randomized controlled trial with 28 professional software engineers demonstrated that NaNofuzz outperforms the manual testing tool Jest in accuracy, developer confidence, and task completion time.</x:v>
      </x:c>
      <x:c r="E378" t="str">
        <x:v>Design and evaluation of automated test generation tools</x:v>
      </x:c>
      <x:c r="F378" t="str">
        <x:v>Yes</x:v>
      </x:c>
      <x:c r="G378" t="str">
        <x:v>FSE-23</x:v>
      </x:c>
      <x:c r="H378" t="str">
        <x:v>The paper uses Jest as a control treatment. Jest is a widely used manual testing tool to compare the advantages and disadvantages of NaNofuzz in test generation effects.</x:v>
      </x:c>
      <x:c r="I378" t="str">
        <x:v>Bug identification accuracy: NaNofuzz users find 30% more bugs than Jest users (
p
&lt;
0.05
p&lt;0.05).
Developer Confidence: NaNofuzz users have a 20% higher confidence score than Jest users (
p
&lt;
0.03
p&lt;0.03).
Task completion time: NaNofuzz users complete tasks 30% faster than Jest users (
p
&lt;
0.007
p&lt;0.007).
Tool Usability: NaNofuzz ​​scores significantly higher on the System Usability Scale (SUS) (87.86) than Jest (75.98).</x:v>
      </x:c>
      <x:c r="J378" t="str">
        <x:v>No</x:v>
      </x:c>
      <x:c r="K378" t="str">
        <x:v>Not mentioned.
Industry background: Jest is widely used in Meta, Twitter, Spotify, Airbnb and other companies</x:v>
      </x:c>
      <x:c r="L378" t="str">
        <x:v>No</x:v>
      </x:c>
      <x:c r="M378" s="6" t="e">
        <x:f>HYPERLINK("https://github.com/nanofuzz/nanofuzz","https://github.com/nanofuzz/nanofuzz,,")</x:f>
        <x:v>HYPERLINK is not implemented. linkLocation=https://github.com/nanofuzz/nanofuzz, friendlyName=https://github.com/nanofuzz/nanofuzz,,</x:v>
      </x:c>
      <x:c r="N378" t="str">
        <x:v>43</x:v>
      </x:c>
      <x:c r="O378" t="str">
        <x:v>Program Analysis and Software Testing</x:v>
      </x:c>
      <x:c r="P378" t="str">
        <x:v>Automated test generation</x:v>
      </x:c>
      <x:c r="Q378" t="str">
        <x:v>No</x:v>
      </x:c>
    </x:row>
    <x:row r="379" ht="25.5" customHeight="1">
      <x:c r="A379" t="str">
        <x:v>A Generative and Mutational Approach for Synthesizing Bug-exposing Test Cases to Guide Compiler Fuzzing</x:v>
      </x:c>
      <x:c r="B379" t="str">
        <x:v>Testing</x:v>
      </x:c>
      <x:c r="C379" t="str">
        <x:v>This paper presents CoMFuzz, a compiler fuzzing framework that combines generative and mutational approaches to synthesize bug-exposing test cases. Leveraging historical test programs and deep learning, CoMFuzz focuses on testing error-prone compiler components. Evaluated on 11 JavaScript and Java compilers, CoMFuzz discovered 33 unique bugs in 260 hours, with 29 confirmed and 22 fixed. Compared to state-of-the-art fuzzers, CoMFuzz uncovered at least 1.5× more bugs in a 24-hour test.</x:v>
      </x:c>
      <x:c r="D379" t="str">
        <x:v>This paper presents CoMFuzz, a compiler fuzzing framework that combines generative and mutational approaches to synthesize bug-exposing test cases. Leveraging historical test programs and deep learning, CoMFuzz focuses on testing error-prone compiler components. Evaluated on 11 JavaScript and Java compilers, CoMFuzz discovered 33 unique bugs in 260 hours, with 29 confirmed and 22 fixed. Compared to state-of-the-art fuzzers, CoMFuzz uncovered at least 1.5× more bugs in a 24-hour test.</x:v>
      </x:c>
      <x:c r="E379" t="str">
        <x:v>Compiler fuzz testing</x:v>
      </x:c>
      <x:c r="F379" t="str">
        <x:v>Yes</x:v>
      </x:c>
      <x:c r="G379" t="str">
        <x:v>FSE-23</x:v>
      </x:c>
      <x:c r="H379" t="str">
        <x:v>The paper was tested on 11 compilers, including:
JavaScript engines: V8, ChakraCore, SpiderMonkey, JavaScriptCore, GraalJS, JerryScript, Hermes, QuickJS.
Java Virtual Machine (JVM): OpenJ9, HotSpot, GraalVM.
Baseline methods compared include generative (Comfort, PolyGlot, JavaTailor, JAttack) and mutational (CodeAlchemist, DIE, Montage, Classming) fuzz testing tools.</x:v>
      </x:c>
      <x:c r="I379" t="str">
        <x:v>Bug exposure capability: In the 24-hour test, CoMFuzz found more than 1.5 times the number of bugs than the baseline method.
Grammar pass rate: average 82%, better than most baseline methods (except JAttack and JavaTailor).
Code Coverage: Performs best on statement and branch coverage, outperforming all baseline methods.
Throughput: The JS engine test throughput was 15.58 test cases/minute and the JVM was 17.00 test cases/minute, which is comparable to the baseline method.
Practical results: In 260 hours of testing, 33 unique bugs were found, 22 of which have been fixed.</x:v>
      </x:c>
      <x:c r="J379" t="str">
        <x:v>Yes</x:v>
      </x:c>
      <x:c r="K379" t="str">
        <x:v>The paper mentions practical applications in Tencent and OpenJ9 development teams. For example, the OpenJ9 documentation flaw (Listing 4) discovered by CoMFuzz was quickly fixed by developers. In addition, some test cases are directly derived from open source projects in the industry (such as JDK test suite, CVE vulnerability library).</x:v>
      </x:c>
      <x:c r="L379" t="str">
        <x:v>Yes</x:v>
      </x:c>
      <x:c r="M379" s="6"/>
      <x:c r="N379"/>
      <x:c r="O379" t="str">
        <x:v>Program Analysis and Software Testing</x:v>
      </x:c>
      <x:c r="P379" t="str">
        <x:v>Automated test generation</x:v>
      </x:c>
      <x:c r="Q379" t="str">
        <x:v>Yes</x:v>
      </x:c>
    </x:row>
    <x:row r="380" ht="25.5" customHeight="1">
      <x:c r="A380" t="str">
        <x:v>State Merging with Quantifiers in Symbolic Execution</x:v>
      </x:c>
      <x:c r="B380" t="str">
        <x:v>Testing</x:v>
      </x:c>
      <x:c r="C380" t="str">
        <x:v>The paper addresses the problem of constraint encoding explosion in symbolic execution caused by state merging, which introduces disjunctions and if-then-else expressions, making constraint solving harder. The authors propose a state merging approach that dynamically partitions symbolic states into groups based on regular patterns in their path constraints, enabling efficient encoding using quantifiers. A specialized solving procedure is also introduced to handle the resulting quantified constraints. Evaluation on real-world benchmarks demonstrates significant performance improvements compared to standard state merging and traditional symbolic execution.</x:v>
      </x:c>
      <x:c r="D380" t="str">
        <x:v>The paper addresses the problem of constraint encoding explosion in symbolic execution caused by state merging, which introduces disjunctions and if-then-else expressions, making constraint solving harder. The authors propose a state merging approach that dynamically partitions symbolic states into groups based on regular patterns in their path constraints, enabling efficient encoding using quantifiers. A specialized solving procedure is also introduced to handle the resulting quantified constraints. Evaluation on real-world benchmarks demonstrates significant performance improvements compared to standard state merging and traditional symbolic execution.</x:v>
      </x:c>
      <x:c r="E380" t="str">
        <x:v>State merge optimization in symbolic execution</x:v>
      </x:c>
      <x:c r="F380" t="str">
        <x:v>Yes</x:v>
      </x:c>
      <x:c r="G380" t="str">
        <x:v>FSE-23</x:v>
      </x:c>
      <x:c r="H380" t="str">
        <x:v>The paper uses the following real-world benchmarks:
libosip
wget
libtasn1
libpng
apr (Apache Portable Runtime)
json-c
busybox</x:v>
      </x:c>
      <x:c r="I380" t="str">
        <x:v>Indicators:
Analysis Time: Compare the running time of different modes (PAT, CFG, BASE).
Line Coverage: Measures code coverage through GCov.
Path Coverage: Compare the number of paths explored when the exploration order is consistent.
Effect:
In most benchmark tests, PAT mode is faster than CFG (standard state merging) and BASE (traditional symbolic execution), with some cases being up to 180 times faster.
In terms of coverage, PAT has significantly improved in some tests (such as an average improvement of 20.45% in libosip), but in some cases it is the same as or slightly lower than the baseline.</x:v>
      </x:c>
      <x:c r="J380" t="str">
        <x:v>No</x:v>
      </x:c>
      <x:c r="K380" t="str">
        <x:v>Not mentioned, but mentioned that this technology can be applied to software testing, vulnerability mining and other fields.</x:v>
      </x:c>
      <x:c r="L380" t="str">
        <x:v>No</x:v>
      </x:c>
      <x:c r="M380" s="6"/>
      <x:c r="N380"/>
      <x:c r="O380" t="str">
        <x:v>Program Analysis and Software Testing</x:v>
      </x:c>
      <x:c r="P380" t="str">
        <x:v>program analysis techniques</x:v>
      </x:c>
      <x:c r="Q380" t="str">
        <x:v>No</x:v>
      </x:c>
    </x:row>
    <x:row r="381" ht="25.5" customHeight="1">
      <x:c r="A381" t="str">
        <x:v>Engineering a Formally Verified Automated Bug Finder</x:v>
      </x:c>
      <x:c r="B381" t="str">
        <x:v>Testing</x:v>
      </x:c>
      <x:c r="C381" t="str">
        <x:v>This paper presents WISE, a formally verified automated bug finder based on symbolic execution. Symbolic execution analyzes programs by using symbolic inputs to explore multiple paths simultaneously, but its correctness has lacked rigorous semantic foundations. The authors define "T-soundness" and "T-completeness" for testing tools, ensuring that reported bugs are genuine (no false positives) and all bugs are eventually detectable. They implement WISE in the Coq proof assistant, proving its correctness, and extract executable versions in OCaml and Python (PyWISE). Case studies demonstrate WISE's effectiveness in detecting bugs in numeric algorithms.</x:v>
      </x:c>
      <x:c r="D381" t="str">
        <x:v>This paper presents WISE, a formally verified automated bug finder based on symbolic execution. Symbolic execution analyzes programs by using symbolic inputs to explore multiple paths simultaneously, but its correctness has lacked rigorous semantic foundations. The authors define "T-soundness" and "T-completeness" for testing tools, ensuring that reported bugs are genuine (no false positives) and all bugs are eventually detectable. They implement WISE in the Coq proof assistant, proving its correctness, and extract executable versions in OCaml and Python (PyWISE). Case studies demonstrate WISE's effectiveness in detecting bugs in numeric algorithms.</x:v>
      </x:c>
      <x:c r="E381" t="str">
        <x:v>Symbolic execution correctness verification</x:v>
      </x:c>
      <x:c r="F381" t="str">
        <x:v>Yes</x:v>
      </x:c>
      <x:c r="G381" t="str">
        <x:v>FSE-23</x:v>
      </x:c>
      <x:c r="H381" t="str">
        <x:v>The paper does not explicitly mention the standard benchmark, but verifies the effectiveness of the tool through case studies of three numerical algorithms:
Calculate factorial
Integer Square Root
Greatest Common Divisor
In these cases, the author manually injected errors (such as loop condition errors) and verified whether WISE could detect them.</x:v>
      </x:c>
      <x:c r="I381" t="str">
        <x:v>The paper does not use traditional quantitative indicators (such as detection rate, false alarm rate), but uses formal proof to ensure:
T-soundness: All reported bugs are real (no false positives).
T-completeness: If a program has an error, the tool will eventually report it (no false negatives).
In the case study, WISE successfully detected all manually injected errors while reporting no errors for correct programs.</x:v>
      </x:c>
      <x:c r="J381" t="str">
        <x:v>No</x:v>
      </x:c>
      <x:c r="K381" t="str">
        <x:v>Not mentioned, the feasibility of the method is only verified through academic prototypes (WISE and PyWISE) and numerical algorithm cases.</x:v>
      </x:c>
      <x:c r="L381" t="str">
        <x:v>No</x:v>
      </x:c>
      <x:c r="M381" s="6" t="e">
        <x:f>HYPERLINK("https://github.com/acorrenson/WiSE","https://github.com/acorrenson/WiSE,,")</x:f>
        <x:v>HYPERLINK is not implemented. linkLocation=https://github.com/acorrenson/WiSE, friendlyName=https://github.com/acorrenson/WiSE,,</x:v>
      </x:c>
      <x:c r="N381" t="str">
        <x:v>13</x:v>
      </x:c>
      <x:c r="O381" t="str">
        <x:v>Program Analysis and Software Testing</x:v>
      </x:c>
      <x:c r="P381" t="str">
        <x:v>program analysis techniques</x:v>
      </x:c>
      <x:c r="Q381" t="str">
        <x:v>No</x:v>
      </x:c>
    </x:row>
    <x:row r="382" ht="25.5" customHeight="1">
      <x:c r="A382" t="str">
        <x:v>Speeding up SMT Solving via Compiler Optimization</x:v>
      </x:c>
      <x:c r="B382" t="str">
        <x:v>Development</x:v>
      </x:c>
      <x:c r="C382" t="str">
        <x:v>The paper presents SLOT, a solver-agnostic framework that accelerates SMT solving by translating constraints into LLVM IR, applying compiler optimizations, and translating back to SMT. This approach leverages existing compiler techniques to simplify constraints, achieving up to 3× speedup on large benchmarks and increasing solvable formulas by 20-80% under fixed timeouts, without requiring solver modifications.</x:v>
      </x:c>
      <x:c r="D382" t="str">
        <x:v>The paper presents SLOT, a solver-agnostic framework that accelerates SMT solving by translating constraints into LLVM IR, applying compiler optimizations, and translating back to SMT. This approach leverages existing compiler techniques to simplify constraints, achieving up to 3× speedup on large benchmarks and increasing solvable formulas by 20-80% under fixed timeouts, without requiring solver modifications.</x:v>
      </x:c>
      <x:c r="E382" t="str">
        <x:v>Accelerate SMT solving through compiler optimization</x:v>
      </x:c>
      <x:c r="F382" t="str">
        <x:v>No</x:v>
      </x:c>
      <x:c r="G382" t="str">
        <x:v>FSE-23</x:v>
      </x:c>
      <x:c r="H382" t="str">
        <x:v>The paper uses the SMT-LIB standard test set:
QF_BV (bit vector theory, 46,191 use cases)
QF_FP (floating point theory, 40,407 use cases)
QF_BVFP (mixed theory, 17,249 use cases)</x:v>
      </x:c>
      <x:c r="I382" t="str">
        <x:v>Indicators: solution time (timeout), number of solvable constraints, geometric mean speedup ratio.
Effect:
Number of solvable constraints: With a timeout of 600 seconds, QF_BV increases by 15-24%, QF_FP increases by 3-14%, and QF_BVFP increases by 80%.
Speedup: The geometric mean speedup for complex constraints (&gt;300 seconds) is 1.6-3×, and up to 3× for mixed constraints.
Timeout improvement: SLOT solves some constraints where all solvers time out (such as 80% of use cases in QF_BVFP).</x:v>
      </x:c>
      <x:c r="J382" t="str">
        <x:v>No</x:v>
      </x:c>
      <x:c r="K382" t="str">
        <x:v>Not mentioned, but pointed out that SMT solvers are widely used in practical tools such as symbolic execution (such as KLEE), program synthesis, and translation verification. The optimization of SLOT can directly improve the performance of these tools.</x:v>
      </x:c>
      <x:c r="L382" t="str">
        <x:v>No</x:v>
      </x:c>
      <x:c r="M382" s="6"/>
      <x:c r="N382"/>
      <x:c r="O382" t="str">
        <x:v>Formal methods and verification</x:v>
      </x:c>
      <x:c r="P382" t="str">
        <x:v>Program Verification and Theorem Proving</x:v>
      </x:c>
      <x:c r="Q382" t="str">
        <x:v>No</x:v>
      </x:c>
    </x:row>
    <x:row r="383" ht="25.5" customHeight="1">
      <x:c r="A383" t="str">
        <x:v>Detecting Atomicity Violations in Interrupt-Driven Programs via Interruption Points Selecting and Delayed ISR-Triggering</x:v>
      </x:c>
      <x:c r="B383" t="str">
        <x:v>Testing</x:v>
      </x:c>
      <x:c r="C383" t="str">
        <x:v>The paper proposes a static approach to detect atomicity violations in interrupt-driven programs caused by the preemption of Interrupt Service Routines (ISRs). By selecting interruption points and employing a delayed ISR-triggering strategy, it constructs an Abstract Reachability Tree (ART) to identify unserializable interleaving patterns. The implemented tool, CPA4AV, demonstrates higher precision and efficiency compared to state-of-the-art tools, while handling more complex scenarios.</x:v>
      </x:c>
      <x:c r="D383" t="str">
        <x:v>The paper proposes a static approach to detect atomicity violations in interrupt-driven programs caused by the preemption of Interrupt Service Routines (ISRs). By selecting interruption points and employing a delayed ISR-triggering strategy, it constructs an Abstract Reachability Tree (ART) to identify unserializable interleaving patterns. The implemented tool, CPA4AV, demonstrates higher precision and efficiency compared to state-of-the-art tools, while handling more complex scenarios.</x:v>
      </x:c>
      <x:c r="E383" t="str">
        <x:v>A static detection method for atomicity violations in interrupt drivers</x:v>
      </x:c>
      <x:c r="F383" t="str">
        <x:v>No</x:v>
      </x:c>
      <x:c r="G383" t="str">
        <x:v>FSE-23</x:v>
      </x:c>
      <x:c r="H383" t="str">
        <x:v>The paper uses the following benchmarks:
Racebench 2.1 (contains 31 interrupt-driven C programs with hand-injected atomicity violations)
Three packages in the SV-COMP concurrency test set (ldv-races, goblint-regression, pthread)
18 real embedded programs (such as Linux kernel driver and aerospace control system software).</x:v>
      </x:c>
      <x:c r="I383" t="str">
        <x:v>Quantitative indicators:
True positive rate (TP Rate), false positive rate (FP Rate)
Detection time (Time)
State Space Number
Effect:
CPA4AV has a TP Rate of 100% and a FP Rate of 0%, which is better than intAtom (TP 83.9%, FP 16.1%) and Rehecker (TP 72.2%, FP 27.8%).
Through interruption point selection and delayed triggering strategy, the state space is reduced by 93.4% and the time overhead is reduced by 87.0%.
On Racebench 2.1, the average detection time of CPA4AV is 3064 ms, which is better than Rehecker’s 11170 ms.</x:v>
      </x:c>
      <x:c r="J383" t="str">
        <x:v>Yes</x:v>
      </x:c>
      <x:c r="K383" t="str">
        <x:v>The paper mentions the application in aerospace embedded systems (such as Beijing Institute of Control Engineering software) and Linux kernel drivers (such as i2c_pca_isa, wdt_pci, etc.)</x:v>
      </x:c>
      <x:c r="L383" t="str">
        <x:v>No</x:v>
      </x:c>
      <x:c r="M383" s="6" t="e">
        <x:f>HYPERLINK("https://github.com/BinYu-Xidian-University/CPA4AV","https://github.com/BinYu-Xidian-University/CPA4AV,,")</x:f>
        <x:v>HYPERLINK is not implemented. linkLocation=https://github.com/BinYu-Xidian-University/CPA4AV, friendlyName=https://github.com/BinYu-Xidian-University/CPA4AV,,</x:v>
      </x:c>
      <x:c r="N383" t="str">
        <x:v>3</x:v>
      </x:c>
      <x:c r="O383" t="str">
        <x:v>Program Analysis and Software Testing</x:v>
      </x:c>
      <x:c r="P383" t="str">
        <x:v>program analysis techniques</x:v>
      </x:c>
      <x:c r="Q383" t="str">
        <x:v>No</x:v>
      </x:c>
    </x:row>
    <x:row r="384" ht="25.5" customHeight="1">
      <x:c r="A384" t="str">
        <x:v>A Large-scale Empirical Review of Patch Correctness Checking Approaches</x:v>
      </x:c>
      <x:c r="B384" t="str">
        <x:v>Maintenance</x:v>
      </x:c>
      <x:c r="C384" s="5" t="str">
        <x:v>The paper, titled A Large-Scale Empirical Review of Patch Correctness Checking Approaches, addresses the plausible patch problem in Automated Program Repair (APR), where patches passing tests may still be incorrect. The authors construct PraPatch, the largest manually labeled PCC dataset (1,988 patches), and evaluate nine state-of-the-art PCC techniques. Key findings include:
Static PCC assumptions fail on exhaustive patch spaces;
Learning-based techniques suffer from dataset overfitting;
Dynamic techniques remain robust but degrade on complex patches;
Naturalness-based methods outperform traditional static approaches. The study offers guidelines for advancing PCC research.</x:v>
      </x:c>
      <x:c r="D384" t="str">
        <x:v>The paper, titled A Large-Scale Empirical Review of Patch Correctness Checking Approaches, addresses the plausible patch problem in Automated Program Repair (APR), where patches passing tests may still be incorrect. The authors construct PraPatch, the largest manually labeled PCC dataset (1,988 patches), and evaluate nine state-of-the-art PCC techniques. Key findings include:
Static PCC assumptions fail on exhaustive patch spaces;
Learning-based techniques suffer from dataset overfitting;
Dynamic techniques remain robust but degrade on complex patches;
Naturalness-based methods outperform traditional static approaches. The study offers guidelines for advancing PCC research.</x:v>
      </x:c>
      <x:c r="E384" t="str">
        <x:v>Patch correctness check</x:v>
      </x:c>
      <x:c r="F384" t="str">
        <x:v>Yes</x:v>
      </x:c>
      <x:c r="G384" t="str">
        <x:v>FSE-23</x:v>
      </x:c>
      <x:c r="H384" t="str">
        <x:v>Defects4J V1.2 (6 projects, 395 defects)
Defects4J V2.0 (expanded to 17 projects, 796 defects)
Comparison dataset: Wang&lt;sub&gt;01.2&lt;/sub&gt; (902 patches from 21 APR tools)</x:v>
      </x:c>
      <x:c r="I384" t="str">
        <x:v>Main indicators:
Precision (precision), Recall (recall), Recall&lt;sub&gt;c&lt;/sub&gt; (correct patch recall), PR-AUC (area under the precision-recall curve), AVR (average ranking of correct patches)
Key results:
Static technology: Recall&lt;sub&gt;c&lt;/sub&gt; is only 44-49% on the balanced data set, and PR-AUC is about 50% (near random);
Dynamic technology (Opad): Precision &gt;95%, but Recall is low (11-18%);
Natural technology: AVR is 25-44% better than static technology;
Learning Technology (ODS): CPR (Correct Patch Proportion) dropped to 5.58% on PraPatch.</x:v>
      </x:c>
      <x:c r="J384" t="str">
        <x:v>No</x:v>
      </x:c>
      <x:c r="K384" t="str">
        <x:v>Not mentioned, but pointed out that APR technology has received widespread attention from the industry</x:v>
      </x:c>
      <x:c r="L384" t="str">
        <x:v>No</x:v>
      </x:c>
      <x:c r="M384" s="6"/>
      <x:c r="N384"/>
      <x:c r="O384" t="str">
        <x:v>Software maintenance and evolution</x:v>
      </x:c>
      <x:c r="P384" t="str">
        <x:v>Automated program repair</x:v>
      </x:c>
      <x:c r="Q384" t="str">
        <x:v>Yes</x:v>
      </x:c>
    </x:row>
    <x:row r="385" ht="25.5" customHeight="1">
      <x:c r="A385" t="str">
        <x:v>Program Repair Guided by Datalog-Defined Static Analysis</x:v>
      </x:c>
      <x:c r="B385" t="str">
        <x:v>Development</x:v>
      </x:c>
      <x:c r="C385" t="str">
        <x:v>This paper presents SymlogRepair, a static program repair framework leveraging Datalog-based static analysis and symbolic execution. By encoding programs as Datalog facts and injecting symbolic variables, SymlogRepair formulates repair constraints via Symbolic Execution of Datalog (SEDL) and generates minimal patches using an SMT solver. The tool supports diverse defects (e.g., null pointer exceptions, data leaks, smart contract vulnerabilities) across Java, Python, and Solidity. Evaluations show SymlogRepair outperforms state-of-the-art tools (e.g., NPEX, AlphaRepair) with higher repair rates (e.g., 8/10 NPE bugs) and lower overhead, enabled by optimizations like delta-debugging and equivalence class grouping.</x:v>
      </x:c>
      <x:c r="D385" t="str">
        <x:v>This paper presents SymlogRepair, a static program repair framework leveraging Datalog-based static analysis and symbolic execution. By encoding programs as Datalog facts and injecting symbolic variables, SymlogRepair formulates repair constraints via Symbolic Execution of Datalog (SEDL) and generates minimal patches using an SMT solver. The tool supports diverse defects (e.g., null pointer exceptions, data leaks, smart contract vulnerabilities) across Java, Python, and Solidity. Evaluations show SymlogRepair outperforms state-of-the-art tools (e.g., NPEX, AlphaRepair) with higher repair rates (e.g., 8/10 NPE bugs) and lower overhead, enabled by optimizations like delta-debugging and equivalence class grouping.</x:v>
      </x:c>
      <x:c r="E385" t="str">
        <x:v>Datalog static program repair method</x:v>
      </x:c>
      <x:c r="F385" t="str">
        <x:v>No</x:v>
      </x:c>
      <x:c r="G385" t="str">
        <x:v>FSE-23</x:v>
      </x:c>
      <x:c r="H385" t="str">
        <x:v>NPE10: 10 Java Null Pointer Exception flaws (from NPEX, BugSwarm and GitHub).
PL11: 11 Python notebook data leakage flaws (from Yang et al.).
SC63: 63 Solidity smart contract vulnerabilities (from SmartBugs and ScrawID)</x:v>
      </x:c>
      <x:c r="I385" t="str">
        <x:v>Repair rate:
Java NPE: 8/10 correctly fixed (better than 7/10 for NPEX).
Python data leak: 6/11 correct fixes (0 fixed by AlphaRepair).
Solidity bugs: 62/63 correctly fixed (better than Elysium's 15/63).
Performance: The average repair time of the optimized version (SRNJO) is &lt;4 minutes, and the memory is reduced by 5 times (such as from 23.7GB to 6.1GB).</x:v>
      </x:c>
      <x:c r="J385" t="str">
        <x:v>Yes</x:v>
      </x:c>
      <x:c r="K385" t="str">
        <x:v>Microsoft (where author Pavle Subotic works) is involved in the research, and the tool may be used for internal code analysis.
Smart contract repair: Security vulnerability repair applied to Ethereum Solidity contracts (such as access control, reentrancy attacks).
Python data leak repair: Aiming at the preprocessing leak problem of Jupyter notebooks. For actual cases, see Figure 6 of the paper (nb_2528 repair example).</x:v>
      </x:c>
      <x:c r="L385" t="str">
        <x:v>Yes</x:v>
      </x:c>
      <x:c r="M385" s="6"/>
      <x:c r="N385"/>
      <x:c r="O385" t="str">
        <x:v>Software maintenance and evolution</x:v>
      </x:c>
      <x:c r="P385" t="str">
        <x:v>Automated program repair</x:v>
      </x:c>
      <x:c r="Q385" t="str">
        <x:v>No</x:v>
      </x:c>
    </x:row>
    <x:row r="386" ht="25.5" customHeight="1">
      <x:c r="A386" t="str">
        <x:v>Baldur: Whole-Proof Generation and Repair with Large Language Models</x:v>
      </x:c>
      <x:c r="B386" t="str">
        <x:v>Development</x:v>
      </x:c>
      <x:c r="C386" t="str">
        <x:v>The paper "Baldur: Whole-Proof Generation and Repair with Large Language Models" introduces a novel approach to automate formal verification by leveraging large language models (LLMs) fine-tuned on proof data. Unlike traditional search-based methods that predict individual proof steps, Baldur generates entire proofs at once and repairs failed attempts using error messages from proof assistants. Evaluated on the Isabelle/HOL benchmark (PISA dataset), Baldur achieves a 47.9% success rate in automated proof generation, and when combined with Thor (a state-of-the-art tool), it proves 65.7% of theorems fully automatically. This work simplifies the proof synthesis pipeline and demonstrates the potential of LLMs in formal verification.</x:v>
      </x:c>
      <x:c r="D386" t="str">
        <x:v>The paper "Baldur: Whole-Proof Generation and Repair with Large Language Models" introduces a novel approach to automate formal verification by leveraging large language models (LLMs) fine-tuned on proof data. Unlike traditional search-based methods that predict individual proof steps, Baldur generates entire proofs at once and repairs failed attempts using error messages from proof assistants. Evaluated on the Isabelle/HOL benchmark (PISA dataset), Baldur achieves a 47.9% success rate in automated proof generation, and when combined with Thor (a state-of-the-art tool), it proves 65.7% of theorems fully automatically. This work simplifies the proof synthesis pipeline and demonstrates the potential of LLMs in formal verification.</x:v>
      </x:c>
      <x:c r="E386" t="str">
        <x:v>Use large language models (LLMs) to implement whole-proof generation and proof repair to automate the formal verification process.</x:v>
      </x:c>
      <x:c r="F386" t="str">
        <x:v>Yes</x:v>
      </x:c>
      <x:c r="G386" t="str">
        <x:v>FSE-23</x:v>
      </x:c>
      <x:c r="H386" t="str">
        <x:v>PISA data set:
Contains 183K Isabelle/HOL theorems, from which 6,336 theorems are selected as the test set.
Data source: Isabelle core library and Archive of Formal Proofs (AFP).
Division: 95% training, 1% validation, 4% testing.</x:v>
      </x:c>
      <x:c r="I386" t="str">
        <x:v>Indicator effect
Automatic proof rate - Baldur alone: 47.9% (64 samples)
- Baldur + Thor: 65.7% (new SOTA)
Proof Repair Gain Repairing models increases the proof rate by 1.5% (depends on error message).
Contextual learning effect: After adding the theoretical document context, the proof rate increased from 40.7% to 47.5%.
Impact of model size: The 62B parameter model performs better than the 8B model (47.9% vs. 47.5%).</x:v>
      </x:c>
      <x:c r="J386" t="str">
        <x:v>No</x:v>
      </x:c>
      <x:c r="K386" t="str">
        <x:v>Not reported</x:v>
      </x:c>
      <x:c r="L386" t="str">
        <x:v>Yes</x:v>
      </x:c>
      <x:c r="M386" s="6"/>
      <x:c r="N386"/>
      <x:c r="O386" t="str">
        <x:v>Formal methods and verification</x:v>
      </x:c>
      <x:c r="P386" t="str">
        <x:v>Program Verification and Theorem Proving</x:v>
      </x:c>
      <x:c r="Q386" t="str">
        <x:v>Yes</x:v>
      </x:c>
    </x:row>
    <x:row r="387" ht="25.5" customHeight="1">
      <x:c r="A387" t="str">
        <x:v>KG4CraSolver: Recommending Crash Solutions via Knowledge Graph</x:v>
      </x:c>
      <x:c r="B387" t="str">
        <x:v>Maintenance</x:v>
      </x:c>
      <x:c r="C387" t="str">
        <x:v>The paper proposes KG4CraSolver, a knowledge graph (KG)-based technique for recommending crash solutions. It constructs a crash solution KG to represent complex crash contexts (e.g., purpose, environment, code, crash traces) in a structured manner, leveraging prompt learning to automatically extract information from Stack Overflow (SO) threads. KG4CraSolver precisely matches crash contexts to recommend relevant SO solutions. Evaluations show it outperforms baselines in metrics like MRR, and a user study confirms it helps developers find solutions 34.4% faster and 63.3% more accurately.</x:v>
      </x:c>
      <x:c r="D387" t="str">
        <x:v>The paper proposes KG4CraSolver, a knowledge graph (KG)-based technique for recommending crash solutions. It constructs a crash solution KG to represent complex crash contexts (e.g., purpose, environment, code, crash traces) in a structured manner, leveraging prompt learning to automatically extract information from Stack Overflow (SO) threads. KG4CraSolver precisely matches crash contexts to recommend relevant SO solutions. Evaluations show it outperforms baselines in metrics like MRR, and a user study confirms it helps developers find solutions 34.4% faster and 63.3% more accurately.</x:v>
      </x:c>
      <x:c r="E387" t="str">
        <x:v>Recommendation of crash solutions based on knowledge graph</x:v>
      </x:c>
      <x:c r="F387" t="str">
        <x:v>Yes</x:v>
      </x:c>
      <x:c r="G387" t="str">
        <x:v>FSE-23</x:v>
      </x:c>
      <x:c r="H387" t="str">
        <x:v>KG build evaluation: 100 manually annotated SO threads (sentence classification and phrase extraction tasks).
Recommendation effect evaluation: 855 SO duplicate question pairs (covering 245 Java exception types).
User study: 12 crash problems (divided into three types of exceptions: popular, common, and unpopular), completed by 10 participants.</x:v>
      </x:c>
      <x:c r="I387" t="str">
        <x:v>KG Build Quality:
Sentence classification: Average F1=0.913 (8.6% higher than baseline).
Phrase extraction: BLEU=0.853, EM=0.834 (45.8%/44.2% higher than baseline).
Recommended effect:
MRR=0.203 (13.4%-113.4% higher than baseline).
Hit@10=0.406 (26.9%-160.3% higher than baseline).
User research:
The accuracy rate increased by 63.3%, and the time to first find the solution was reduced by 34.4%.</x:v>
      </x:c>
      <x:c r="J387" t="str">
        <x:v>No</x:v>
      </x:c>
      <x:c r="K387" t="str">
        <x:v>Not reported</x:v>
      </x:c>
      <x:c r="L387" t="str">
        <x:v>No</x:v>
      </x:c>
      <x:c r="M387" s="6"/>
      <x:c r="N387"/>
      <x:c r="O387" t="str">
        <x:v>Code generation and understanding</x:v>
      </x:c>
      <x:c r="P387" t="str">
        <x:v>Code search and recommendation system</x:v>
      </x:c>
      <x:c r="Q387" t="str">
        <x:v>Yes</x:v>
      </x:c>
    </x:row>
    <x:row r="388" ht="25.5" customHeight="1">
      <x:c r="A388" t="str">
        <x:v>Automated and Context-Aware Repair of Color-Related Accessibility Issues for Android Apps</x:v>
      </x:c>
      <x:c r="B388" t="str">
        <x:v>Maintenance</x:v>
      </x:c>
      <x:c r="C388" t="str">
        <x:v>The paper presents Iris, an automated tool for repairing color-related accessibility issues (e.g., text and image contrast) in Android apps. Iris leverages a context-aware color selection technique and a reference DB to ensure design consistency post-repair. Evaluations on 100 real-world apps show a 91.38% repair success rate with an average time of 2.27 minutes per app. A user study and developer feedback (9 merged GitHub pull requests) confirm its practicality.</x:v>
      </x:c>
      <x:c r="D388" t="str">
        <x:v>The paper presents Iris, an automated tool for repairing color-related accessibility issues (e.g., text and image contrast) in Android apps. Iris leverages a context-aware color selection technique and a reference DB to ensure design consistency post-repair. Evaluations on 100 real-world apps show a 91.38% repair success rate with an average time of 2.27 minutes per app. A user study and developer feedback (9 merged GitHub pull requests) confirm its practicality.</x:v>
      </x:c>
      <x:c r="E388" t="str">
        <x:v>Automated fixes for color-related accessibility issues in Android apps</x:v>
      </x:c>
      <x:c r="F388" t="str">
        <x:v>Yes</x:v>
      </x:c>
      <x:c r="G388" t="str">
        <x:v>FSE-23</x:v>
      </x:c>
      <x:c r="H388" t="str">
        <x:v>Reference DB construction: 9,978 real applications (5,081 open source applications + 4,897 closed source applications).
Repair effect evaluation: 100 applications (50 open source + 50 closed source), including 660 text contrast problems and 71 image contrast problems.
User research: 12 pairs of UI pages before and after repair, 7 pairs of annotated problem pages, and 3 complete applications.</x:v>
      </x:c>
      <x:c r="I388" t="str">
        <x:v>Repair success rate:
Text contrast issues: 93.6% (618/660).
Image contrast issues: 70.4% (50/71).
Overall: 91.38% (668/731).
Efficiency: On average, each application repair takes 2.27 minutes.
User research:
94.8% of low-vision users preferred the post-repair UI, and 56.3% of ordinary users preferred the post-repair UI.
The average satisfaction rating is 4.218 (on a 5-point scale).
Developer feedback: 40 GitHub PRs were submitted, 9 were merged, and 4 are under active discussion.</x:v>
      </x:c>
      <x:c r="J388" t="str">
        <x:v>Yes</x:v>
      </x:c>
      <x:c r="K388" t="str">
        <x:v>The paper mentions actual industrial application cases:
GitHub project merger: 9 open source projects (such as OpenPods, motioneye-client) accepted Iris fix requests.
Developer feedback: Developers say the tools are "interesting" (such as the Anki-Android project) and "practical" (such as the mundraub-android project), and hope for further cooperation.</x:v>
      </x:c>
      <x:c r="L388" t="str">
        <x:v>No</x:v>
      </x:c>
      <x:c r="M388" s="6"/>
      <x:c r="N388"/>
      <x:c r="O388" t="str">
        <x:v>Software maintenance and evolution</x:v>
      </x:c>
      <x:c r="P388" t="str">
        <x:v>Automated program repair</x:v>
      </x:c>
      <x:c r="Q388" t="str">
        <x:v>No</x:v>
      </x:c>
    </x:row>
    <x:row r="389" ht="25.5" customHeight="1">
      <x:c r="A389" t="str">
        <x:v>Semantic Test Repair for Web applications</x:v>
      </x:c>
      <x:c r="B389" t="str">
        <x:v>Testing</x:v>
      </x:c>
      <x:c r="C389" t="str">
        <x:v>The paper proposes Semantic Test Repair (Senter), a novel technique for repairing broken test scripts in web applications caused by UI element changes. Unlike traditional methods relying on DOM attributes or visual appearances, Senter leverages semantic information (e.g., text and images) and contextual data to compute similarity between elements. Evaluated on six real-world web applications, Senter achieves an 84% average repair rate, outperforming state-of-the-art tools (Water, Vista, WebEvo). It also addresses workflow breaks due to page additions/deletions through local exploration.</x:v>
      </x:c>
      <x:c r="D389" t="str">
        <x:v>The paper proposes Semantic Test Repair (Senter), a novel technique for repairing broken test scripts in web applications caused by UI element changes. Unlike traditional methods relying on DOM attributes or visual appearances, Senter leverages semantic information (e.g., text and images) and contextual data to compute similarity between elements. Evaluated on six real-world web applications, Senter achieves an 84% average repair rate, outperforming state-of-the-art tools (Water, Vista, WebEvo). It also addresses workflow breaks due to page additions/deletions through local exploration.</x:v>
      </x:c>
      <x:c r="E389" t="str">
        <x:v>Automated test repair for web applications</x:v>
      </x:c>
      <x:c r="F389" t="str">
        <x:v>Yes</x:v>
      </x:c>
      <x:c r="G389" t="str">
        <x:v>FSE-23</x:v>
      </x:c>
      <x:c r="H389" t="str">
        <x:v>The experiments used six open source web applications:
AddressBook
Claroline
Collabtive
Password-Manager (PWMA)
MantisBT
Meeting Room Booking System (MRBS)</x:v>
      </x:c>
      <x:c r="I389" t="str">
        <x:v>Main indicator: Repair Ratio.
Effect:
The average repair rate of Senter is 84%, which is significantly higher than Water (40%), Vista (48%) and WebEvo (54%).
The repair rate for NSSP (No-Same-Single-Page) errors is as high as 89%.
Efficiency: The average repair time is 58.29 seconds, which is between Water (22.92 seconds) and WebEvo (66.20 seconds), which is within the acceptable range.</x:v>
      </x:c>
      <x:c r="J389" t="str">
        <x:v>No</x:v>
      </x:c>
      <x:c r="K389" t="str">
        <x:v>Not reported</x:v>
      </x:c>
      <x:c r="L389" t="str">
        <x:v>No</x:v>
      </x:c>
      <x:c r="M389" s="6"/>
      <x:c r="N389"/>
      <x:c r="O389" t="str">
        <x:v>Program Analysis and Software Testing</x:v>
      </x:c>
      <x:c r="P389" t="str">
        <x:v>Automated test generation</x:v>
      </x:c>
      <x:c r="Q389" t="str">
        <x:v>Yes</x:v>
      </x:c>
    </x:row>
    <x:row r="390" ht="25.5" customHeight="1">
      <x:c r="A390" t="str">
        <x:v>A Case Study of Developer Bots: Motivations, Perceptions, and Challenges</x:v>
      </x:c>
      <x:c r="B390" t="str">
        <x:v>Development</x:v>
      </x:c>
      <x:c r="C390" t="str">
        <x:v>This paper presents a case study of Developer Bots at Microsoft, analyzing 23 bots deployed across 13,000 repositories and used by 6,000 developers daily. Through interviews, surveys, and log analysis (750,000 bot actions), the study categorizes bots into five types (Config Violation, Security, Data-privacy, Developer Productivity, Code Quality), identifies their motivations (e.g., automating workflows, enforcing policies), and evaluates user experiences. Key findings highlight benefits (e.g., catching missed issues, faster communication) and challenges (e.g., interface clutter, unclear feedback mechanisms). The study provides insights into bot adoption in large-scale CI/CD environments.</x:v>
      </x:c>
      <x:c r="D390" t="str">
        <x:v>This paper presents a case study of Developer Bots at Microsoft, analyzing 23 bots deployed across 13,000 repositories and used by 6,000 developers daily. Through interviews, surveys, and log analysis (750,000 bot actions), the study categorizes bots into five types (Config Violation, Security, Data-privacy, Developer Productivity, Code Quality), identifies their motivations (e.g., automating workflows, enforcing policies), and evaluates user experiences. Key findings highlight benefits (e.g., catching missed issues, faster communication) and challenges (e.g., interface clutter, unclear feedback mechanisms). The study provides insights into bot adoption in large-scale CI/CD environments.</x:v>
      </x:c>
      <x:c r="E390" t="str">
        <x:v>Application of developer bots in large software organizations</x:v>
      </x:c>
      <x:c r="F390" t="str">
        <x:v>No</x:v>
      </x:c>
      <x:c r="G390" t="str">
        <x:v>FSE-23</x:v>
      </x:c>
      <x:c r="H390" t="str">
        <x:v>The research is based on actual development environments within Microsoft, including:
Data range: 23 robots, 13,000 code libraries, 6,000 developers, 750,000 robot operation logs (January 2021 to August 2022).
Classification baseline: Robots are divided into five categories by function (configuration inspection, security, data privacy, development efficiency, code quality).</x:v>
      </x:c>
      <x:c r="I390" t="str">
        <x:v>Main indicators:
Repair rate: The proportion of robot suggestions marked as "fixed" or "closed" (for example, safety robot suggestions have a higher repair rate).
Developer interaction: developer response rate to robot suggestions (for example, code quality robot interaction rate is the highest, with an average of 0.87 times/warehouse).
Effect:
Security bots: High repair rate for urgent issues, but less interaction (developers tend to deal with them quickly rather than discuss them).
Code quality robots: trigger more discussions (such as performance optimization suggestions), and the interaction rate is significantly higher than other categories (ANOVA test is significant, p&lt;0.0001).</x:v>
      </x:c>
      <x:c r="J390" t="str">
        <x:v>Yes</x:v>
      </x:c>
      <x:c r="K390" t="str">
        <x:v>mentioned. The paper takes Microsoft as a case and describes in detail the practical application of developer robots in its CI/CD process, including:
Security bots such as "CloudProtect" detect cloud resource configuration vulnerabilities.
Data privacy bots (such as "ThreatModelQuality") automate the privacy review process and reduce manual intervention.
Development productivity bots like "PRSignOff" automate routine code merges.
The research results directly reflect the industry's practices and challenges in automation tool integration.</x:v>
      </x:c>
      <x:c r="L390" t="str">
        <x:v>Yes</x:v>
      </x:c>
      <x:c r="M390" s="6"/>
      <x:c r="N390"/>
      <x:c r="O390" t="str">
        <x:v>Human-computer interaction and developer tools</x:v>
      </x:c>
      <x:c r="P390" t="str">
        <x:v>Developer experience and flow analysis</x:v>
      </x:c>
      <x:c r="Q390" t="str">
        <x:v>No</x:v>
      </x:c>
    </x:row>
    <x:row r="391" ht="25.5" customHeight="1">
      <x:c r="A391" t="str">
        <x:v>"We Feel Like We're Winging It": A Study on Navigating Open-Source Dependency Abandonment</x:v>
      </x:c>
      <x:c r="B391" t="str">
        <x:v>Maintenance</x:v>
      </x:c>
      <x:c r="C391" t="str">
        <x:v>This paper explores how developers navigate the abandonment of open-source dependencies. Through interviews with 33 developers, it identifies common strategies for preparing for and addressing dependency abandonment, such as monitoring dependencies, creating abstraction layers, and switching to alternatives. The study highlights the lack of systematic guidance for developers and proposes cost-reduction strategies, including community-oriented solutions to overcome the volunteer's dilemma.</x:v>
      </x:c>
      <x:c r="D391" t="str">
        <x:v>This paper explores how developers navigate the abandonment of open-source dependencies. Through interviews with 33 developers, it identifies common strategies for preparing for and addressing dependency abandonment, such as monitoring dependencies, creating abstraction layers, and switching to alternatives. The study highlights the lack of systematic guidance for developers and proposes cost-reduction strategies, including community-oriented solutions to overcome the volunteer's dilemma.</x:v>
      </x:c>
      <x:c r="E391" t="str">
        <x:v>Open source dependency abandonment problem</x:v>
      </x:c>
      <x:c r="F391" t="str">
        <x:v>No</x:v>
      </x:c>
      <x:c r="G391" t="str">
        <x:v>FSE-23</x:v>
      </x:c>
      <x:c r="H391" t="str">
        <x:v>The paper does not use traditional benchmarks, but summarizes developers’ experiences and strategies through qualitative analysis of interview data.</x:v>
      </x:c>
      <x:c r="I391" t="str">
        <x:v>The paper does not use specific quantitative indicators, but summarizes developers' behaviors and strategies through thematic analysis. The main contribution of the study is the classification and theoretical framework rather than the quantitative results.</x:v>
      </x:c>
      <x:c r="J391" t="str">
        <x:v>No</x:v>
      </x:c>
      <x:c r="K391" t="str">
        <x:v>Not reported</x:v>
      </x:c>
      <x:c r="L391" t="str">
        <x:v>No</x:v>
      </x:c>
      <x:c r="M391" s="6"/>
      <x:c r="N391"/>
      <x:c r="O391" t="str">
        <x:v>Software maintenance and evolution</x:v>
      </x:c>
      <x:c r="P391" t="str">
        <x:v>Software dependency management</x:v>
      </x:c>
      <x:c r="Q391" t="str">
        <x:v>No</x:v>
      </x:c>
    </x:row>
    <x:row r="392" ht="25.5" customHeight="1">
      <x:c r="A392" t="str">
        <x:v>How Practitioners Expect Code Completion?</x:v>
      </x:c>
      <x:c r="B392" t="str">
        <x:v>Development</x:v>
      </x:c>
      <x:c r="C392" t="str">
        <x:v>This paper investigates developers' expectations and practices regarding code completion tools. Through interviews with 15 professionals and a survey of 599 practitioners from 18 IT companies, the study explores the usage scenarios, perceived importance, challenges, and desired features of code completion tools. The results show that developers primarily rely on IDE-built-in tools, with limited adoption of third-party plugins like Copilot. Key expectations include support for identifier completion, API recommendation, and path completion, along with high accuracy, efficiency, and local deployment. A literature review highlights gaps between existing research and practitioner needs, suggesting future directions for improvement.</x:v>
      </x:c>
      <x:c r="D392" t="str">
        <x:v>This paper investigates developers' expectations and practices regarding code completion tools. Through interviews with 15 professionals and a survey of 599 practitioners from 18 IT companies, the study explores the usage scenarios, perceived importance, challenges, and desired features of code completion tools. The results show that developers primarily rely on IDE-built-in tools, with limited adoption of third-party plugins like Copilot. Key expectations include support for identifier completion, API recommendation, and path completion, along with high accuracy, efficiency, and local deployment. A literature review highlights gaps between existing research and practitioner needs, suggesting future directions for improvement.</x:v>
      </x:c>
      <x:c r="E392" t="str">
        <x:v>Developers’ expectations and actual needs for code auto-completion tools</x:v>
      </x:c>
      <x:c r="F392" t="str">
        <x:v>Yes</x:v>
      </x:c>
      <x:c r="G392" t="str">
        <x:v>FSE-23</x:v>
      </x:c>
      <x:c r="H392" t="str">
        <x:v>The paper does not use traditional benchmarks, but analyzes 34 research papers on code completion through a literature review, summarizing the coverage and limitations of existing technologies.</x:v>
      </x:c>
      <x:c r="I392" t="str">
        <x:v>The paper does not use specific quantitative indicators to evaluate technical effects, but collects developers' expectations and satisfaction with code completion tools through questionnaires and interviews. For example, developers expect the response time of the completion tool to be within 200 milliseconds, and the accuracy of the completion results (such as Top-1 accuracy) is an important indicator.</x:v>
      </x:c>
      <x:c r="J392" t="str">
        <x:v>Yes</x:v>
      </x:c>
      <x:c r="K392" t="str">
        <x:v>The paper mentions code completion tools widely used in the industry, such as Visual Studio Code's IntelliCode, GitHub Copilot, and TabNine, and discusses developers' actual experience and expectations for these tools. In addition, some interviewees came from Tencent, Microsoft, Alibaba and other companies, providing actual cases and feedback from the industry.</x:v>
      </x:c>
      <x:c r="L392" t="str">
        <x:v>Yes</x:v>
      </x:c>
      <x:c r="M392" s="6"/>
      <x:c r="N392"/>
      <x:c r="O392" t="str">
        <x:v>Code generation and understanding</x:v>
      </x:c>
      <x:c r="P392" t="str">
        <x:v>Code generation and completion</x:v>
      </x:c>
      <x:c r="Q392" t="str">
        <x:v>Yes</x:v>
      </x:c>
    </x:row>
    <x:row r="393" ht="25.5" customHeight="1">
      <x:c r="A393" t="str">
        <x:v>Code Coverage Criteria for Asynchronous Programs</x:v>
      </x:c>
      <x:c r="B393" t="str">
        <x:v>Testing</x:v>
      </x:c>
      <x:c r="C393" t="str">
        <x:v>This paper introduces novel code coverage criteria for asynchronous programs, focusing on JavaScript Promises and async/await. The criteria measure completion (success/exception), reaction registration, and reaction execution of asynchronous operations. The authors implemented JScope, a tool to automate these measurements, and demonstrated its effectiveness in identifying untested asynchronous behaviors through evaluations on 20 JavaScript applications and 15 real GitHub issues. A user study further confirmed JScope's utility in improving developers' testing and debugging efficiency.</x:v>
      </x:c>
      <x:c r="D393" t="str">
        <x:v>This paper introduces novel code coverage criteria for asynchronous programs, focusing on JavaScript Promises and async/await. The criteria measure completion (success/exception), reaction registration, and reaction execution of asynchronous operations. The authors implemented JScope, a tool to automate these measurements, and demonstrated its effectiveness in identifying untested asynchronous behaviors through evaluations on 20 JavaScript applications and 15 real GitHub issues. A user study further confirmed JScope's utility in improving developers' testing and debugging efficiency.</x:v>
      </x:c>
      <x:c r="E393" t="str">
        <x:v>Code coverage criteria for asynchronous programs</x:v>
      </x:c>
      <x:c r="F393" t="str">
        <x:v>No</x:v>
      </x:c>
      <x:c r="G393" t="str">
        <x:v>FSE-23</x:v>
      </x:c>
      <x:c r="H393" t="str">
        <x:v>The benchmarks used in the paper include:
20 open source JavaScript applications (such as Node Fetch, CLA Assistant, etc.), covering different scales and fields.
15 real GitHub issues involving asynchronous behavior flaws (such as unhandled exceptions, broken Promise chains, etc.).</x:v>
      </x:c>
      <x:c r="I393" t="str">
        <x:v>Quantitative indicators:
Settlement Coverage
Reaction Registration Coverage
Reaction Execution Coverage
Traditional coverage (statement, function, branch coverage) as a comparison.
Effect:
Among 20 applications, the average traditional coverage is 92% (statement), 91% (function), and 85% (branch), while the average asynchronous coverage is 64% (completion), 74% (registration), and 57% (execution).
JScope successfully identified asynchronous flaws in 15 GitHub issues that were not detected by traditional coverage.
In user experiments, developers using JScope improved task accuracy by 28% (average 95% vs. 74%).</x:v>
      </x:c>
      <x:c r="J393" t="str">
        <x:v>No</x:v>
      </x:c>
      <x:c r="K393" t="str">
        <x:v>The paper mentions multiple industry cases, including:
CLA Assistant (GitHub CLA signing tool developed by SAP): JScope detected an unhandled Promise exception causing the service to crash</x:v>
      </x:c>
      <x:c r="L393" t="str">
        <x:v>No</x:v>
      </x:c>
      <x:c r="M393" s="6"/>
      <x:c r="N393"/>
      <x:c r="O393" t="str">
        <x:v>Program Analysis and Software Testing</x:v>
      </x:c>
      <x:c r="P393" t="str">
        <x:v>Automated test generation</x:v>
      </x:c>
      <x:c r="Q393" t="str">
        <x:v>No</x:v>
      </x:c>
    </x:row>
    <x:row r="394" ht="25.5" customHeight="1">
      <x:c r="A394" t="str">
        <x:v>EtherDiffer: Differential Testing on RPC Services of Ethereum Nodes</x:v>
      </x:c>
      <x:c r="B394" t="str">
        <x:v>Testing</x:v>
      </x:c>
      <x:c r="C394" t="str">
        <x:v>This paper introduces EtherDiffer, a tool for differential testing of Ethereum nodes' RPC services. Ethereum, as the most popular general-purpose blockchain platform, relies on uniform RPC specifications, but these lack clarity in handling non-deterministic events and invalid arguments. EtherDiffer generates non-deterministic chains and semantically valid/invalid test cases to detect deviations across node implementations. The evaluation shows that EtherDiffer achieved success rates of 98.8% for valid test cases and 95.4% for executable invalid test cases, uncovering 48 deviation classes, including 11 implementation bugs. The findings were acknowledged by developers, contributing to a more stable DApp ecosystem.</x:v>
      </x:c>
      <x:c r="D394" t="str">
        <x:v>This paper introduces EtherDiffer, a tool for differential testing of Ethereum nodes' RPC services. Ethereum, as the most popular general-purpose blockchain platform, relies on uniform RPC specifications, but these lack clarity in handling non-deterministic events and invalid arguments. EtherDiffer generates non-deterministic chains and semantically valid/invalid test cases to detect deviations across node implementations. The evaluation shows that EtherDiffer achieved success rates of 98.8% for valid test cases and 95.4% for executable invalid test cases, uncovering 48 deviation classes, including 11 implementation bugs. The findings were acknowledged by developers, contributing to a more stable DApp ecosystem.</x:v>
      </x:c>
      <x:c r="E394" t="str">
        <x:v>Difference testing of Ethereum node RPC service</x:v>
      </x:c>
      <x:c r="F394" t="str">
        <x:v>No</x:v>
      </x:c>
      <x:c r="G394" t="str">
        <x:v>FSE-23</x:v>
      </x:c>
      <x:c r="H394" t="str">
        <x:v>Official Ethereum testing tool rpc-compat: used to compare the effects of EtherDiffer in chain generation and test case generation.
Four types of mainstream Ethereum node implementations: Geth, Erigon, Nethermind and Hyperledger Besu, covering 99.7% of mainnet nodes.</x:v>
      </x:c>
      <x:c r="I394" t="str">
        <x:v>Test case generation success rate:
Semantically valid test cases: 98.8% successfully executed.
Semantically invalid but executable test cases: 95.4% successfully executed.
Deviation detection capability:
48 types of deviations were found, including 11 implementation errors (such as crashes and denial-of-service vulnerabilities).
Comparison with rpc-compat:
The chain generated by EtherDiffer contains more non-deterministic events (such as transactions and logs), while the chain of rpc-compat is completely deterministic.
EtherDiffer covers all RPC methods, while rpc-compat only covers some methods.</x:v>
      </x:c>
      <x:c r="J394" t="str">
        <x:v>Yes</x:v>
      </x:c>
      <x:c r="K394" t="str">
        <x:v>The following industrial applications are mentioned in the paper:
Developer feedback: The Type 44 deviation report has been recognized by Ethereum specification developers and node developers, and some issues have been fixed.
Tool contribution: The code of EtherDiffer has been made public and can be used by the community to improve node consistency.
DApp Ecosystem Stability: Supports more stable DApp development by reducing inconsistencies between nodes.</x:v>
      </x:c>
      <x:c r="L394" t="str">
        <x:v>No</x:v>
      </x:c>
      <x:c r="M394" s="6" t="e">
        <x:f>HYPERLINK("https://github.com/JosephK95/EtherDiffer-public","https://github.com/JosephK95/EtherDiffer-public,,")</x:f>
        <x:v>HYPERLINK is not implemented. linkLocation=https://github.com/JosephK95/EtherDiffer-public, friendlyName=https://github.com/JosephK95/EtherDiffer-public,,</x:v>
      </x:c>
      <x:c r="N394" t="str">
        <x:v>8</x:v>
      </x:c>
      <x:c r="O394" t="str">
        <x:v>Program Analysis and Software Testing</x:v>
      </x:c>
      <x:c r="P394" t="str">
        <x:v>Automated test generation</x:v>
      </x:c>
      <x:c r="Q394" t="str">
        <x:v>No</x:v>
      </x:c>
    </x:row>
    <x:row r="395" ht="25.5" customHeight="1">
      <x:c r="A395" t="str">
        <x:v>API-Knowledge Aware Search-based Software Testing: Where, What and How</x:v>
      </x:c>
      <x:c r="B395" t="str">
        <x:v>Testing</x:v>
      </x:c>
      <x:c r="C395" t="str">
        <x:v>This paper introduces KAT, an API-knowledge-aware search-based software testing approach. KAT constructs an exception-handling knowledge graph from API documentation, transforms API constraints into program branches, and guides SBST to generate test cases for detecting API-related bugs. Evaluations show that KAT achieves an F1-score of 0.55 in a close-world experiment, outperforming Catcher (0.30) and EvoSuite (0.24). In an open-world experiment, KAT detected 265 real bugs, surpassing Catcher and EvoSuite by 22 and 99 bugs, respectively.</x:v>
      </x:c>
      <x:c r="D395" t="str">
        <x:v>This paper introduces KAT, an API-knowledge-aware search-based software testing approach. KAT constructs an exception-handling knowledge graph from API documentation, transforms API constraints into program branches, and guides SBST to generate test cases for detecting API-related bugs. Evaluations show that KAT achieves an F1-score of 0.55 in a close-world experiment, outperforming Catcher (0.30) and EvoSuite (0.24). In an open-world experiment, KAT detected 265 real bugs, surpassing Catcher and EvoSuite by 22 and 99 bugs, respectively.</x:v>
      </x:c>
      <x:c r="E395" t="str">
        <x:v>Search-based software testing based on API knowledge awareness,</x:v>
      </x:c>
      <x:c r="F395" t="str">
        <x:v>No</x:v>
      </x:c>
      <x:c r="G395" t="str">
        <x:v>FSE-23</x:v>
      </x:c>
      <x:c r="H395" t="str">
        <x:v>Closed dataset: Contains 12 real API related bugs (from Defects4j and GitHub historical commits).
Open dataset: Contains 21 Apache open source projects (public dataset from Catcher).
Baseline tools: Catcher (combines static exception propagation and SBST) and EvoSuite (standard SBST tool).</x:v>
      </x:c>
      <x:c r="I395" t="str">
        <x:v>F1 score: KAT reached 0.55 in the closed set experiment, which is 83.33% and 129.17% higher than Catcher (0.30) and EvoSuite (0.24) respectively.
Number of error detections: In the open set experiment, KAT detected 265 errors, which was 9.05% and 59.64% more than Catcher (243) and EvoSuite (166) respectively.
Knowledge graph quality: The average accuracy of the extracted triples is 96.46%, and Cohen's Kappa is 0.82 (high consistency).</x:v>
      </x:c>
      <x:c r="J395" t="str">
        <x:v>No</x:v>
      </x:c>
      <x:c r="K395" t="str">
        <x:v>Not reported</x:v>
      </x:c>
      <x:c r="L395" t="str">
        <x:v>No</x:v>
      </x:c>
      <x:c r="M395" s="6"/>
      <x:c r="N395"/>
      <x:c r="O395" t="str">
        <x:v>Program Analysis and Software Testing</x:v>
      </x:c>
      <x:c r="P395" t="str">
        <x:v>Automated test generation</x:v>
      </x:c>
      <x:c r="Q395" t="str">
        <x:v>No</x:v>
      </x:c>
    </x:row>
    <x:row r="396" ht="25.5" customHeight="1">
      <x:c r="A396" t="str">
        <x:v>Dynamic Data Fault Localization for Deep Neural Networks</x:v>
      </x:c>
      <x:c r="B396" t="str">
        <x:v>Testing</x:v>
      </x:c>
      <x:c r="C396" t="str">
        <x:v>The paper proposes DFauLo, a dynamic data fault localization approach for detecting mislabeled and noisy data in deep learning datasets. DFauLo generates multiple DNN mutants to amplify differences between clean and faulty data, extracts fault features, and dynamically updates a suspiciousness model using human feedback. Evaluated on 26 diverse cases and benchmark datasets (e.g., ImageNet), DFauLo outperforms state-of-the-art techniques, locating hundreds of real data faults and improving model performance after correction.</x:v>
      </x:c>
      <x:c r="D396" t="str">
        <x:v>The paper proposes DFauLo, a dynamic data fault localization approach for detecting mislabeled and noisy data in deep learning datasets. DFauLo generates multiple DNN mutants to amplify differences between clean and faulty data, extracts fault features, and dynamically updates a suspiciousness model using human feedback. Evaluated on 26 diverse cases and benchmark datasets (e.g., ImageNet), DFauLo outperforms state-of-the-art techniques, locating hundreds of real data faults and improving model performance after correction.</x:v>
      </x:c>
      <x:c r="E396" t="str">
        <x:v>Data fault location in deep learning datasets</x:v>
      </x:c>
      <x:c r="F396" t="str">
        <x:v>Yes</x:v>
      </x:c>
      <x:c r="G396" t="str">
        <x:v>FSE-23</x:v>
      </x:c>
      <x:c r="H396" t="str">
        <x:v>Experimental data sets: MNIST, CIFAR-10, AGNews, MTFL (artificially injected faults).
Real benchmark datasets: EMNIST-Letter, ImageNet (ILSVRC2012), MTFL (Natural Faults).</x:v>
      </x:c>
      <x:c r="I396" t="str">
        <x:v>PoBL(10%): The proportion of faults located in the top 10% priority data (up to 100%).
RAUC: Relative area under the curve (the closer to 1, the better), DFauLo exceeds 0.91 in most experiments.
AUC-ROC: classification performance index, DFauLo averages above 0.95.
Effect: DFauLo outperformed baseline methods (such as CleanLab, DIF, etc.) in 26 experiments, and located 436 new faults in ImageNet that were not discovered by other methods.</x:v>
      </x:c>
      <x:c r="J396" t="str">
        <x:v>Yes</x:v>
      </x:c>
      <x:c r="K396" t="str">
        <x:v>Industry issues: Citing an IBM survey, 96% of companies face data quality problems, emphasizing the negative impact of data failures on AI projects.
Case Study: On the ImageNet and MTFL data sets, DFauLo verified real faults (such as wrong labels, irrelevant images) through the crowdsourcing platform, and demonstrated model performance improvements after repair (such as improved ImageNet classification accuracy).
Tool Application: DFauLo has been implemented as an open source tool suitable for a variety of data types and tasks.</x:v>
      </x:c>
      <x:c r="L396" t="str">
        <x:v>No</x:v>
      </x:c>
      <x:c r="M396" s="6" t="e">
        <x:f>HYPERLINK("https://github.com/Wardat-ISU/DeepLocalize",",https://github.com/Wardat-ISU/DeepLocalize")</x:f>
        <x:v>HYPERLINK is not implemented. linkLocation=https://github.com/Wardat-ISU/DeepLocalize, friendlyName=,https://github.com/Wardat-ISU/DeepLocalize</x:v>
      </x:c>
      <x:c r="N396" t="str">
        <x:v>26</x:v>
      </x:c>
      <x:c r="O396" t="str">
        <x:v>Software maintenance and evolution</x:v>
      </x:c>
      <x:c r="P396" t="str">
        <x:v>Automated program repair</x:v>
      </x:c>
      <x:c r="Q396" t="str">
        <x:v>No</x:v>
      </x:c>
    </x:row>
    <x:row r="397" ht="25.5" customHeight="1">
      <x:c r="A397" t="str">
        <x:v>Understanding the Bug Characteristics and Fix Strategies of Federated Learning Systems</x:v>
      </x:c>
      <x:c r="B397" t="str">
        <x:v>Testing</x:v>
      </x:c>
      <x:c r="C397" t="str">
        <x:v>This paper presents the first comprehensive study on characterizing bugs in Federated Learning (FL) systems. The authors collected 395 real bugs from six popular FL frameworks (e.g., TensorFlow Federated, PySyft) and manually analyzed their symptoms, impacts, root causes, and fix strategies. The study reveals that one-third of the bugs are FL-specific, stemming from unique FL mechanisms like client-server interaction and privacy protection. The findings include a taxonomy of seven root cause categories and four fix strategy types, along with actionable implications for practitioners to improve FL system reliability.</x:v>
      </x:c>
      <x:c r="D397" t="str">
        <x:v>This paper presents the first comprehensive study on characterizing bugs in Federated Learning (FL) systems. The authors collected 395 real bugs from six popular FL frameworks (e.g., TensorFlow Federated, PySyft) and manually analyzed their symptoms, impacts, root causes, and fix strategies. The study reveals that one-third of the bugs are FL-specific, stemming from unique FL mechanisms like client-server interaction and privacy protection. The findings include a taxonomy of seven root cause categories and four fix strategy types, along with actionable implications for practitioners to improve FL system reliability.</x:v>
      </x:c>
      <x:c r="E397" t="str">
        <x:v>Defect characteristics and repair strategies in federated learning systems</x:v>
      </x:c>
      <x:c r="F397" t="str">
        <x:v>Yes</x:v>
      </x:c>
      <x:c r="G397" t="str">
        <x:v>FSE-23</x:v>
      </x:c>
      <x:c r="H397" t="str">
        <x:v>The benchmark used in the paper is a data set constructed by the author, which contains 395 real FL defect instances collected from GitHub (192 issues and 143 pull requests) and StackOverflow (60 posts). These data cover six mainstream FL frameworks (TensorFlow Federated, PySyft, FATE, Flower, PaddleFL and FedLearner).</x:v>
      </x:c>
      <x:c r="I397" t="str">
        <x:v>Quantitative indicators:
Distribution of defect symptoms (such as Crash accounting for 58.48%, Incorrect Functionality accounting for 19.75%).
Distribution of defect-prone stages (for example, Pre-Configuration accounts for 35.70%, Training accounts for 30.13%).
Root cause classification (such as Incorrect FL Algorithm Implementation accounts for 10.38%, Improper Interaction accounts for 13.67%).
Repair strategy classification (such as Modify Configuration, Add Encryption Steps, etc.).
Repair time and patch size (e.g. 49.69% of FL defects can be fixed with 10 lines of code).
Effect:
This paper reveals the unique pattern of FL defects through empirical analysis and proposes targeted repair strategies, providing practical guidance for the development and testing of FL systems.</x:v>
      </x:c>
      <x:c r="J397" t="str">
        <x:v>No</x:v>
      </x:c>
      <x:c r="K397" t="str">
        <x:v>The paper mentions the application of federated learning in the industry, including finance (such as FedCoin), medical care (such as privacy-preserving medical decision-making), autonomous driving, and the Internet of Things (IoT). In addition, the paper also mentions some specific cases, such as encryption defects in the FATE framework (such as #issue1502) that may lead to data leakage, as well as actual defect repair cases in the PySyft and TFF frameworks.</x:v>
      </x:c>
      <x:c r="L397" t="str">
        <x:v>No</x:v>
      </x:c>
      <x:c r="M397" s="6"/>
      <x:c r="N397"/>
      <x:c r="O397" t="str">
        <x:v>Software maintenance and evolution</x:v>
      </x:c>
      <x:c r="P397" t="str">
        <x:v>Automated program repair</x:v>
      </x:c>
      <x:c r="Q397" t="str">
        <x:v>No</x:v>
      </x:c>
    </x:row>
    <x:row r="398" ht="25.5" customHeight="1">
      <x:c r="A398" t="str">
        <x:v>Learning Program Semantics for Vulnerability Detection via Vulnerability-specific Inter-procedural Slicing</x:v>
      </x:c>
      <x:c r="B398" t="str">
        <x:v>Testing</x:v>
      </x:c>
      <x:c r="C398" t="str">
        <x:v>This paper introduces SnapVuln, a learning-based approach for vulnerability detection that utilizes vulnerability-specific inter-procedural slicing algorithms to capture complete and precise program semantics. By integrating a Gated Graph Neural Network (GGNN) with an attention mechanism, SnapVuln dynamically weights subgraphs to generate effective code representations. Evaluations on public datasets demonstrate its superiority over state-of-the-art methods in accuracy and F1-score. Ablation studies further highlight the importance of semantic completeness and precision.</x:v>
      </x:c>
      <x:c r="D398" t="str">
        <x:v>This paper introduces SnapVuln, a learning-based approach for vulnerability detection that utilizes vulnerability-specific inter-procedural slicing algorithms to capture complete and precise program semantics. By integrating a Gated Graph Neural Network (GGNN) with an attention mechanism, SnapVuln dynamically weights subgraphs to generate effective code representations. Evaluations on public datasets demonstrate its superiority over state-of-the-art methods in accuracy and F1-score. Ablation studies further highlight the importance of semantic completeness and precision.</x:v>
      </x:c>
      <x:c r="E398" t="str">
        <x:v>Software vulnerability detection based on program semantic learning</x:v>
      </x:c>
      <x:c r="F398" t="str">
        <x:v>Yes</x:v>
      </x:c>
      <x:c r="G398" t="str">
        <x:v>FSE-23</x:v>
      </x:c>
      <x:c r="H398" t="str">
        <x:v>D2A: A real-world vulnerability dataset annotated by differential analysis and static analysis tools.
Juliet: The synthetic vulnerability test set maintained by NIST contains a variety of C/C++ vulnerability types.</x:v>
      </x:c>
      <x:c r="I398" t="str">
        <x:v>Indicators: Accuracy, F1-score, Precision, Recall.
Effect:
On D2A, SnapVuln’s accuracy (81.0%) and F1 score (80.7%) are significantly better than the baseline (such as Devign’s 67.0%/67.1%).
On Juliet, the F1 score reaches 93.6%, which is better than the pre-trained model (such as CodeBERT's 81.4%).</x:v>
      </x:c>
      <x:c r="J398" t="str">
        <x:v>No</x:v>
      </x:c>
      <x:c r="K398" t="str">
        <x:v>Not reported</x:v>
      </x:c>
      <x:c r="L398" t="str">
        <x:v>No</x:v>
      </x:c>
      <x:c r="M398" s="6" t="e">
        <x:f>HYPERLINK("https://github.com/wubozhi/SnapVuln","https://github.com/wubozhi/SnapVuln")</x:f>
        <x:v>HYPERLINK is not implemented. linkLocation=https://github.com/wubozhi/SnapVuln, friendlyName=https://github.com/wubozhi/SnapVuln</x:v>
      </x:c>
      <x:c r="N398" t="str">
        <x:v>13</x:v>
      </x:c>
      <x:c r="O398" t="str">
        <x:v>Software maintenance and evolution</x:v>
      </x:c>
      <x:c r="P398" t="str">
        <x:v>Automated program repair</x:v>
      </x:c>
      <x:c r="Q398" t="str">
        <x:v>Yes</x:v>
      </x:c>
    </x:row>
    <x:row r="399" ht="25.5" customHeight="1">
      <x:c r="A399" t="str">
        <x:v>DeepRover: A Query-efficient Blackbox Attack for Deep Neural Networks</x:v>
      </x:c>
      <x:c r="B399" t="str">
        <x:v>Testing</x:v>
      </x:c>
      <x:c r="C399" t="str">
        <x:v>This paper presents DeepRover, a fuzzing-based black-box adversarial attack for deep neural networks (DNNs). By leveraging well-designed mutation vectors and block-wise perturbation strategies, DeepRover generates adversarial examples with low distortion under limited query budgets. An iterative refinement step further minimizes perturbations. Evaluations on SVHN, CIFAR-10, and ImageNet demonstrate that DeepRover outperforms state-of-the-art attacks (e.g., Bandits and Square) in success rate, query efficiency, and subtlety, especially on defended models.</x:v>
      </x:c>
      <x:c r="D399" t="str">
        <x:v>This paper presents DeepRover, a fuzzing-based black-box adversarial attack for deep neural networks (DNNs). By leveraging well-designed mutation vectors and block-wise perturbation strategies, DeepRover generates adversarial examples with low distortion under limited query budgets. An iterative refinement step further minimizes perturbations. Evaluations on SVHN, CIFAR-10, and ImageNet demonstrate that DeepRover outperforms state-of-the-art attacks (e.g., Bandits and Square) in success rate, query efficiency, and subtlety, especially on defended models.</x:v>
      </x:c>
      <x:c r="E399" t="str">
        <x:v>Black-box adversarial attacks on deep neural networks</x:v>
      </x:c>
      <x:c r="F399" t="str">
        <x:v>Yes</x:v>
      </x:c>
      <x:c r="G399" t="str">
        <x:v>FSE-23</x:v>
      </x:c>
      <x:c r="H399" t="str">
        <x:v>The paper evaluates performance on three public data sets:
SVHN (Street View House Number Dataset)
CIFAR-10
ImageNet
Test models include Wide ResNet (SVHN/CIFAR-10) without defense and defense training, and Inception v3 and ResNet-50 (ImageNet).</x:v>
      </x:c>
      <x:c r="I399" t="str">
        <x:v>Attack success rate (ASR): DeepRover reaches 100% on SVHN/CIFAR-10, 89.5% (Inception v3) and 96.7% (ResNet-50) on ImageNet, both better than the baseline.
average
L
2
L
2
​
 Distance: Significantly lower than baseline (e.g. SVHN undefended network: DeepRover 2.47 vs. Bandits 4.97).
Average number of queries: lower (e.g. CIFAR-10 undefended network: DeepRover 9.4 vs. Square 11.2).</x:v>
      </x:c>
      <x:c r="J399" t="str">
        <x:v>No</x:v>
      </x:c>
      <x:c r="K399" t="str">
        <x:v>Not reported</x:v>
      </x:c>
      <x:c r="L399" t="str">
        <x:v>No</x:v>
      </x:c>
      <x:c r="M399" s="6" t="e">
        <x:f>HYPERLINK("https://github.com/fuyuan-zhang/DeepRover","https://github.com/fuyuan-zhang/DeepRover")</x:f>
        <x:v>HYPERLINK is not implemented. linkLocation=https://github.com/fuyuan-zhang/DeepRover, friendlyName=https://github.com/fuyuan-zhang/DeepRover</x:v>
      </x:c>
      <x:c r="N399" t="str">
        <x:v>1</x:v>
      </x:c>
      <x:c r="O399" t="str">
        <x:v>SE for AI </x:v>
      </x:c>
      <x:c r="P399" t="str">
        <x:v>Model Robustness and Adversarial Examples</x:v>
      </x:c>
      <x:c r="Q399" t="str">
        <x:v>No</x:v>
      </x:c>
    </x:row>
    <x:row r="400" ht="25.5" customHeight="1">
      <x:c r="A400" t="str">
        <x:v>Practical Inference of Nullability Types</x:v>
      </x:c>
      <x:c r="B400" t="str">
        <x:v>Development</x:v>
      </x:c>
      <x:c r="C400" t="str">
        <x:v>The paper presents a novel approach to automatically infer nullability type qualifiers (e.g., @Nullable) for Java programs, aiming to prevent NullPointerException (NPE) errors. By treating the type checker as a black-box oracle and leveraging graph-coloring optimizations, the tool efficiently infers annotations for large codebases. Evaluations show a 69.5% average reduction in NullAway errors, with successful deployment in Uber’s production environment (1.3M LoC).</x:v>
      </x:c>
      <x:c r="D400" t="str">
        <x:v>The paper presents a novel approach to automatically infer nullability type qualifiers (e.g., @Nullable) for Java programs, aiming to prevent NullPointerException (NPE) errors. By treating the type checker as a black-box oracle and leveraging graph-coloring optimizations, the tool efficiently infers annotations for large codebases. Evaluations show a 69.5% average reduction in NullAway errors, with successful deployment in Uber’s production environment (1.3M LoC).</x:v>
      </x:c>
      <x:c r="E400" t="str">
        <x:v>Automated inference of null value type annotations</x:v>
      </x:c>
      <x:c r="F400" t="str">
        <x:v>Yes</x:v>
      </x:c>
      <x:c r="G400" t="str">
        <x:v>FSE-23</x:v>
      </x:c>
      <x:c r="H400" t="str">
        <x:v>Open source projects: 14 Java projects (such as Spring Boot, LibGDX, Mockito, etc.).
Industrial code: 8 Java service modules (T1–T8) inside Uber.
Data size: ranging from 1.9K to 92.1K LoC.</x:v>
      </x:c>
      <x:c r="I400" t="str">
        <x:v>Indicators: NullAway error reduction ratio, running time, number of annotations.
Effect:
An average of 69.5% fewer errors (36.9%–90.1%).
After optimization, the running time is reduced by an average of 6.1 times (up to 17.8 times).
Insert up to 1,426 @Nullable annotations in the Uber module.</x:v>
      </x:c>
      <x:c r="J400" t="str">
        <x:v>Yes</x:v>
      </x:c>
      <x:c r="K400" t="str">
        <x:v>The paper mentions the actual deployment at Uber:
Applied to 160 production modules (totaling 1.3 million lines of code).
Simplify the code review process by ensuring that annotations do not cause new errors in other modules through "strict mode".
The tool output is used directly in the production environment, significantly improving NullAway's coverage.</x:v>
      </x:c>
      <x:c r="L400" t="str">
        <x:v>No</x:v>
      </x:c>
      <x:c r="M400" s="6"/>
      <x:c r="N400"/>
      <x:c r="O400" t="str">
        <x:v>Program Analysis and Software Testing</x:v>
      </x:c>
      <x:c r="P400" t="str">
        <x:v>program analysis techniques</x:v>
      </x:c>
      <x:c r="Q400" t="str">
        <x:v>No</x:v>
      </x:c>
    </x:row>
    <x:row r="401" ht="25.5" customHeight="1">
      <x:c r="A401" t="str">
        <x:v>LibKit: Detecting Third-Party Libraries in iOS Apps</x:v>
      </x:c>
      <x:c r="B401" t="str">
        <x:v>Testing</x:v>
      </x:c>
      <x:c r="C401" t="str">
        <x:v>The paper introduces LibKit, the first tool to automatically detect the name and version of third-party libraries (TPLs) in iOS apps. By generating fingerprints for 86K library versions from CocoaPods and matching them against decrypted app binaries, LibKit supports Swift/Objective-C apps and handles challenges like partial library inclusion and compiler variations. Evaluations show a precision of 0.911 and recall of 0.839 on open-source apps, outperforming the state-of-the-art CRiOS. Applied to 1,500 iTunes apps, LibKit detected 47,015 library versions, exposing outdated dependencies in popular apps.</x:v>
      </x:c>
      <x:c r="D401" t="str">
        <x:v>The paper introduces LibKit, the first tool to automatically detect the name and version of third-party libraries (TPLs) in iOS apps. By generating fingerprints for 86K library versions from CocoaPods and matching them against decrypted app binaries, LibKit supports Swift/Objective-C apps and handles challenges like partial library inclusion and compiler variations. Evaluations show a precision of 0.911 and recall of 0.839 on open-source apps, outperforming the state-of-the-art CRiOS. Applied to 1,500 iTunes apps, LibKit detected 47,015 library versions, exposing outdated dependencies in popular apps.</x:v>
      </x:c>
      <x:c r="E401" t="str">
        <x:v>Automated detection of third-party libraries in iOS applications</x:v>
      </x:c>
      <x:c r="F401" t="str">
        <x:v>No</x:v>
      </x:c>
      <x:c r="G401" t="str">
        <x:v>FSE-23</x:v>
      </x:c>
      <x:c r="H401" t="str">
        <x:v>Open source applications:
GT95: 95 open source iOS apps (including 1,066 libraries).
GT43: 43 open source applications (including 511 library versions).
Business Apps: 1,500 popular apps downloaded from the iTunes Store (Italian market).</x:v>
      </x:c>
      <x:c r="I401" t="str">
        <x:v>Indicators: Precision, Recall, F1 score.
Effect:
Library detection (GT95): precision 0.911, recall 0.839, F1 score 0.874.
Version detection (GT43): precision 0.879, recall 0.815, F1 score 0.846.
Performance comparison: LibKit’s F1 score is 29 percentage points higher than CRiOS (72.2% vs. 30.7%).</x:v>
      </x:c>
      <x:c r="J401" t="str">
        <x:v>Yes</x:v>
      </x:c>
      <x:c r="K401" t="str">
        <x:v>The paper analyzed 1,500 iTunes apps and found 47,015 library versions, with a median of 25.5 libraries per app.
Case: It was detected that popular applications (such as Documents (Office Docs)) use old version libraries from 2014 to 2018 (such as FirebaseInstanceID 1.0.10), which poses security risks.
The tool has been open sourced and can be used for library security auditing and vulnerability analysis in actual scenarios.</x:v>
      </x:c>
      <x:c r="L401" t="str">
        <x:v>No</x:v>
      </x:c>
      <x:c r="M401" s="6"/>
      <x:c r="N401"/>
      <x:c r="O401" t="str">
        <x:v>Program Analysis and Software Testing</x:v>
      </x:c>
      <x:c r="P401" t="str">
        <x:v>program analysis techniques</x:v>
      </x:c>
      <x:c r="Q401" t="str">
        <x:v>No</x:v>
      </x:c>
    </x:row>
    <x:row r="402" ht="25.5" customHeight="1">
      <x:c r="A402" t="str">
        <x:v>FunProbe: Probing Functions from Binary Code through Probabilistic Analysis</x:v>
      </x:c>
      <x:c r="B402" t="str">
        <x:v>Development</x:v>
      </x:c>
      <x:c r="C402" t="str">
        <x:v>The paper introduces FunProbe, an efficient system for identifying functions in stripped binaries through probabilistic analysis. By leveraging 16 architecture-neutral hints and a Bayesian Network, FunProbe achieves high accuracy and speed, analyzing binaries in just 6 seconds on average. It outperforms state-of-the-art tools like IDA Pro, Ghidra, and the deep-learning-based XDA, while being 6× faster than XDA without requiring GPU resources. Combining FunProbe with XDA further improves F1-score to 99.88%.</x:v>
      </x:c>
      <x:c r="D402" t="str">
        <x:v>The paper introduces FunProbe, an efficient system for identifying functions in stripped binaries through probabilistic analysis. By leveraging 16 architecture-neutral hints and a Bayesian Network, FunProbe achieves high accuracy and speed, analyzing binaries in just 6 seconds on average. It outperforms state-of-the-art tools like IDA Pro, Ghidra, and the deep-learning-based XDA, while being 6× faster than XDA without requiring GPU resources. Combining FunProbe with XDA further improves F1-score to 99.88%.</x:v>
      </x:c>
      <x:c r="E402" t="str">
        <x:v>Function identification in binary code</x:v>
      </x:c>
      <x:c r="F402" t="str">
        <x:v>No</x:v>
      </x:c>
      <x:c r="G402" t="str">
        <x:v>FSE-23</x:v>
      </x:c>
      <x:c r="H402" t="str">
        <x:v>19,872 real binaries: from GNU Coreutils, GNU Binutils and SPEC CPU2017, covering 6 CPU architectures (x86, x86-64, ARMv7, AArch64, MIPS, MIPS64), 2 compilers (GCC, Clang), PIE/non-PIE options and 6 optimization levels (O0-O3, Os, Ofast).
Comparison tools: IDA Pro, Binary Ninja, Ghidra, Nucleus (traditional method) and XDA (deep learning method).</x:v>
      </x:c>
      <x:c r="I402" t="str">
        <x:v>Accuracy (F1-score): average 99.03%, better than all comparison tools (such as IDA Pro: 88.64%, XDA: 99.69%).
Execution time (ET): 6 seconds/bin on average, 6.2 times faster than XDA (XDA takes 36.18 seconds).
Combined with XDA: F1-score increased to 99.88%.
False positives/false negatives: Significantly reduced through probabilistic models, e.g. 97.39% accuracy on MIPS architecture.</x:v>
      </x:c>
      <x:c r="J402" t="str">
        <x:v>No</x:v>
      </x:c>
      <x:c r="K402" t="str">
        <x:v>Not reported</x:v>
      </x:c>
      <x:c r="L402" t="str">
        <x:v>No</x:v>
      </x:c>
      <x:c r="M402" s="6"/>
      <x:c r="N402"/>
      <x:c r="O402" t="str">
        <x:v>Software security and vulnerability analysis</x:v>
      </x:c>
      <x:c r="P402" t="str">
        <x:v>Binary code analysis and decompilation</x:v>
      </x:c>
      <x:c r="Q402" t="str">
        <x:v>No</x:v>
      </x:c>
    </x:row>
    <x:row r="403" ht="25.5" customHeight="1">
      <x:c r="A403" t="str">
        <x:v>BigDataflow: A Distributed Interprocedural Dataflow Analysis Framework</x:v>
      </x:c>
      <x:c r="B403" t="str">
        <x:v>Development</x:v>
      </x:c>
      <x:c r="C403" t="str">
        <x:v>The paper presents BigDataflow, a distributed framework designed for large-scale interprocedural dataflow analysis. Traditional dataflow analysis struggles with memory and computational efficiency when applied to large programs. BigDataflow optimizes the classic worklist algorithm using a distributed vertex-centric computation model, significantly improving performance and scalability. Experiments demonstrate that the framework can analyze millions of lines of code in minutes, outperforming existing single-machine or parallel analysis tools.</x:v>
      </x:c>
      <x:c r="D403" t="str">
        <x:v>The paper presents BigDataflow, a distributed framework designed for large-scale interprocedural dataflow analysis. Traditional dataflow analysis struggles with memory and computational efficiency when applied to large programs. BigDataflow optimizes the classic worklist algorithm using a distributed vertex-centric computation model, significantly improving performance and scalability. Experiments demonstrate that the framework can analyze millions of lines of code in minutes, outperforming existing single-machine or parallel analysis tools.</x:v>
      </x:c>
      <x:c r="E403" t="str">
        <x:v>Design and implementation of distributed cross-process data flow analysis framework</x:v>
      </x:c>
      <x:c r="F403" t="str">
        <x:v>No</x:v>
      </x:c>
      <x:c r="G403" t="str">
        <x:v>FSE-23</x:v>
      </x:c>
      <x:c r="H403" t="str">
        <x:v>The paper uses five real-world software systems as experimental objects:
Linux kernel (version 5.2)
Firefox (version 67.0)
PostgreSQL (version 12.2)
OpenSSL (version 1.11)
Apache Httpd (version 2.4.39)</x:v>
      </x:c>
      <x:c r="I403" t="str">
        <x:v>Indicators:
Analysis time (Time)
Peak Memory, #PMem
Resource cost (Cost, in USD)
Effect:
When BigDataflow analyzes the Linux kernel (17.5 million lines of code), it only takes 16.7 minutes (alias analysis) and 44.4 minutes (cache analysis), while the comparison tool Chianina takes 17.4 hours and 9.4 hours respectively.
Under the same resources, the distributed optimized version of BigDataflow is more efficient than the classic version (BigDataflow-classic) and can successfully analyze larger programs (such as Linux and Firefox), while the latter fails due to insufficient memory.</x:v>
      </x:c>
      <x:c r="J403" t="str">
        <x:v>Yes</x:v>
      </x:c>
      <x:c r="K403" t="str">
        <x:v>The paper mentions the cooperation with Alibaba Group. The experiment was conducted in the Alibaba Cloud environment, using its Elastic Computing Service (ECS) and Elastic MapReduce (EMR) platform. Additionally, the framework is designed to meet the need for fast analytical responses (typically within minutes) in modern continuous integration and deployment (CI/CD) pipelines. Specific industrial application cases have not been elaborated.</x:v>
      </x:c>
      <x:c r="L403" t="str">
        <x:v>Yes</x:v>
      </x:c>
      <x:c r="M403" s="6"/>
      <x:c r="N403"/>
      <x:c r="O403" t="str">
        <x:v>Program Analysis and Software Testing</x:v>
      </x:c>
      <x:c r="P403" t="str">
        <x:v>program analysis techniques</x:v>
      </x:c>
      <x:c r="Q403" t="str">
        <x:v>No</x:v>
      </x:c>
    </x:row>
    <x:row r="404" ht="25.5" customHeight="1">
      <x:c r="A404" t="str">
        <x:v>Understanding the topics and challenges of GPU programming by classifying and analyzing Stack Overflow posts</x:v>
      </x:c>
      <x:c r="B404" t="str">
        <x:v>Development</x:v>
      </x:c>
      <x:c r="C404" t="str">
        <x:v>The paper conducts a comprehensive empirical study by analyzing 25,269 GPU-related posts from Stack Overflow. It proposes a taxonomy of 39 topics, categorizing them into Programming, Environment, and Application. The study examines the popularity, difficulty, and trends of these topics, revealing key challenges faced by developers, such as deployment issues and deep learning framework integration. The findings aim to guide future research and tool development in GPU programming.</x:v>
      </x:c>
      <x:c r="D404" t="str">
        <x:v>The paper conducts a comprehensive empirical study by analyzing 25,269 GPU-related posts from Stack Overflow. It proposes a taxonomy of 39 topics, categorizing them into Programming, Environment, and Application. The study examines the popularity, difficulty, and trends of these topics, revealing key challenges faced by developers, such as deployment issues and deep learning framework integration. The findings aim to guide future research and tool development in GPU programming.</x:v>
      </x:c>
      <x:c r="E404" t="str">
        <x:v>Topic Classification and Developer Challenges in GPU Programming</x:v>
      </x:c>
      <x:c r="F404" t="str">
        <x:v>No</x:v>
      </x:c>
      <x:c r="G404" t="str">
        <x:v>FSE-23</x:v>
      </x:c>
      <x:c r="H404" t="str">
        <x:v>The benchmark used in the paper is Stack Overflow's GPU-related post data set (25,269 questions), which is filtered by tags (such as CUDA, OpenCL) and manually verified.</x:v>
      </x:c>
      <x:c r="I404" t="str">
        <x:v>Popularity indicators: average/median views (highest 6552.8, median 861.5), collections (average 0.77), ratings (average 2.16).
Difficulty indicators: proportion of questions without accepted answers (maximum 69.3%, average 46.6%), proportion of questions without answers (average 13.9%), median time for accepted answers (maximum 15 hours).
Trend analysis: Statistics of the number and proportion of questions by year (for example, deep learning framework questions surged after 2015).</x:v>
      </x:c>
      <x:c r="J404" t="str">
        <x:v>No</x:v>
      </x:c>
      <x:c r="K404" t="str">
        <x:v>Not reported</x:v>
      </x:c>
      <x:c r="L404" t="str">
        <x:v>No</x:v>
      </x:c>
      <x:c r="M404" s="6"/>
      <x:c r="N404"/>
      <x:c r="O404" t="str">
        <x:v>Software maintenance and evolution</x:v>
      </x:c>
      <x:c r="P404" t="str">
        <x:v>Open source community and collaboration model</x:v>
      </x:c>
      <x:c r="Q404" t="str">
        <x:v>No</x:v>
      </x:c>
    </x:row>
    <x:row r="405" ht="25.5" customHeight="1">
      <x:c r="A405" t="str">
        <x:v>Software Architecture in Practice: Challenges and Opportunities</x:v>
      </x:c>
      <x:c r="B405" t="str">
        <x:v>Maintenance</x:v>
      </x:c>
      <x:c r="C405" t="str">
        <x:v>The paper investigates software architecture practices and challenges through interviews with 32 practitioners from 21 organizations. It identifies common challenges in management, documentation, tooling, and processes, such as unpredictable requirement changes, outdated documentation, lack of automated conformance checking, and architecture erosion. Recommendations include fostering a culture of high-quality architecture, improving documentation traceability, and developing effective tools. The study highlights future research directions to enhance software architecture practices.</x:v>
      </x:c>
      <x:c r="D405" t="str">
        <x:v>The paper investigates software architecture practices and challenges through interviews with 32 practitioners from 21 organizations. It identifies common challenges in management, documentation, tooling, and processes, such as unpredictable requirement changes, outdated documentation, lack of automated conformance checking, and architecture erosion. Recommendations include fostering a culture of high-quality architecture, improving documentation traceability, and developing effective tools. The study highlights future research directions to enhance software architecture practices.</x:v>
      </x:c>
      <x:c r="E405" t="str">
        <x:v>Challenges and improvement opportunities in software architecture practice</x:v>
      </x:c>
      <x:c r="F405" t="str">
        <x:v>No</x:v>
      </x:c>
      <x:c r="G405" t="str">
        <x:v>FSE-23</x:v>
      </x:c>
      <x:c r="H405" t="str">
        <x:v>This paper does not use benchmarks in the traditional sense, but uses qualitative interviews and triangulation with literature as research methods.</x:v>
      </x:c>
      <x:c r="I405" t="str">
        <x:v>The paper does not use quantitative indicators, but summarizes the challenges and patterns (such as 272 coding themes) through inductive interview data, without mentioning specific numerical effects.</x:v>
      </x:c>
      <x:c r="J405" t="str">
        <x:v>No</x:v>
      </x:c>
      <x:c r="K405" t="str">
        <x:v>The paper contains case studies from the industry, with interviews from 21 organizations of different sizes (such as large technology companies, start-ups), and quotes feedback from specific participants (such as the views of anonymously numbered practitioners such as P1a, P3b) to illustrate problems and solutions in practice. For example, an enterprise establishes traceability links between design documents and code through the DevOps dashboard (Section 7.2)</x:v>
      </x:c>
      <x:c r="L405" t="str">
        <x:v>Yes</x:v>
      </x:c>
      <x:c r="M405" s="6"/>
      <x:c r="N405"/>
      <x:c r="O405" t="str">
        <x:v>Requirements Engineering and Software Architecture</x:v>
      </x:c>
      <x:c r="P405" t="str">
        <x:v>Architecture evolution and maintenance</x:v>
      </x:c>
      <x:c r="Q405" t="str">
        <x:v>No</x:v>
      </x:c>
    </x:row>
    <x:row r="406" ht="25.5" customHeight="1">
      <x:c r="A406" t="str">
        <x:v>On the Usage of Continual Learning for Out-of-Distribution Generalization in Pre-trained Language Models of Code</x:v>
      </x:c>
      <x:c r="B406" t="str">
        <x:v>Development</x:v>
      </x:c>
      <x:c r="C406" t="str">
        <x:v>The paper investigates the limitations of pre-trained language models (PLMs) in generalizing to out-of-distribution (OOD) code data, particularly in scenarios simulating software evolution. It highlights catastrophic forgetting during classical fine-tuning and evaluates five continual learning methods (e.g., replay-based and regularization-based approaches) to mitigate this issue. Results show these methods significantly reduce forgetting while maintaining performance. A large-scale Java dataset is released to support future research.</x:v>
      </x:c>
      <x:c r="D406" t="str">
        <x:v>The paper investigates the limitations of pre-trained language models (PLMs) in generalizing to out-of-distribution (OOD) code data, particularly in scenarios simulating software evolution. It highlights catastrophic forgetting during classical fine-tuning and evaluates five continual learning methods (e.g., replay-based and regularization-based approaches) to mitigate this issue. Results show these methods significantly reduce forgetting while maintaining performance. A large-scale Java dataset is released to support future research.</x:v>
      </x:c>
      <x:c r="E406" t="str">
        <x:v>Continuous learning and out-of-distribution generalization of pre-trained language models in coding tasks</x:v>
      </x:c>
      <x:c r="F406" t="str">
        <x:v>Yes</x:v>
      </x:c>
      <x:c r="G406" t="str">
        <x:v>FSE-23</x:v>
      </x:c>
      <x:c r="H406" t="str">
        <x:v>The paper does not use existing public benchmarks, but builds its own data set, including:
Pre-training data (ID): Java methods crawled from GitHub (about 68M items).
OOD data: code snippets in 5 fields (such as General, Security, Android, etc.), each field introduces new APIs (a total of 147,245 samples).</x:v>
      </x:c>
      <x:c r="I406" t="str">
        <x:v>API call prediction tasks: EM@1 (exact match), EM@5, EM@10.
Traditional fine-tuning: EM@1 decreased by 5.64% (General field) to 23.38% (Security field).
Continuous learning methods (such as RWalk): reduce forgetting to 2.39% (General field).
API usage prediction tasks: BLEU, EM (exact matching), CodeBLEU.
Traditional fine-tuning: EM decreased by 11.80% (General field).
Continuous learning methods (such as SI): reduce forgetting to 5.03% (General domain).</x:v>
      </x:c>
      <x:c r="J406" t="str">
        <x:v>No</x:v>
      </x:c>
      <x:c r="K406" t="str">
        <x:v>Not reported</x:v>
      </x:c>
      <x:c r="L406" t="str">
        <x:v>No</x:v>
      </x:c>
      <x:c r="M406" s="6" t="e">
        <x:f>HYPERLINK("https://github.com/martin-wey/cl-code-apis","https://github.com/martin-wey/cl-code-apis")</x:f>
        <x:v>HYPERLINK is not implemented. linkLocation=https://github.com/martin-wey/cl-code-apis, friendlyName=https://github.com/martin-wey/cl-code-apis</x:v>
      </x:c>
      <x:c r="N406" t="str">
        <x:v>5</x:v>
      </x:c>
      <x:c r="O406" t="str">
        <x:v>Code generation and understanding</x:v>
      </x:c>
      <x:c r="P406" t="str">
        <x:v>Code generation and completion</x:v>
      </x:c>
      <x:c r="Q406" t="str">
        <x:v>Yes</x:v>
      </x:c>
    </x:row>
    <x:row r="407" ht="25.5" customHeight="1">
      <x:c r="A407" t="str">
        <x:v>GrACE: Language Models Meet Code Edits</x:v>
      </x:c>
      <x:c r="B407" t="str">
        <x:v>Maintenance</x:v>
      </x:c>
      <x:c r="C407" t="str">
        <x:v>The paper introduces GRACE (Generation conditioned on Associated Code Edits), a method that leverages large language models (LLMs) to predict code edits by conditioning them on prior associated edits. Traditional approaches, such as symbolic program transformation rules or specialized neural models, struggle with generating new code or capturing developer intent. GRACE addresses these limitations by utilizing the generative capabilities of LLMs and incorporating knowledge from past edits. Experiments demonstrate that GRACE significantly outperforms state-of-the-art methods in both zero-shot and fine-tuning settings, generating more accurate code edit suggestions.</x:v>
      </x:c>
      <x:c r="D407" t="str">
        <x:v>The paper introduces GRACE (Generation conditioned on Associated Code Edits), a method that leverages large language models (LLMs) to predict code edits by conditioning them on prior associated edits. Traditional approaches, such as symbolic program transformation rules or specialized neural models, struggle with generating new code or capturing developer intent. GRACE addresses these limitations by utilizing the generative capabilities of LLMs and incorporating knowledge from past edits. Experiments demonstrate that GRACE significantly outperforms state-of-the-art methods in both zero-shot and fine-tuning settings, generating more accurate code edit suggestions.</x:v>
      </x:c>
      <x:c r="E407" t="str">
        <x:v>Code editing predictions</x:v>
      </x:c>
      <x:c r="F407" t="str">
        <x:v>Yes</x:v>
      </x:c>
      <x:c r="G407" t="str">
        <x:v>FSE-23</x:v>
      </x:c>
      <x:c r="H407" t="str">
        <x:v>c3po dataset: Code commit records extracted from 53 popular C# GitHub repositories, including filtered and unfiltered versions.
Overwatch dataset: Fine-grained code version history collected from IDE sessions for learning edit sequence patterns.</x:v>
      </x:c>
      <x:c r="I407" t="str">
        <x:v>Quantitative metric: Exact Match, which is the proportion of predicted code edits that exactly match the syntax of the actual edits (ignoring spaces).
Effect:
On the c3po data set, GRACE improved Codex-davinci's Exact Match from 37.09% to 67.92%, a relative improvement of 30%.
On the overwatch data set, GRACE improved Exact Match from 31.81% to 49.09%, a relative improvement of 17%.
Compared with the best existing methods such as c3po and overwatch, GRACE achieves relative improvements of 54% and 29% on their respective datasets, respectively.</x:v>
      </x:c>
      <x:c r="J407" t="str">
        <x:v>No</x:v>
      </x:c>
      <x:c r="K407" t="str">
        <x:v>Not reported</x:v>
      </x:c>
      <x:c r="L407" t="str">
        <x:v>Yes</x:v>
      </x:c>
      <x:c r="M407" s="6"/>
      <x:c r="N407"/>
      <x:c r="O407" t="str">
        <x:v>Code generation and understanding</x:v>
      </x:c>
      <x:c r="P407" t="str">
        <x:v>Code generation and completion</x:v>
      </x:c>
      <x:c r="Q407" t="str">
        <x:v>Yes</x:v>
      </x:c>
    </x:row>
    <x:row r="408" ht="25.5" customHeight="1">
      <x:c r="A408" t="str">
        <x:v>Recommending Analogical APIs via Knowledge Graph Embedding</x:v>
      </x:c>
      <x:c r="B408" t="str">
        <x:v>Maintenance</x:v>
      </x:c>
      <x:c r="C408" t="str">
        <x:v>The paper introduces KGE4AR, a novel approach for recommending analogical APIs during library migration by leveraging knowledge graph (KG) embedding. Traditional documentation-based API recommendation techniques suffer from limited semantic understanding and scalability issues. KGE4AR addresses these challenges by constructing a unified API KG that comprehensively captures structural, functional, and conceptual knowledge from API documentation. The KG is then embedded into a vector space, enabling efficient and accurate similarity calculations. Evaluations demonstrate that KGE4AR significantly outperforms state-of-the-art methods in both target-library-given and target-library-absent scenarios, while also exhibiting strong scalability with increasing library sizes.</x:v>
      </x:c>
      <x:c r="D408" t="str">
        <x:v>The paper introduces KGE4AR, a novel approach for recommending analogical APIs during library migration by leveraging knowledge graph (KG) embedding. Traditional documentation-based API recommendation techniques suffer from limited semantic understanding and scalability issues. KGE4AR addresses these challenges by constructing a unified API KG that comprehensively captures structural, functional, and conceptual knowledge from API documentation. The KG is then embedded into a vector space, enabling efficient and accurate similarity calculations. Evaluations demonstrate that KGE4AR significantly outperforms state-of-the-art methods in both target-library-given and target-library-absent scenarios, while also exhibiting strong scalability with increasing library sizes.</x:v>
      </x:c>
      <x:c r="E408" t="str">
        <x:v>Analogy API recommendations in library migration</x:v>
      </x:c>
      <x:c r="F408" t="str">
        <x:v>Yes</x:v>
      </x:c>
      <x:c r="G408" t="str">
        <x:v>FSE-23</x:v>
      </x:c>
      <x:c r="H408" t="str">
        <x:v>RQ1 Benchmark: Merges 245 pairs of analog API methods from two existing studies, covering 16 pairs of analog libraries (such as JSON processing, testing, logging, etc.).
RQ2 Benchmark: A new benchmark built manually, containing 270 API methods from 18 libraries, covering libraries of different domains and popularity.</x:v>
      </x:c>
      <x:c r="I408" t="str">
        <x:v>Quantitative indicators:
MRR (Mean Reciprocal Rank): measures the average reciprocal ranking of the correct analog API in the recommendation list.
Hit@k (k=1,3,5,10): The proportion of correct analog APIs appearing in the top k positions.
Precision and Recall (only used in no-target library scenarios): measure the accuracy and coverage of recommendation results respectively.
Effect:
Scenario with target library: KGE4AR improves MRR by 47.1%-143.0% compared to the baseline method, and improves Hit@10 by 41.4%-95.4%.
No target library scenario: KGE4AR improves MRR by 11.7%-80.6% and Recall by 33.2%-116.5%.</x:v>
      </x:c>
      <x:c r="J408" t="str">
        <x:v>No</x:v>
      </x:c>
      <x:c r="K408" t="str">
        <x:v>Not reported</x:v>
      </x:c>
      <x:c r="L408" t="str">
        <x:v>No</x:v>
      </x:c>
      <x:c r="M408" s="6"/>
      <x:c r="N408"/>
      <x:c r="O408" t="str">
        <x:v>Code generation and understanding</x:v>
      </x:c>
      <x:c r="P408" t="str">
        <x:v>Code search and recommendation system</x:v>
      </x:c>
      <x:c r="Q408" t="str">
        <x:v>Yes</x:v>
      </x:c>
    </x:row>
    <x:row r="409" ht="25.5" customHeight="1">
      <x:c r="A409" t="str">
        <x:v>CCT5: A Code-Change-Oriented Pre-Trained Model</x:v>
      </x:c>
      <x:c r="B409" t="str">
        <x:v>Maintenance</x:v>
      </x:c>
      <x:c r="C409" t="str">
        <x:v>The paper introduces CCT5, a code-change-oriented pre-trained model designed to automate tasks derived from frequent code changes during software maintenance. Traditional approaches either train models from scratch with limited labeled data or fine-tune existing pre-trained models, but both have limitations. CCT5 addresses these by curating a large-scale dataset (CodeChangeNet) and designing five pre-training tasks to capture code change semantics. Experiments show that CCT5 outperforms state-of-the-art methods in commit message generation, just-in-time comment updates, and defect prediction, and generalizes well to code review tasks.</x:v>
      </x:c>
      <x:c r="D409" t="str">
        <x:v>The paper introduces CCT5, a code-change-oriented pre-trained model designed to automate tasks derived from frequent code changes during software maintenance. Traditional approaches either train models from scratch with limited labeled data or fine-tune existing pre-trained models, but both have limitations. CCT5 addresses these by curating a large-scale dataset (CodeChangeNet) and designing five pre-training tasks to capture code change semantics. Experiments show that CCT5 outperforms state-of-the-art methods in commit message generation, just-in-time comment updates, and defect prediction, and generalizes well to code review tasks.</x:v>
      </x:c>
      <x:c r="E409" t="str">
        <x:v>Code change-oriented pre-trained model (CCT5)</x:v>
      </x:c>
      <x:c r="F409" t="str">
        <x:v>Yes</x:v>
      </x:c>
      <x:c r="G409" t="str">
        <x:v>FSE-23</x:v>
      </x:c>
      <x:c r="H409" t="str">
        <x:v>Commit Message Generation: Multi-programming-language Commit Message Dataset (MCMD) and Java data set used by FIRA.
Just-in-Time Comment Update: Javadoc comment update dataset (80,591/8,827/9,204 instances) constructed by Liu et al.
Just-in-Time Defect Prediction: JIT-Defects4J dataset (27,319 code changes, including 2,332 defect introduction changes).
Code Review Tasks: Code review dataset (quality assessment and review generation tasks) provided by Li et al.</x:v>
      </x:c>
      <x:c r="I409" t="str">
        <x:v>Commit Message Generation: BLEU (B-Norm). The average BLEU of CCT5 on MCMD is 22.06%, which is better than CodeT5 (18.11%) and NNGen (17.82%).
Just-in-Time Comment Update: GLEU and Accuracy. CCT5's GLEU is 70.7% (better than CoditT5's 67.1%), and Accuracy is 36.1% (better than CoditT5's 32.3%).
Just-in-Time Defect Prediction: F1 and AUC. CCT5's F1 is 0.451 (better than CodeBERT's 0.375 and JITLine's 0.261). After adding expert features, F1 increases to 0.472.
Code Review Tasks: F1 (quality assessment) and BLEU (review generation). CCT5's F1 is 0.776 (better than CodeReviewer's 0.715), and its BLEU is 6.30% (better than CodeReviewer's 5.32%).</x:v>
      </x:c>
      <x:c r="J409" t="str">
        <x:v>No</x:v>
      </x:c>
      <x:c r="K409" t="str">
        <x:v>Not reported</x:v>
      </x:c>
      <x:c r="L409" t="str">
        <x:v>No</x:v>
      </x:c>
      <x:c r="M409" s="6"/>
      <x:c r="N409"/>
      <x:c r="O409" t="str">
        <x:v>SE for AI </x:v>
      </x:c>
      <x:c r="P409" t="str">
        <x:v>Code pre-trained model</x:v>
      </x:c>
      <x:c r="Q409" t="str">
        <x:v>Yes</x:v>
      </x:c>
    </x:row>
    <x:row r="410" ht="25.5" customHeight="1">
      <x:c r="A410" t="str">
        <x:v>LExecutor: Learning-Guided Execution</x:v>
      </x:c>
      <x:c r="B410" t="str">
        <x:v>Testing</x:v>
      </x:c>
      <x:c r="C410" t="str">
        <x:v>The paper introduces LExecutor, a learning-guided approach for executing arbitrary code snippets under constrained conditions. LExecutor uses a neural model to predict missing values (e.g., undefined variables or function return values) and injects them during execution, enabling the code to run without crashing. Evaluations on Python code from open-source projects and Stack Overflow snippets show that LExecutor achieves 51.6% and 65.1% line coverage, respectively, significantly outperforming baseline methods like random value injection or traditional execution.</x:v>
      </x:c>
      <x:c r="D410" t="str">
        <x:v>The paper introduces LExecutor, a learning-guided approach for executing arbitrary code snippets under constrained conditions. LExecutor uses a neural model to predict missing values (e.g., undefined variables or function return values) and injects them during execution, enabling the code to run without crashing. Evaluations on Python code from open-source projects and Stack Overflow snippets show that LExecutor achieves 51.6% and 65.1% line coverage, respectively, significantly outperforming baseline methods like random value injection or traditional execution.</x:v>
      </x:c>
      <x:c r="E410" t="str">
        <x:v>Learning-Guided Execution</x:v>
      </x:c>
      <x:c r="F410" t="str">
        <x:v>Yes</x:v>
      </x:c>
      <x:c r="G410" t="str">
        <x:v>FSE-23</x:v>
      </x:c>
      <x:c r="H410" t="str">
        <x:v>Open source project functions: 1,000 functions (9,653 lines of code in total) extracted from projects such as Black, Flask, Pandas, Scrapy, and TensorFlow.
Stack Overflow Code Snippets: 462 code snippets (3,580 lines of code in total) extracted from popular Stack Overflow questions.
Training data: 226,009 value usage events from Ansible, Django, Keras and other projects.</x:v>
      </x:c>
      <x:c r="I410" t="str">
        <x:v>Prediction accuracy: The model’s Top-1 accuracy under fine-grained abstraction is 79.5%-80.1%, and under coarse-grained abstraction it is 87.3%-88.1%.
Code coverage:
Open source project function: LExecutor covers 51.6% of lines of code, significantly higher than random value injection (13.3%) and traditional execution (4.1%).
Stack Overflow snippet: LExecutor covers 65.1% of lines of code, outperforming random value injection (46.7%) and traditional execution (43.8%).
Efficiency: LExecutor execution time is 1-2 orders of magnitude slower than traditional methods (such as 178.69 milliseconds/line vs. 1.50 milliseconds/line), but still within the acceptable range.</x:v>
      </x:c>
      <x:c r="J410" t="str">
        <x:v>No</x:v>
      </x:c>
      <x:c r="K410" t="str">
        <x:v>Not reported</x:v>
      </x:c>
      <x:c r="L410" t="str">
        <x:v>No</x:v>
      </x:c>
      <x:c r="M410" s="6" t="e">
        <x:f>HYPERLINK("https://github.com/michaelpradel/LExecutor","https://github.com/michaelpradel/LExecutor")</x:f>
        <x:v>HYPERLINK is not implemented. linkLocation=https://github.com/michaelpradel/LExecutor, friendlyName=https://github.com/michaelpradel/LExecutor</x:v>
      </x:c>
      <x:c r="N410" t="str">
        <x:v>18</x:v>
      </x:c>
      <x:c r="O410" t="str">
        <x:v>Program Analysis and Software Testing</x:v>
      </x:c>
      <x:c r="P410" t="str">
        <x:v>Automated test generation</x:v>
      </x:c>
      <x:c r="Q410" t="str">
        <x:v>Yes</x:v>
      </x:c>
    </x:row>
    <x:row r="411" ht="25.5" customHeight="1">
      <x:c r="A411" t="str">
        <x:v>Software Architecture Recovery with Information Fusion</x:v>
      </x:c>
      <x:c r="B411" t="str">
        <x:v>Maintenance</x:v>
      </x:c>
      <x:c r="C411" t="str">
        <x:v>The paper proposes SARIF, an automated software architecture recovery technique that integrates dependencies, code text, and folder structure with fine-grained analysis (e.g., dependency type weighting, entity importance, topic modeling). SARIF outperforms state-of-the-art methods by 36.1% in accuracy on 9 real-world projects. It also introduces new similarity metrics (ARI and 
a
2
a
a
d
j
a2a 
adj
​
 ) to address limitations of traditional metrics (e.g., MoJoFM, a2a). The approach is evaluated with industrial case studies and extensive experiments on 900 GitHub projects.</x:v>
      </x:c>
      <x:c r="D411" t="str">
        <x:v>The paper proposes SARIF, an automated software architecture recovery technique that integrates dependencies, code text, and folder structure with fine-grained analysis (e.g., dependency type weighting, entity importance, topic modeling). SARIF outperforms state-of-the-art methods by 36.1% in accuracy on 9 real-world projects. It also introduces new similarity metrics (ARI and 
a
2
a
a
d
j
a2a 
adj
​
 ) to address limitations of traditional metrics (e.g., MoJoFM, a2a). The approach is evaluated with industrial case studies and extensive experiments on 900 GitHub projects.</x:v>
      </x:c>
      <x:c r="E411" t="str">
        <x:v>Software architecture recovery</x:v>
      </x:c>
      <x:c r="F411" t="str">
        <x:v>Yes</x:v>
      </x:c>
      <x:c r="G411" t="str">
        <x:v>FSE-23</x:v>
      </x:c>
      <x:c r="H411" t="str">
        <x:v>The experiments used the following two types of data sets:
Public projects: 6 open source projects with real architecture annotations (such as ArchStudio, Bash, Chromium).
Industrial projects: 3 projects marked in cooperation with Huawei (such as Libxml2, distributed camera system).
Extended verification: 900 GitHub projects (some with architecture diagram annotations).</x:v>
      </x:c>
      <x:c r="I411" t="str">
        <x:v>Indicator Description SARIF improvement (best compared to baseline)
MoJoFM based on minimum cost of move/merge operations, favoring small clusters +30.0%
a2a Similarity based on schema transformation operation, small dynamic range +3.0%
c
2
c
c
v
g
c2c
cvg
​
 	Similarity based on cluster coverage +44.2%
ARI Adjusted Rand Index, a measure of cluster consistency +78.0%
a
2
a
a
d
j
a2a
adj
​
 	Improved version of a2a, solving the problem of insufficient dynamic range of the original indicator +25.2%</x:v>
      </x:c>
      <x:c r="J411" t="str">
        <x:v>Yes</x:v>
      </x:c>
      <x:c r="K411" t="str">
        <x:v>Industrial cooperation: Cooperated with Huawei to annotate the architecture of Libxml2, distributed camera system (HDC) and driver framework (HDF).
Case discovery: In the distributed camera system, SARIF identified shared functional modules (such as data processing), but manual annotation mistakenly split the modules due to limitations of the architecture diagram, indicating that the SARIF results are more consistent with the actual code structure.
Actual tool: SARIF supports C/C++/Java and has been used for architecture maintenance by Huawei and other companies.</x:v>
      </x:c>
      <x:c r="L411" t="str">
        <x:v>No</x:v>
      </x:c>
      <x:c r="M411" s="6"/>
      <x:c r="N411"/>
      <x:c r="O411" t="str">
        <x:v>Requirements Engineering and Software Architecture</x:v>
      </x:c>
      <x:c r="P411" t="str">
        <x:v>Software architecture recovery and reconstruction</x:v>
      </x:c>
      <x:c r="Q411" t="str">
        <x:v>Yes</x:v>
      </x:c>
    </x:row>
    <x:row r="412" ht="25.5" customHeight="1">
      <x:c r="A412" t="str">
        <x:v>Evaluating Transfer Learning for Simplifying GitHub READMEs</x:v>
      </x:c>
      <x:c r="B412" t="str">
        <x:v>Maintenance</x:v>
      </x:c>
      <x:c r="C412" t="str">
        <x:v>This paper explores the use of transfer learning to automatically simplify GitHub README files. The authors collected 14,588 pairs of complex and simplified READMEs, trained a Transformer-based model, and leveraged general-domain Wikipedia simplification data for transfer learning. Results show that the transfer learning model achieved the highest BLEU score (34.68) and outperformed baselines in human evaluations of semantic preservation, grammar, and simplicity. The study offers a promising approach to improving software documentation readability.</x:v>
      </x:c>
      <x:c r="D412" t="str">
        <x:v>This paper explores the use of transfer learning to automatically simplify GitHub README files. The authors collected 14,588 pairs of complex and simplified READMEs, trained a Transformer-based model, and leveraged general-domain Wikipedia simplification data for transfer learning. Results show that the transfer learning model achieved the highest BLEU score (34.68) and outperformed baselines in human evaluations of semantic preservation, grammar, and simplicity. The study offers a promising approach to improving software documentation readability.</x:v>
      </x:c>
      <x:c r="E412" t="str">
        <x:v>Automatically simplify GitHub’s README files using transfer learning technology</x:v>
      </x:c>
      <x:c r="F412" t="str">
        <x:v>Yes</x:v>
      </x:c>
      <x:c r="G412" t="str">
        <x:v>FSE-23</x:v>
      </x:c>
      <x:c r="H412" t="str">
        <x:v>The paper uses two benchmark data sets:
sw-data: 14,588 pairs of GitHub README files (complex and simplified versions) collected by the researcher.
wiki-data: A text reduction dataset aligned with Universal Wikipedia and Simple Wikipedia.</x:v>
      </x:c>
      <x:c r="I412" t="str">
        <x:v>Quantitative indicators:
BLEU score: measures the similarity between generated text and reference text.
Manual evaluation: Likert scale rating (1-5 points) from the three dimensions of semantic similarity, grammatical correctness and conciseness.
Effect:
The BLEU score of the best transfer learning model is 34.68, which is significantly higher than the baseline model (Baseline wiki: 14.93, Baseline sw: 13.35).
In manual evaluation, the average scores of the transfer learning model in semantics, syntax, and simplicity were 3.907, 3.873, and 3.350 respectively, which were better than other models.</x:v>
      </x:c>
      <x:c r="J412" t="str">
        <x:v>No</x:v>
      </x:c>
      <x:c r="K412" t="str">
        <x:v>Not reported</x:v>
      </x:c>
      <x:c r="L412" t="str">
        <x:v>No</x:v>
      </x:c>
      <x:c r="M412" s="6"/>
      <x:c r="N412"/>
      <x:c r="O412" t="str">
        <x:v>Code generation and understanding</x:v>
      </x:c>
      <x:c r="P412" t="str">
        <x:v>Code summary and comment generation</x:v>
      </x:c>
      <x:c r="Q412" t="str">
        <x:v>Yes</x:v>
      </x:c>
    </x:row>
    <x:row r="413" ht="25.5" customHeight="1">
      <x:c r="A413" t="str">
        <x:v>CodeMark: Imperceptible Watermarking for Code Datasets against Neural Code Completion Models</x:v>
      </x:c>
      <x:c r="B413" t="str">
        <x:v>Development</x:v>
      </x:c>
      <x:c r="C413" t="str">
        <x:v>This paper introduces CodeMark, an imperceptible watermarking method designed to protect the copyright of code datasets used in training Neural Code Completion Models (NCCMs). CodeMark embeds user-defined watermarks through semantic-preserving transformations (SPTs), ensuring functionality preservation and covertness. Evaluations demonstrate that CodeMark fulfills key properties of practical watermarks: harmlessness to model accuracy, verifiability, robustness, and imperceptibility, effectively deterring unauthorized dataset usage.</x:v>
      </x:c>
      <x:c r="D413" t="str">
        <x:v>This paper introduces CodeMark, an imperceptible watermarking method designed to protect the copyright of code datasets used in training Neural Code Completion Models (NCCMs). CodeMark embeds user-defined watermarks through semantic-preserving transformations (SPTs), ensuring functionality preservation and covertness. Evaluations demonstrate that CodeMark fulfills key properties of practical watermarks: harmlessness to model accuracy, verifiability, robustness, and imperceptibility, effectively deterring unauthorized dataset usage.</x:v>
      </x:c>
      <x:c r="E413" t="str">
        <x:v>Designing imperceptible watermarking techniques for code datasets</x:v>
      </x:c>
      <x:c r="F413" t="str">
        <x:v>Yes</x:v>
      </x:c>
      <x:c r="G413" t="str">
        <x:v>FSE-23</x:v>
      </x:c>
      <x:c r="H413" t="str">
        <x:v>The paper uses the Python and Java parts of the CodeSearchNet (CSN) data set as a benchmark data set for training and evaluating the effect of watermarking technology.</x:v>
      </x:c>
      <x:c r="I413" t="str">
        <x:v>Quantitative indicators:
BLEU score: measures the accuracy of the code generated by the model.
Exact Match (EM): Evaluates the exact match rate between generated code and reference code.
p value: used to verify the detectability of the watermark, p ≤ 0.05 indicates statistical significance.
Recall and Precision: Evaluate the detection effect of the defense method on watermark samples.
Effect:
CodeMark has minimal impact on model performance (BLEU decreases by 0.6% on average and EM decreases by 0.1%).
The watermark can be effectively verified in all test scenarios (p-value is significantly lower than 0.05).
Human evaluation shows that the imperceptibility of CodeMark watermarks is significantly better than baseline methods such as CoProtector.</x:v>
      </x:c>
      <x:c r="J413" t="str">
        <x:v>No</x:v>
      </x:c>
      <x:c r="K413" t="str">
        <x:v>Not reported</x:v>
      </x:c>
      <x:c r="L413" t="str">
        <x:v>No</x:v>
      </x:c>
      <x:c r="M413" s="6" t="e">
        <x:f>HYPERLINK("https://github.com/v587su/CodeMark","https://github.com/v587su/CodeMark")</x:f>
        <x:v>HYPERLINK is not implemented. linkLocation=https://github.com/v587su/CodeMark, friendlyName=https://github.com/v587su/CodeMark</x:v>
      </x:c>
      <x:c r="N413" t="str">
        <x:v>7</x:v>
      </x:c>
      <x:c r="O413" t="str">
        <x:v>Code generation and understanding</x:v>
      </x:c>
      <x:c r="P413" t="str">
        <x:v>Code generation and completion</x:v>
      </x:c>
      <x:c r="Q413" t="str">
        <x:v>Yes</x:v>
      </x:c>
    </x:row>
    <x:row r="414" ht="25.5" customHeight="1">
      <x:c r="A414" t="str">
        <x:v>Mate! Are You Really Aware? An Explainability-Guided Testing Framework for Robustness of Malware Detectors</x:v>
      </x:c>
      <x:c r="B414" t="str">
        <x:v>Testing</x:v>
      </x:c>
      <x:c r="C414" t="str">
        <x:v>The paper proposes an explainability-guided, model-agnostic testing framework to evaluate the robustness of malware detectors against adversarial attacks. It introduces the concept of Accrued Malicious Magnitude (AMM) to identify manipulable features for generating adversarial samples. Experiments reveal that commercial antivirus engines and state-of-the-art machine learning detectors are vulnerable to AMM-guided test cases, with evasion success tied to overlapping high-AMM features across detectors. The work provides insights for enhancing detector robustness.</x:v>
      </x:c>
      <x:c r="D414" t="str">
        <x:v>The paper proposes an explainability-guided, model-agnostic testing framework to evaluate the robustness of malware detectors against adversarial attacks. It introduces the concept of Accrued Malicious Magnitude (AMM) to identify manipulable features for generating adversarial samples. Experiments reveal that commercial antivirus engines and state-of-the-art machine learning detectors are vulnerable to AMM-guided test cases, with evasion success tied to overlapping high-AMM features across detectors. The work provides insights for enhancing detector robustness.</x:v>
      </x:c>
      <x:c r="E414" t="str">
        <x:v>Robustness testing of malware detectors</x:v>
      </x:c>
      <x:c r="F414" t="str">
        <x:v>Yes</x:v>
      </x:c>
      <x:c r="G414" t="str">
        <x:v>FSE-23</x:v>
      </x:c>
      <x:c r="H414" t="str">
        <x:v>Dataset:
Android: Drebin dataset (123,453 benign samples + 5,560 malicious samples) and VirusShare’s 8,351 malicious samples.
WinPE: SOREL-20M dataset (9,470,626 benign samples + 9,919,251 malicious samples).
Detector:
8 Android detectors (Drebin, MaMaDroid, etc. combined with LGBM/SVM/RF/DNN models).
60 VirusTotal antivirus engines.</x:v>
      </x:c>
      <x:c r="I414" t="str">
        <x:v>Indicators: Detection Rate (Formula 1), migration (measured by cosine similarity to measure AMM feature overlap).
Effect:
The average detection rate of the Android detector dropped by 91.75%, and the average bypass rate of the VirusTotal engine was 62.25%.
The WinPE detector detection rate dropped to 36.54% (lower than random guessing).
By removing high AMM features, the improved model's detection rate for adversarial samples increased to 78.2%.</x:v>
      </x:c>
      <x:c r="J414" t="str">
        <x:v>Yes</x:v>
      </x:c>
      <x:c r="K414" t="str">
        <x:v>The paper mentions the test results (§6.2) of commercial antivirus engines (such as Kaspersky, Avast, and ESET) and found that they are vulnerable to AMM attacks. In addition, the study recommends that industry use AMM values ​​to optimize detector robustness (§6.5). Specific cases include:
60 engines tested in VirusTotal (37.35 engines bypassed on average).
"FoxBlade" zero-day exploit discovered by Microsoft Threat Intelligence Center (§1).</x:v>
      </x:c>
      <x:c r="L414" t="str">
        <x:v>No</x:v>
      </x:c>
      <x:c r="M414" s="6"/>
      <x:c r="N414"/>
      <x:c r="O414" t="str">
        <x:v>Software security and vulnerability analysis</x:v>
      </x:c>
      <x:c r="P414" t="str">
        <x:v>Malicious code detection</x:v>
      </x:c>
      <x:c r="Q414" t="str">
        <x:v>No</x:v>
      </x:c>
    </x:row>
    <x:row r="415" ht="25.5" customHeight="1">
      <x:c r="A415" t="str">
        <x:v>Crystallizer: A Hybrid Path Analysis Framework To Aid in Uncovering Deserialization Vulnerabilities</x:v>
      </x:c>
      <x:c r="B415" t="str">
        <x:v>Testing</x:v>
      </x:c>
      <x:c r="C415" t="str">
        <x:v>CRYSTALLIZER is a hybrid path analysis framework designed to automatically uncover deserialization vulnerabilities. It combines static analysis to approximate potential gadget chains and dynamic analysis to generate concrete payloads that exploit these chains. Focusing on Java deserialization, the framework identified 41 previously unknown exploitable chains across seven popular libraries and demonstrated real-world attacks (e.g., RCE and DoS) in applications like Apache Kafka and Pulsar. CRYSTALLIZER outperformed state-of-the-art tools (e.g., Gadget Inspector) by efficiently reducing the search space and validating chains with dynamic payload synthesis.</x:v>
      </x:c>
      <x:c r="D415" t="str">
        <x:v>CRYSTALLIZER is a hybrid path analysis framework designed to automatically uncover deserialization vulnerabilities. It combines static analysis to approximate potential gadget chains and dynamic analysis to generate concrete payloads that exploit these chains. Focusing on Java deserialization, the framework identified 41 previously unknown exploitable chains across seven popular libraries and demonstrated real-world attacks (e.g., RCE and DoS) in applications like Apache Kafka and Pulsar. CRYSTALLIZER outperformed state-of-the-art tools (e.g., Gadget Inspector) by efficiently reducing the search space and validating chains with dynamic payload synthesis.</x:v>
      </x:c>
      <x:c r="E415" t="str">
        <x:v>The research topic is to automatically discover deserialization vulnerabilities, including:
Static modeling and dynamic verification of gadget chains.
Design and implementation of hybrid analysis (static + dynamic) methods.
Case studies and practical attack verification of Java deserialization vulnerabilities.</x:v>
      </x:c>
      <x:c r="F415" t="str">
        <x:v>No</x:v>
      </x:c>
      <x:c r="G415" t="str">
        <x:v>FSE-23</x:v>
      </x:c>
      <x:c r="H415" t="str">
        <x:v>7 Java libraries and 3 applications evaluated:
Libraries:
Apache Commons Collections (3.1, 4.0)
AspectJWeaver, Beanshell, Beanutils, Groovy, Vaadin
Applications:
Apache Pulsar, Apache Kafka, Oracle Coherence</x:v>
      </x:c>
      <x:c r="I415" t="str">
        <x:v>Indicators:
Number of vulnerability chains discovered (known + new chains).
The gadget graph size (number of nodes/edges) generated during the static analysis phase.
Chain instantiation time during the dynamic analysis phase.
Comparison with existing tools (Gadget Inspector, Rasheed et al.).
Effect:
41 new chains discovered + 7 known chains.
Implement RCE/DoS attacks in Kafka and Pulsar.
Discovers 17.3x more exploitable chains than Gadget Inspector.</x:v>
      </x:c>
      <x:c r="J415" t="str">
        <x:v>No</x:v>
      </x:c>
      <x:c r="K415" t="str">
        <x:v>Apache Kafka:
Use the chain of Commons Collections to bypass the deserialization blacklist and implement DoS attacks (triggering infinite loops).
Apache Pulsar:
RCE (Remote Code Execution) via deserialization vulnerability.
Oracle Coherence:
Rediscovered known vulnerability CVE-2020-2555 and generated new attack paths.</x:v>
      </x:c>
      <x:c r="L415" t="str">
        <x:v>Yes</x:v>
      </x:c>
      <x:c r="M415" s="6" t="e">
        <x:f>HYPERLINK("https://github.com/HexHive/Crystallizer","https://github.com/HexHive/Crystallizer")</x:f>
        <x:v>HYPERLINK is not implemented. linkLocation=https://github.com/HexHive/Crystallizer, friendlyName=https://github.com/HexHive/Crystallizer</x:v>
      </x:c>
      <x:c r="N415" t="str">
        <x:v>14</x:v>
      </x:c>
      <x:c r="O415" t="str">
        <x:v>Software security and vulnerability analysis</x:v>
      </x:c>
      <x:c r="P415" t="str">
        <x:v>Vulnerability exploit path generation</x:v>
      </x:c>
      <x:c r="Q415" t="str">
        <x:v>No</x:v>
      </x:c>
    </x:row>
    <x:row r="416" ht="25.5" customHeight="1">
      <x:c r="A416" t="str">
        <x:v>ViaLin: Path-Aware Dynamic Taint Analysis for Android</x:v>
      </x:c>
      <x:c r="B416" t="str">
        <x:v>Testing</x:v>
      </x:c>
      <x:c r="C416" t="str">
        <x:v>This paper introduces Vial.in, a path-aware dynamic taint analysis technique for Android applications. Unlike existing approaches that only report the endpoints (sources and sinks) of taint flows, Vial.in tracks and reports complete, statement-level taint propagation paths. Implemented by extending the Android Runtime, Vial.in was evaluated on benchmark suites and real-world Google Play apps, demonstrating high accuracy in detecting taint flows and reasonable overhead in performance and memory. The tool aids in identifying security vulnerabilities and malicious behaviors in large-scale Android applications.</x:v>
      </x:c>
      <x:c r="D416" t="str">
        <x:v>This paper introduces Vial.in, a path-aware dynamic taint analysis technique for Android applications. Unlike existing approaches that only report the endpoints (sources and sinks) of taint flows, Vial.in tracks and reports complete, statement-level taint propagation paths. Implemented by extending the Android Runtime, Vial.in was evaluated on benchmark suites and real-world Google Play apps, demonstrating high accuracy in detecting taint flows and reasonable overhead in performance and memory. The tool aids in identifying security vulnerabilities and malicious behaviors in large-scale Android applications.</x:v>
      </x:c>
      <x:c r="E416" t="str">
        <x:v>Path-aware dynamic taint analysis technology</x:v>
      </x:c>
      <x:c r="F416" t="str">
        <x:v>No</x:v>
      </x:c>
      <x:c r="G416" t="str">
        <x:v>FSE-23</x:v>
      </x:c>
      <x:c r="H416" s="5" t="str">
        <x:v>DroidICCBench: Combines DroidBench v3.0 and ICC-Bench, including 217 small test applications.
GPBench: 16 real-life large-scale applications from Google Play, used to evaluate the performance of tools in complex scenarios.
Fake WhatsApp client (YoWhatsApp): A malicious application case used to verify the utility of the tool in actual security analysis.</x:v>
      </x:c>
      <x:c r="I416" t="str">
        <x:v>Accuracy metrics:
Precision: 97.6% (DroidICCBench), only 5 false positives.
Recall rate (Recall): 92.3% (DroidICCBench), false negatives are mainly due to implicit flow and native code not supporting it.
Performance indicators:
Time overhead: average increase of 39.8% (GPBench-SL configuration).
Memory overhead: average increase of 7.3%.
Path length: average 57.2 statements, the longest path reaches 509 statements (GPBench).</x:v>
      </x:c>
      <x:c r="J416" t="str">
        <x:v>Yes</x:v>
      </x:c>
      <x:c r="K416" t="str">
        <x:v>Industrial application: Vial.in can be used to detect privacy data leaks and security vulnerabilities in Android applications, such as the hard-coded JWT key issue exposed by the Google Play application (such as App #4) analyzed in the paper.
Case Study: An analysis of the malicious application YoWhatsApp showed that the path information provided by Vial.in shortened manual analysis time by 40%, proving its usefulness in security audits.</x:v>
      </x:c>
      <x:c r="L416" t="str">
        <x:v>No</x:v>
      </x:c>
      <x:c r="M416" s="6"/>
      <x:c r="N416"/>
      <x:c r="O416" t="str">
        <x:v>Program Analysis and Software Testing</x:v>
      </x:c>
      <x:c r="P416" t="str">
        <x:v>program analysis techniques</x:v>
      </x:c>
      <x:c r="Q416" t="str">
        <x:v>No</x:v>
      </x:c>
    </x:row>
    <x:row r="417" ht="25.5" customHeight="1">
      <x:c r="A417" t="str">
        <x:v>Distinguishing Look-Alike Innocent and Vulnerable Code by Subtle Semantic Representation Learning and Explanation</x:v>
      </x:c>
      <x:c r="B417" t="str">
        <x:v>Testing</x:v>
      </x:c>
      <x:c r="C417" t="str">
        <x:v>This paper introduces SVuID, a novel vulnerability detection approach that leverages contrastive learning and pre-trained models (UniXcoder) to distinguish between lexically similar but semantically opposite vulnerable and non-vulnerable functions. SVuID not only detects vulnerabilities with high accuracy but also provides natural language explanations (e.g., root cause, impact, and solutions) to aid developer comprehension. Experiments show that SVuID outperforms state-of-the-art methods by 23.5%-68.0% in F1-score and PR-AUC, and a user study confirms the usefulness of its explanations.</x:v>
      </x:c>
      <x:c r="D417" t="str">
        <x:v>This paper introduces SVuID, a novel vulnerability detection approach that leverages contrastive learning and pre-trained models (UniXcoder) to distinguish between lexically similar but semantically opposite vulnerable and non-vulnerable functions. SVuID not only detects vulnerabilities with high accuracy but also provides natural language explanations (e.g., root cause, impact, and solutions) to aid developer comprehension. Experiments show that SVuID outperforms state-of-the-art methods by 23.5%-68.0% in F1-score and PR-AUC, and a user study confirms the usefulness of its explanations.</x:v>
      </x:c>
      <x:c r="E417" t="str">
        <x:v>Software vulnerability detection based on semantic representation learning and interpretation,</x:v>
      </x:c>
      <x:c r="F417" t="str">
        <x:v>Yes</x:v>
      </x:c>
      <x:c r="G417" t="str">
        <x:v>FSE-23</x:v>
      </x:c>
      <x:c r="H417" t="str">
        <x:v>Vulnerability data set: Big-Vul (contains 10,900 C/C++ vulnerable functions and their repaired versions).
Crowdsourced knowledge base: 55,627 C/C++ related posts (including 121,635 answers) crawled from Stack Overflow are used to build an explanation-generated knowledge base.</x:v>
      </x:c>
      <x:c r="I417" t="str">
        <x:v>Indicators: Accuracy, Precision, Recall, F1-score, PR-AUC.
Effect:
F1-score: 0.336 (23.5%-68.0% improvement over the baseline).
PR-AUC: 0.270 (15.9%-134.8% improvement over baseline).
The classification accuracy of the repaired function is increased by 7.4%-64.4%.</x:v>
      </x:c>
      <x:c r="J417" t="str">
        <x:v>Yes</x:v>
      </x:c>
      <x:c r="K417" t="str">
        <x:v>User study: 10 developers with 5-8 years of experience were invited to evaluate the explanation function of SVuID, and the results showed that 13/20 of the recommended explanations were considered helpful in understanding the vulnerability (Q3).
Industrial application: No specific enterprise cases were explicitly mentioned, but the practicability of the tool was verified through the Stack Overflow crowdsourcing knowledge base and developer feedback.</x:v>
      </x:c>
      <x:c r="L417" t="str">
        <x:v>Yes</x:v>
      </x:c>
      <x:c r="M417" s="6"/>
      <x:c r="N417"/>
      <x:c r="O417" t="str">
        <x:v>Software maintenance and evolution</x:v>
      </x:c>
      <x:c r="P417" t="str">
        <x:v>Automated program repair</x:v>
      </x:c>
      <x:c r="Q417" t="str">
        <x:v>Yes</x:v>
      </x:c>
    </x:row>
    <x:row r="418" ht="25.5" customHeight="1">
      <x:c r="A418" t="str">
        <x:v>Enhancing Function Name Prediction using Votes-Based Name Tokenization and Multi-Task Learning</x:v>
      </x:c>
      <x:c r="B418" t="str">
        <x:v>Maintenance</x:v>
      </x:c>
      <x:c r="C418" t="str">
        <x:v>This paper introduces Epitome, a multi-task learning framework designed to predict function names in binaries compiled with diverse optimization levels. By integrating a votes-based name tokenization method and multi-task learning (combining function name prediction and semantics similarity prediction), Epitome significantly improves prediction accuracy. Experiments show that Epitome outperforms state-of-the-art tools by up to 44.34% in precision, 64.16% in recall, and 54.44% in F1 score, while demonstrating strong generalizability.</x:v>
      </x:c>
      <x:c r="D418" t="str">
        <x:v>This paper introduces Epitome, a multi-task learning framework designed to predict function names in binaries compiled with diverse optimization levels. By integrating a votes-based name tokenization method and multi-task learning (combining function name prediction and semantics similarity prediction), Epitome significantly improves prediction accuracy. Experiments show that Epitome outperforms state-of-the-art tools by up to 44.34% in precision, 64.16% in recall, and 54.44% in F1 score, while demonstrating strong generalizability.</x:v>
      </x:c>
      <x:c r="E418" t="str">
        <x:v>Binary function name prediction focuses on solving the semantic differences and function name diversity issues of binary codes under different compilation optimization levels.</x:v>
      </x:c>
      <x:c r="F418" t="str">
        <x:v>Yes</x:v>
      </x:c>
      <x:c r="G418" t="str">
        <x:v>FSE-24</x:v>
      </x:c>
      <x:c r="H418" t="str">
        <x:v>Self-built data set: Contains 174 open source projects, compiled into 4 architectures (x86, x64, ARM, MIPS) and 5 optimization levels (O0-Os), with a total of 2,597,346 functions.
Dataset for the comparison tool: SymLM’s x64 binary data set.</x:v>
      </x:c>
      <x:c r="I418" t="str">
        <x:v>Indicators: Precision, Recall, F1 Score.
Effect:
Overall performance: Weighted average F1 is 71.96%.
Comparative experiment: Epitome improves 54.44% F1 compared to NFRE and 14.75% F1 compared to SymLM on x64 architecture.
Ablation experiment: multi-task learning increased by 5.97% F1, and the pre-trained model increased accuracy by 6.1%.</x:v>
      </x:c>
      <x:c r="J418" t="str">
        <x:v>Yes</x:v>
      </x:c>
      <x:c r="K418" t="str">
        <x:v>Application scenario: IoT firmware analysis (such as TP-Link router firmware), predicting function names to assist reverse engineering.
Case: In real IoT firmware, Epitome successfully predicted some function names (such as predicting __aeabi_uldivmod as {aeabi, abi, div, mod}), and retained semantic information despite domain differences.</x:v>
      </x:c>
      <x:c r="L418" t="str">
        <x:v>No</x:v>
      </x:c>
      <x:c r="M418" s="6"/>
      <x:c r="N418"/>
      <x:c r="O418" t="str">
        <x:v>Software security and vulnerability analysis</x:v>
      </x:c>
      <x:c r="P418" t="str">
        <x:v>Binary code analysis and decompilation</x:v>
      </x:c>
      <x:c r="Q418" t="str">
        <x:v>Yes</x:v>
      </x:c>
    </x:row>
    <x:row r="419" ht="25.5" customHeight="1">
      <x:c r="A419" t="str">
        <x:v>Only diff is Not Enough: Generating Commit Messages Leveraging Reasoning and Action of Large Language Model</x:v>
      </x:c>
      <x:c r="B419" t="str">
        <x:v>Maintenance</x:v>
      </x:c>
      <x:c r="C419" t="str">
        <x:v>This paper introduces OMG (Omniscient Message Generator), a commit message generation approach leveraging Large Language Models (LLMs) and the ReAct prompting strategy. OMG retrieves diverse software context (e.g., code changes, pull requests, issue reports) to generate high-quality commit messages. Through a mixed-method empirical analysis, the study identifies additional developer expectations for commit message quality (e.g., conciseness, consistent format). Experiments show that OMG outperforms the state-of-the-art tool (FIRA) and human-written messages in human evaluation, with 61.4% preference from developers.</x:v>
      </x:c>
      <x:c r="D419" t="str">
        <x:v>This paper introduces OMG (Omniscient Message Generator), a commit message generation approach leveraging Large Language Models (LLMs) and the ReAct prompting strategy. OMG retrieves diverse software context (e.g., code changes, pull requests, issue reports) to generate high-quality commit messages. Through a mixed-method empirical analysis, the study identifies additional developer expectations for commit message quality (e.g., conciseness, consistent format). Experiments show that OMG outperforms the state-of-the-art tool (FIRA) and human-written messages in human evaluation, with 61.4% preference from developers.</x:v>
      </x:c>
      <x:c r="E419" t="str">
        <x:v>Automated Commit Message Generation (CMG) focuses on solving the problems of insufficient generated information and poor readability caused by existing methods that ignore extensive context.</x:v>
      </x:c>
      <x:c r="F419" t="str">
        <x:v>Yes</x:v>
      </x:c>
      <x:c r="G419" t="str">
        <x:v>FSE-24</x:v>
      </x:c>
      <x:c r="H419" t="str">
        <x:v>Dataset: 520,306 commits from 32 Apache projects, 35,431 Java code changes were retained after filtering, and 381 were finally randomly sampled for evaluation.
Comparison method: FIRA (the best existing CMG tool based on graph representation).</x:v>
      </x:c>
      <x:c r="I419" t="str">
        <x:v>Automatic indicators: BLEU, ROUGE-L, METEOR (OMG is lower than FIRA, but the paper questions the ability of these indicators to reflect quality).
Human evaluation metrics:
Rationality: OMG score 3.62 (Human 2.96, FIRA 1.24).
Comprehensiveness: OMG score 3.75 (Human 3.38, FIRA 1.56).
Expressiveness: OMG score 3.99 (human 3.82, FIRA 3.73).
Developer preferences: 61.4% choose OMG, 28.1% choose manual writing, and 10.5% choose FIRA.</x:v>
      </x:c>
      <x:c r="J419" t="str">
        <x:v>Yes</x:v>
      </x:c>
      <x:c r="K419" t="str">
        <x:v>Application scenario: Code maintenance of open source software (Apache project) to help developers generate higher quality submission information.
Case: The submission information generated by OMG is better than manual writing and FIRA in actual Apache project code changes, such as clearly describing the type of code change (such as refactoring) and the reason (such as "improving output readability").</x:v>
      </x:c>
      <x:c r="L419" t="str">
        <x:v>No</x:v>
      </x:c>
      <x:c r="M419" s="6"/>
      <x:c r="N419"/>
      <x:c r="O419" t="str">
        <x:v>Code generation and understanding</x:v>
      </x:c>
      <x:c r="P419" t="str">
        <x:v>Code summary and comment generation</x:v>
      </x:c>
      <x:c r="Q419" t="str">
        <x:v>Yes</x:v>
      </x:c>
    </x:row>
    <x:row r="420" ht="25.5" customHeight="1">
      <x:c r="A420" t="str">
        <x:v>Towards Efficient Build Ordering for Incremental Builds with Multiple Configurations</x:v>
      </x:c>
      <x:c r="B420" t="str">
        <x:v>Development</x:v>
      </x:c>
      <x:c r="C420" t="str">
        <x:v>The paper proposes an approach called BUDDI (Build Declaration Distance) to optimize the order of incremental builds for software with multiple configurations. By statically analyzing build scripts (e.g., Makefiles), BUDDI measures the distance between configurations and predicts build sizes to generate efficient build orders. The goal is to maximize artifact reuse and minimize redundant compilations. Evaluated on 20 open-source projects, BUDDI reduces build time by an average of 26% compared to random orders, outperforming 96.5% of them.</x:v>
      </x:c>
      <x:c r="D420" t="str">
        <x:v>The paper proposes an approach called BUDDI (Build Declaration Distance) to optimize the order of incremental builds for software with multiple configurations. By statically analyzing build scripts (e.g., Makefiles), BUDDI measures the distance between configurations and predicts build sizes to generate efficient build orders. The goal is to maximize artifact reuse and minimize redundant compilations. Evaluated on 20 open-source projects, BUDDI reduces build time by an average of 26% compared to random orders, outperforming 96.5% of them.</x:v>
      </x:c>
      <x:c r="E420" t="str">
        <x:v>The research topic of the paper is efficient incremental build sequence optimization for multi-configuration software. The core is to improve build efficiency through static analysis of build scripts (such as targets and commands).</x:v>
      </x:c>
      <x:c r="F420" t="str">
        <x:v>Yes</x:v>
      </x:c>
      <x:c r="G420" t="str">
        <x:v>FSE-24</x:v>
      </x:c>
      <x:c r="H420" t="str">
        <x:v>The paper selected 20 popular open source projects as experimental objects, including SQLite, PHP, curl, FFmpeg, etc., covering different scales and fields (such as compilers, editors, multimedia processors, etc.). These projects are all C language and Make-based build system.</x:v>
      </x:c>
      <x:c r="I420" t="str">
        <x:v>Indicators: Build Time, build order efficiency (compared with random order), distance calculation overhead.
Effect:
The build order generated by BUDDI is better than random order 96.5% of the time (193/200).
The average reduction in build time is 305.94 seconds (26%), and the median reduction is 64.88 seconds (28%).
The tool itself has an overhead of 0.44–324.72 seconds, accounting for 0.1%–12.4% of the build time.</x:v>
      </x:c>
      <x:c r="J420" t="str">
        <x:v>No</x:v>
      </x:c>
      <x:c r="K420" t="str">
        <x:v>Not reported</x:v>
      </x:c>
      <x:c r="L420" t="str">
        <x:v>No</x:v>
      </x:c>
      <x:c r="M420" s="6"/>
      <x:c r="N420"/>
      <x:c r="O420" t="str">
        <x:v>Program Analysis and Software Testing</x:v>
      </x:c>
      <x:c r="P420" t="str">
        <x:v>program analysis techniques</x:v>
      </x:c>
      <x:c r="Q420" t="str">
        <x:v>No</x:v>
      </x:c>
    </x:row>
    <x:row r="421" ht="25.5" customHeight="1">
      <x:c r="A421" t="str">
        <x:v>Unprecedented Code Change Automation: The Fusion of LLMs and Transformation by Example</x:v>
      </x:c>
      <x:c r="B421" t="str">
        <x:v>Maintenance</x:v>
      </x:c>
      <x:c r="C421" t="str">
        <x:v>This paper introduces PyCraft, a tool that combines Large Language Models (LLMs) with Transformation by Example (TBE) techniques to automate repetitive code changes (CPATs). PyCraft generates semantically equivalent but syntactically diverse code variants, validates them through static and dynamic analysis, and applies the changes to target code. The tool demonstrated a 14x increase in transformation opportunities compared to state-of-the-art tools, with 83% of its suggested changes accepted by developers in real-world projects.</x:v>
      </x:c>
      <x:c r="D421" t="str">
        <x:v>This paper introduces PyCraft, a tool that combines Large Language Models (LLMs) with Transformation by Example (TBE) techniques to automate repetitive code changes (CPATs). PyCraft generates semantically equivalent but syntactically diverse code variants, validates them through static and dynamic analysis, and applies the changes to target code. The tool demonstrated a 14x increase in transformation opportunities compared to state-of-the-art tools, with 83% of its suggested changes accepted by developers in real-world projects.</x:v>
      </x:c>
      <x:c r="E421" t="str">
        <x:v>The research topic of the paper is code change automation, especially the generation and verification of code variants through LLMs and TBE technology to improve the efficiency and accuracy of code maintenance.</x:v>
      </x:c>
      <x:c r="F421" t="str">
        <x:v>Yes</x:v>
      </x:c>
      <x:c r="G421" t="str">
        <x:v>FSE-24</x:v>
      </x:c>
      <x:c r="H421" t="str">
        <x:v>The paper uses 20 CPATs (code change patterns) extracted from open source projects as a benchmark data set, covering four common code change types (such as loop optimization, API updates, etc.). In addition, 200 open source projects (such as Microsoft/DeepSpeed, IBM/inFairness) were also evaluated to verify the actual effect of the tool.</x:v>
      </x:c>
      <x:c r="I421" t="str">
        <x:v>F-measure: 96.6% (used to evaluate the correctness of generated variants).
Number of generated variants: On average, 58 applicable variants are generated per CPAT (maximum 584).
Improved conversion efficiency: Compared to the baseline tool PyEvolve, PyCraft achieved an average increase of 14 times in conversion opportunities (with a maximum of 39 times).
Developer acceptance rate: 83% of change suggestions were accepted by developers and incorporated into the project.</x:v>
      </x:c>
      <x:c r="J421" t="str">
        <x:v>Yes</x:v>
      </x:c>
      <x:c r="K421" t="str">
        <x:v>The paper mentions application cases in multiple well-known open source projects, including:
microsoft/DeepSpeed: Optimize code performance.
IBM/inFairness: Improve code maintainability.
A total of 44 Pull Requests were submitted, of which 72 change instances (83%) were accepted. Reasons for non-acceptance include compatibility issues with specific libraries or project maintenance policies.</x:v>
      </x:c>
      <x:c r="L421" t="str">
        <x:v>No</x:v>
      </x:c>
      <x:c r="M421" s="6"/>
      <x:c r="N421"/>
      <x:c r="O421" t="str">
        <x:v>Code generation and understanding</x:v>
      </x:c>
      <x:c r="P421" t="str">
        <x:v>Code refactoring and smell detection</x:v>
      </x:c>
      <x:c r="Q421" t="str">
        <x:v>Yes</x:v>
      </x:c>
    </x:row>
    <x:row r="422" ht="25.5" customHeight="1">
      <x:c r="A422" t="str">
        <x:v>"The Law Doesn’t Work Like a Computer": Exploring Software Licensing Issues Faced by Legal Practitioners</x:v>
      </x:c>
      <x:c r="B422" t="str">
        <x:v>Management</x:v>
      </x:c>
      <x:c r="C422" t="str">
        <x:v>This paper explores the challenges faced by legal practitioners in open source software (OSS) license compliance. Through a survey of 30 legal professionals and 16 follow-up interviews, the study examines the ecosystem of OSS license compliance, the practices of legal practitioners, and the difficulties they encounter. Key findings include the limitations of compliance tools, communication gaps between legal and development teams, and ambiguities in license interpretation. The paper suggests improvements such as better tooling, enhanced collaboration, and alignment with community norms.</x:v>
      </x:c>
      <x:c r="D422" t="str">
        <x:v>This paper explores the challenges faced by legal practitioners in open source software (OSS) license compliance. Through a survey of 30 legal professionals and 16 follow-up interviews, the study examines the ecosystem of OSS license compliance, the practices of legal practitioners, and the difficulties they encounter. Key findings include the limitations of compliance tools, communication gaps between legal and development teams, and ambiguities in license interpretation. The paper suggests improvements such as better tooling, enhanced collaboration, and alignment with community norms.</x:v>
      </x:c>
      <x:c r="E422" t="str">
        <x:v>The research topic of the thesis is open source software license compliance, focusing on the roles, practices and challenges of legal practitioners in the compliance process.</x:v>
      </x:c>
      <x:c r="F422" t="str">
        <x:v>No</x:v>
      </x:c>
      <x:c r="G422" t="str">
        <x:v>FSE-24</x:v>
      </x:c>
      <x:c r="H422" t="str">
        <x:v>The paper does not explicitly mention the use of specific benchmarks, but collects data and summarizes findings through qualitative analysis (such as surveys and interviews).</x:v>
      </x:c>
      <x:c r="I422" t="str">
        <x:v>The paper mainly uses qualitative analysis and does not use specific quantitative indicators. Research results are presented in the form of themes and findings, such as:
Nineteen interviewees stated that they had been involved in negotiating license exceptions (Finding 2).
21 respondents reported using tools for compliance checks (Finding 11).</x:v>
      </x:c>
      <x:c r="J422" t="str">
        <x:v>No</x:v>
      </x:c>
      <x:c r="K422" t="str">
        <x:v>The paper mentions some cases from the industry, such as:
The role of open source community organizations (such as the Software Freedom Conservancy) in license enforcement (Finding 5).
Large tech companies manage license compliance through the Open Source Program Office (OSPO) (Finding 7).
Application of tools such as Black Duck, FOSSology and ScanCode in actual compliance processes (Finding 11).</x:v>
      </x:c>
      <x:c r="L422" t="str">
        <x:v>No</x:v>
      </x:c>
      <x:c r="M422" s="6" t="e">
        <x:f>HYPERLINK("https://github.com/nwintersgill/licensing_issues_study","0https://github.com/nwintersgill/licensing_issues_study")</x:f>
        <x:v>HYPERLINK is not implemented. linkLocation=https://github.com/nwintersgill/licensing_issues_study, friendlyName=0https://github.com/nwintersgill/licensing_issues_study</x:v>
      </x:c>
      <x:c r="N422" t="str">
        <x:v>0</x:v>
      </x:c>
      <x:c r="O422" t="str">
        <x:v>Software maintenance and evolution</x:v>
      </x:c>
      <x:c r="P422" t="str">
        <x:v>Open source community and collaboration model</x:v>
      </x:c>
      <x:c r="Q422" t="str">
        <x:v>No</x:v>
      </x:c>
    </x:row>
    <x:row r="423" ht="25.5" customHeight="1">
      <x:c r="A423" t="str">
        <x:v>AI-assisted Code Authoring at Scale: Fine-tuning, deploying, and mixed methods evaluation</x:v>
      </x:c>
      <x:c r="B423" t="str">
        <x:v>Development</x:v>
      </x:c>
      <x:c r="C423" t="str">
        <x:v>This paper presents CodeCompose, an AI-assisted code authoring tool developed at Meta, based on the InCoder LLM with bidirectional generation capabilities. Deployed internally across 9 programming languages and used by 16K developers, CodeCompose achieves 40%-58% accuracy in recovering masked code lines and generates 8% of all code changes. The study combines quantitative metrics (e.g., 22% suggestion acceptance rate) with qualitative feedback (91.5% positive responses) to evaluate its impact. Key contributions include model fine-tuning (e.g., Language Causal Masking), system architecture design, and lessons from large-scale deployment, highlighting its role in accelerating coding, API discovery, and boilerplate reduction.</x:v>
      </x:c>
      <x:c r="D423" t="str">
        <x:v>This paper presents CodeCompose, an AI-assisted code authoring tool developed at Meta, based on the InCoder LLM with bidirectional generation capabilities. Deployed internally across 9 programming languages and used by 16K developers, CodeCompose achieves 40%-58% accuracy in recovering masked code lines and generates 8% of all code changes. The study combines quantitative metrics (e.g., 22% suggestion acceptance rate) with qualitative feedback (91.5% positive responses) to evaluate its impact. Key contributions include model fine-tuning (e.g., Language Causal Masking), system architecture design, and lessons from large-scale deployment, highlighting its role in accelerating coding, API discovery, and boilerplate reduction.</x:v>
      </x:c>
      <x:c r="E423" t="str">
        <x:v>The research topic of the paper is the design, deployment and evaluation of large-scale AI-assisted code generation tools, focusing on model optimization (such as fine-tuning based on internal code), system implementation (low-latency architecture) and empirical analysis of developer productivity improvement.</x:v>
      </x:c>
      <x:c r="F423" t="str">
        <x:v>Yes</x:v>
      </x:c>
      <x:c r="G423" t="str">
        <x:v>FSE-24</x:v>
      </x:c>
      <x:c r="H423" t="str">
        <x:v>Internal data set: 20,000 source code files randomly selected from the Meta code base, covering Python, C++, Hack, Flow (JavaScript) and other languages.
Comparing models: public InCoder model (not fine-tuned) vs. fine-tuned CodeCompose model (Causal Masking and Language Causal Masking targets).</x:v>
      </x:c>
      <x:c r="I423" t="str">
        <x:v>Exact Match (EM): The fine-tuned LCM model reaches an accuracy of 40%-58% in the hidden code line recovery task, which is 1.4x-4.1x higher than the public model.
BLEU Score: The BLEU score of the LCM model is 56%-73%, which is 1.4x-2.6x higher than the public model.
Adoption rate: 22% of suggestions were accepted by developers, and 8% of code changes were generated by CodeCompose (higher than the 3% reported by Google).
Developer feedback: 91.5% of the feedback is positive, with the main value reflected in API discovery (23%), accelerated coding (20%) and document generation (7%).</x:v>
      </x:c>
      <x:c r="J423" t="str">
        <x:v>Yes</x:v>
      </x:c>
      <x:c r="K423" t="str">
        <x:v>Industrial application: CodeCompose has been fully deployed within Meta, serving 16,000 developers, covering 9 programming languages (such as Python, Hack, C++), and generating millions of code suggestions every day.
Case effect:
Among Python developers, 10.7K people use it, and 8% of the code is generated by the tool.
Feedback from developers shows that the tool significantly reduces the time spent finding APIs and writing template code (e.g., "saves several minutes/time").
Comparison with Google (3% code generation rate) and GitHub Copilot (30% adoption rate) shows its competitive advantage.</x:v>
      </x:c>
      <x:c r="L423" t="str">
        <x:v>Yes</x:v>
      </x:c>
      <x:c r="M423" s="6"/>
      <x:c r="N423"/>
      <x:c r="O423" t="str">
        <x:v>Code generation and understanding</x:v>
      </x:c>
      <x:c r="P423" t="str">
        <x:v>Code generation and completion</x:v>
      </x:c>
      <x:c r="Q423" t="str">
        <x:v>Yes</x:v>
      </x:c>
    </x:row>
    <x:row r="424" ht="25.5" customHeight="1">
      <x:c r="A424" t="str">
        <x:v>An Analysis of the Costs and Benefits of Autocomplete in IDEs</x:v>
      </x:c>
      <x:c r="B424" t="str">
        <x:v>Development</x:v>
      </x:c>
      <x:c r="C424" t="str">
        <x:v>The paper investigates the impact of IDE autocomplete features on programmer productivity and API learning through a controlled experiment (N=32). Results show that autocomplete significantly reduces documentation reading time and improves API test scores, suggesting it aids learning. However, it does not significantly reduce keystrokes. The primary benefit of autocomplete lies in information accessibility rather than typing efficiency.</x:v>
      </x:c>
      <x:c r="D424" t="str">
        <x:v>The paper investigates the impact of IDE autocomplete features on programmer productivity and API learning through a controlled experiment (N=32). Results show that autocomplete significantly reduces documentation reading time and improves API test scores, suggesting it aids learning. However, it does not significantly reduce keystrokes. The primary benefit of autocomplete lies in information accessibility rather than typing efficiency.</x:v>
      </x:c>
      <x:c r="E424" t="str">
        <x:v>Cost and benefit analysis of the auto-completion function in IDE on programmer productivity and API learning effect.</x:v>
      </x:c>
      <x:c r="F424" t="str">
        <x:v>Yes</x:v>
      </x:c>
      <x:c r="G424" t="str">
        <x:v>FSE-24</x:v>
      </x:c>
      <x:c r="H424" t="str">
        <x:v>The experiment is based on Gmail's Java API, requiring participants to complete 10 programming tasks and evaluate the learning effect through a subsequent API knowledge test (24 questions, 53-point scale).</x:v>
      </x:c>
      <x:c r="I424" t="str">
        <x:v>Task completion time: The autocomplete group is 8.2% faster (significantly).
API test score: The auto-completion group is 5.4 points higher (significantly).
Document reading time: 16 minutes less for the autocomplete group (significantly).
Keystrokes: No significant difference.
Parameter autocomplete acceptance rate: Some or all parameters were accepted in 37% of sessions.</x:v>
      </x:c>
      <x:c r="J424" t="str">
        <x:v>No</x:v>
      </x:c>
      <x:c r="K424" t="str">
        <x:v>Not reported</x:v>
      </x:c>
      <x:c r="L424" t="str">
        <x:v>No</x:v>
      </x:c>
      <x:c r="M424" s="6"/>
      <x:c r="N424"/>
      <x:c r="O424" t="str">
        <x:v>Human-computer interaction and developer tools</x:v>
      </x:c>
      <x:c r="P424" t="str">
        <x:v>IDE tool development</x:v>
      </x:c>
      <x:c r="Q424" t="str">
        <x:v>Yes</x:v>
      </x:c>
    </x:row>
    <x:row r="425" ht="25.5" customHeight="1">
      <x:c r="A425" t="str">
        <x:v>Shadows in the Interface: A Comprehensive Study on Dark Patterns</x:v>
      </x:c>
      <x:c r="B425" t="str">
        <x:v>Design</x:v>
      </x:c>
      <x:c r="C425" t="str">
        <x:v>With the increasing prevalence of digital interfaces, ethical issues represented by "dark patterns" have attracted widespread attention. These manipulative design strategies in user interfaces aim to guide user behavior in favor of service providers, often harming users. This paper addresses three main challenges in dark pattern research: inconsistent and incomplete classifications, limitations of detection tools, and inadequacies in data comprehensiveness. It introduces the Dark Pattern Analysis Framework (DPAF), constructs a comprehensive taxonomy covering 64 types of dark patterns (each labeled with user impact and likely scenarios, validated by an industry survey). Evaluations show that five detection tools can only identify 32 types (50% coverage), and four existing datasets with 5,566 instances also cover 32 types (50% coverage). This indicates significant room for progress in dark pattern detection, and the research deepens understanding of classification and detection tools, providing valuable insights for future research and practice.</x:v>
      </x:c>
      <x:c r="D425" t="str">
        <x:v>With the increasing prevalence of digital interfaces, ethical issues represented by "dark patterns" have attracted widespread attention. These manipulative design strategies in user interfaces aim to guide user behavior in favor of service providers, often harming users. This paper addresses three main challenges in dark pattern research: inconsistent and incomplete classifications, limitations of detection tools, and inadequacies in data comprehensiveness. It introduces the Dark Pattern Analysis Framework (DPAF), constructs a comprehensive taxonomy covering 64 types of dark patterns (each labeled with user impact and likely scenarios, validated by an industry survey). Evaluations show that five detection tools can only identify 32 types (50% coverage), and four existing datasets with 5,566 instances also cover 32 types (50% coverage). This indicates significant room for progress in dark pattern detection, and the research deepens understanding of classification and detection tools, providing valuable insights for future research and practice.</x:v>
      </x:c>
      <x:c r="E425" t="str">
        <x:v>The research topic of the thesis is a comprehensive analysis of “dark patterns” in digital interfaces, including building a comprehensive dark pattern taxonomy, evaluating the capabilities of existing dark pattern detection tools, and analyzing the completeness of existing data sets.</x:v>
      </x:c>
      <x:c r="F425" t="str">
        <x:v>Yes</x:v>
      </x:c>
      <x:c r="G425" t="str">
        <x:v>FSE-24</x:v>
      </x:c>
      <x:c r="H425" t="str">
        <x:v>The benchmarks used in the paper are four existing dark mode data sets, namely ContextDP-D, Rico’-D, AGM-D and LLE-D.</x:v>
      </x:c>
      <x:c r="I425" t="str">
        <x:v>Taxonomy coverage: The built taxonomy contains 64 dark mode types, adding 7 new subcategories and 20 new dark mode types compared to the latest taxonomy.
Detection tool coverage: The five detection tools can identify a total of 32 dark patterns, with a coverage rate of 50%; the number of dark pattern types that a single tool can identify ranges from 5 to 15, of which UIGuard and AGM can detect the most 15 types, and ADD can detect the least, only 5 types.
Dataset coverage: The four existing datasets contain a total of 5566 instances and only cover 32 dark patterns, giving a coverage rate of 50%; the number of dark pattern types covered by a single dataset ranges from 10 to 16.</x:v>
      </x:c>
      <x:c r="J425" t="str">
        <x:v>No</x:v>
      </x:c>
      <x:c r="K425" t="str">
        <x:v>Not reported</x:v>
      </x:c>
      <x:c r="L425" t="str">
        <x:v>No</x:v>
      </x:c>
      <x:c r="M425" s="6"/>
      <x:c r="N425"/>
      <x:c r="O425" t="str">
        <x:v>Software security and vulnerability analysis</x:v>
      </x:c>
      <x:c r="P425" t="str">
        <x:v>User safety and ethical compliance testing</x:v>
      </x:c>
      <x:c r="Q425" t="str">
        <x:v>No</x:v>
      </x:c>
    </x:row>
    <x:row r="426" ht="25.5" customHeight="1">
      <x:c r="A426" t="str">
        <x:v>A Transferability Study of Interpolation-Based Hardware Model Checking to Software Verification</x:v>
      </x:c>
      <x:c r="B426" t="str">
        <x:v>Testing</x:v>
      </x:c>
      <x:c r="C426" t="str">
        <x:v>Formal verification is crucial for ensuring the correctness of computing systems. Craig interpolation has been widely used in both hardware and software verification, but previous studies on interpolation-based algorithms often focus on only one type of verification task, leaving the transferability of conclusions unclear. This paper investigates the transferability of two effective interpolation-based hardware model checking approaches (Interpolation-Sequence-Based Model Checking and Intertwined Forward-Backward Reachability Analysis Using Interpolants) to software verification. These algorithms are implemented in the software verifier CPAchecker, and extensive experiments are conducted on the largest public suite of safety-verification tasks for C programs. The results show that the important characteristics of the two hardware model checking approaches are transferable to software verification, and adopting these hardware-derived methods can tackle tasks unsolvable by existing software verification methods, consolidating knowledge in both fields and providing open-source implementations.</x:v>
      </x:c>
      <x:c r="D426" t="str">
        <x:v>Formal verification is crucial for ensuring the correctness of computing systems. Craig interpolation has been widely used in both hardware and software verification, but previous studies on interpolation-based algorithms often focus on only one type of verification task, leaving the transferability of conclusions unclear. This paper investigates the transferability of two effective interpolation-based hardware model checking approaches (Interpolation-Sequence-Based Model Checking and Intertwined Forward-Backward Reachability Analysis Using Interpolants) to software verification. These algorithms are implemented in the software verifier CPAchecker, and extensive experiments are conducted on the largest public suite of safety-verification tasks for C programs. The results show that the important characteristics of the two hardware model checking approaches are transferable to software verification, and adopting these hardware-derived methods can tackle tasks unsolvable by existing software verification methods, consolidating knowledge in both fields and providing open-source implementations.</x:v>
      </x:c>
      <x:c r="E426" t="str">
        <x:v>The research topic of the paper is the transferability of interpolation-based hardware model checking algorithms in software verification, which specifically includes applying two hardware model checking algorithms (ISMC and DAR) to software verification, evaluating their characteristics and effects, and comparing them with existing software verification algorithms.</x:v>
      </x:c>
      <x:c r="F426" t="str">
        <x:v>Yes</x:v>
      </x:c>
      <x:c r="G426" t="str">
        <x:v>FSE-24</x:v>
      </x:c>
      <x:c r="H426" t="str">
        <x:v>The benchmark used in the paper is the task set in the 2023 Software Verification Competition (SV-COMP ’23), which contains a total of 8813 C language security verification tasks, covering multiple subcategories, of which 2793 tasks have feasible error paths (unsafe) and 6020 tasks meet the specifications (safe). When compared to other software verification algorithms, 4790 tasks containing at most one cycle were focused on.</x:v>
      </x:c>
      <x:c r="I426" t="str">
        <x:v>Number of correct results: Among 8813 tasks, the number of correct results for IMC, ISMC, and DAR are 2791, 2723, and 2791 respectively; among 4790 single-cycle tasks, the number of correct results for the three are 2439, 2372, and 2446 respectively, which are all more than Predicate Abstraction (2026) and Impact (2107).
Number of false results: All three algorithms produced false alarms on 2 tasks, no bug proof.
Timeouts and out-of-memory conditions: IMC timed out 2367 times and out-of-memory 437 times; ISMC timed out 2257 times and out-of-memory 662 times; DAR timed out 2281 times and out-of-memory 524 times.
Running time: ISMC is 28% faster than IMC in discovering error paths, but 102% slower in proving security; DAR is 7% faster than IMC in discovering error paths, but 33% slower in proving security. Overall, IMC is the fastest of the three algorithms.
Number of interpolations: DAR calculates more interpolations than IMC.
Global reinforcement iteration proportion: The proportion of iterations in DAR that use global reinforcement to total iterations is less than 0.5 in most tasks, with an average of 0.097.</x:v>
      </x:c>
      <x:c r="J426" t="str">
        <x:v>No</x:v>
      </x:c>
      <x:c r="K426" t="str">
        <x:v>Not reported</x:v>
      </x:c>
      <x:c r="L426" t="str">
        <x:v>No</x:v>
      </x:c>
      <x:c r="M426" s="6"/>
      <x:c r="N426"/>
      <x:c r="O426" t="str">
        <x:v>Formal methods and verification</x:v>
      </x:c>
      <x:c r="P426" t="str">
        <x:v>Model checking and symbolic execution</x:v>
      </x:c>
      <x:c r="Q426" t="str">
        <x:v>No</x:v>
      </x:c>
    </x:row>
    <x:row r="427" ht="25.5" customHeight="1">
      <x:c r="A427" t="str">
        <x:v>CodePlan: Repository-level Coding using LLMs and Planning</x:v>
      </x:c>
      <x:c r="B427" t="str">
        <x:v>Development</x:v>
      </x:c>
      <x:c r="C427" t="str">
        <x:v>Software engineering activities involving extensive edits to entire code repositories, such as package migration and error fixing, pose challenges that existing LLM-powered tools can't address directly due to code interdependencies and repository size. This paper presents CodePlan, a neuro-symbolic framework that frames repository-level coding as a planning problem. It combines incremental dependency analysis, change may-impact analysis, and an adaptive planning algorithm with neural LLMs to synthesize multi-step edit chains. Each step involves calling an LLM on a code location with context from the entire repository, previous changes, and task instructions. Evaluations on C# package migration and Python temporal code edit tasks show CodePlan outperforms baselines, with 5 out of 7 repositories passing validity checks, while baselines fail all.</x:v>
      </x:c>
      <x:c r="D427" t="str">
        <x:v>Software engineering activities involving extensive edits to entire code repositories, such as package migration and error fixing, pose challenges that existing LLM-powered tools can't address directly due to code interdependencies and repository size. This paper presents CodePlan, a neuro-symbolic framework that frames repository-level coding as a planning problem. It combines incremental dependency analysis, change may-impact analysis, and an adaptive planning algorithm with neural LLMs to synthesize multi-step edit chains. Each step involves calling an LLM on a code location with context from the entire repository, previous changes, and task instructions. Evaluations on C# package migration and Python temporal code edit tasks show CodePlan outperforms baselines, with 5 out of 7 repositories passing validity checks, while baselines fail all.</x:v>
      </x:c>
      <x:c r="E427" t="str">
        <x:v>The research topic of the paper is the automation of warehouse-level coding tasks based on large language models (LLMs) and planning technology. Specifically, it includes building a CodePlan framework to implement multi-step, interdependent code editing of the entire code warehouse, and solve complex coding tasks such as package migration and error repair.</x:v>
      </x:c>
      <x:c r="F427" t="str">
        <x:v>Yes</x:v>
      </x:c>
      <x:c r="G427" t="str">
        <x:v>FSE-24</x:v>
      </x:c>
      <x:c r="H427" t="str">
        <x:v>Internal C# repository (Int-1, Int-2): Large proprietary code base that needs to be migrated from legacy to modern logging framework.
External public GitHub repositories: Includes C# repositories (Ext-1, 2) for migration tasks and Python repositories (T-1, 2, 3) for time editing tasks, collected from migration and multi-step time editing scenarios on GitHub, collected through related pull requests.</x:v>
      </x:c>
      <x:c r="I427" t="str">
        <x:v>Matched Blocks: CodePlan achieves a high number of matched blocks in multiple warehouses, such as 151 in the Int-1 warehouse and 438 in the Int-2 warehouse, which is significantly higher than the baseline (for example, Build-Repair is 82 in Int-1 and 337 in Int-2).
Missed Blocks: CodePlan has 0 or very few missing blocks in most warehouses. For example, warehouses such as Int-1, Int-2, and Ext-1 have 0 missing blocks, while the baseline has many missing blocks (for example, Build-Repair has 69 in Int-1 and 101 in Int-2).
Spurious Blocks: CodePlan basically has no spurious blocks, but there are certain spurious blocks in the benchmark (for example, Build-Repair is 13 in Int-1 and 25 in Int-2).</x:v>
      </x:c>
      <x:c r="J427" t="str">
        <x:v>No</x:v>
      </x:c>
      <x:c r="K427" t="str">
        <x:v>DifBLEU: CodePlan has a higher DifBLEU value, such as 1.00 for Int-1 and 0.86 for Ext-1, indicating a high degree of matching with real editing. The benchmark value is lower (such as Build-Repair is 0.63 for Int-1).
Levenshtein Distance: The distance of CodePlan is small, such as 0 for Int-1 and 2931 for Ext-1, and the benchmark is larger (such as Build-Repair is 3892 for Int-1).
Validity checks: CodePlan makes 5/7 repositories pass validity checks (builds without errors and match real results), and no repository passes the baseline.</x:v>
      </x:c>
      <x:c r="L427" t="str">
        <x:v>Yes</x:v>
      </x:c>
      <x:c r="M427" s="6"/>
      <x:c r="N427"/>
      <x:c r="O427" t="str">
        <x:v>Code generation and understanding</x:v>
      </x:c>
      <x:c r="P427" t="str">
        <x:v>Code translation and migration</x:v>
      </x:c>
      <x:c r="Q427" t="str">
        <x:v>Yes</x:v>
      </x:c>
    </x:row>
    <x:row r="428" ht="25.5" customHeight="1">
      <x:c r="A428" t="str">
        <x:v>DeciX: Explain Deep Learning Based Code Generation Applications</x:v>
      </x:c>
      <x:c r="B428" t="str">
        <x:v>Development</x:v>
      </x:c>
      <x:c r="C428" t="str">
        <x:v>Deep learning-based code generation (DL-CG) applications have shown great potential but suffer from poor transparency due to the uninterpretable nature of deep learning models, making the generated programs untrustworthy. Existing explainable DL techniques are ineffective for DL-CG applications due to two unique properties of DL-CG: output-to-output dependencies and irrelevant value and semantic space of input tokens. This paper presents DeciX, a dedicated explanation method for DL-CG applications. DeciX constructs a causal inference dependency graph and uses causal inference to quantify the contribution of each dependency edge to the final prediction. Extensive experiments show that DeciX outperforms state-of-the-art methods in terms of correctness, succinctness, stability, and overhead, and can be applied to practical scenarios such as detecting backdoor triggers in compromised models.</x:v>
      </x:c>
      <x:c r="D428" t="str">
        <x:v>Deep learning-based code generation (DL-CG) applications have shown great potential but suffer from poor transparency due to the uninterpretable nature of deep learning models, making the generated programs untrustworthy. Existing explainable DL techniques are ineffective for DL-CG applications due to two unique properties of DL-CG: output-to-output dependencies and irrelevant value and semantic space of input tokens. This paper presents DeciX, a dedicated explanation method for DL-CG applications. DeciX constructs a causal inference dependency graph and uses causal inference to quantify the contribution of each dependency edge to the final prediction. Extensive experiments show that DeciX outperforms state-of-the-art methods in terms of correctness, succinctness, stability, and overhead, and can be applied to practical scenarios such as detecting backdoor triggers in compromised models.</x:v>
      </x:c>
      <x:c r="E428" t="str">
        <x:v>The research topic of the paper is the interpretation method of deep learning-based code generation (DL-CG) applications. Specifically, it is to design and implement the DeciX framework to solve the trust problem caused by the uninterpretability of deep learning models in DL-CG applications, and to explain the decision-making process of the model through techniques such as causal reasoning and dependency graph analysis.</x:v>
      </x:c>
      <x:c r="F428" t="str">
        <x:v>Yes</x:v>
      </x:c>
      <x:c r="G428" t="str">
        <x:v>FSE-24</x:v>
      </x:c>
      <x:c r="H428" t="str">
        <x:v>Three public DL-CG applications: DeepAPI (for API recommendation), CodeBERT (for code migration), and PyGPT2 (for code completion).
The commercial DL-CG model GPT3.5 is used to evaluate its interpretation effect on code generation tasks based on the HumanEval dataset.
Custom dataset for backdoor attack detection experiments, containing 1000 benign input/output token pairs and 1000 trigger/decoy token pairs.</x:v>
      </x:c>
      <x:c r="I428" t="str">
        <x:v>Correctness (PCR): In deductive tests, DeciX achieved a PCR of 21.9 when removing the top 20% important tokens, significantly lower than the baseline method; in augmented and synthetic tests, PCR was higher, indicating more accurate interpretations. DeciX improves PCR metrics by 40% compared to baseline.
Simplicity (RemDF): DeciX identifies fewer input tokens that dominate model decisions, averaging 2.56, 11.49, 5.55 (for different DL-CG applications), which is better than the baseline, indicating a more concise explanation.
Stability: Under different hyperparameter (number of mutants N, mutation rate η) settings, the performance fluctuation is small, the average change is within 2.7%, 3.3%, and 2.9%, and the performance is stable.
Overhead: The total overhead is reasonable, respectively 2.8s (DeepAPI), 122.2s (CodeBERT), and 24.1s (PyGPT2). It mainly comes from mutant inference and does not introduce a lot of additional overhead.
Ablation experiment: The two core modules (dependence graph decomposition and causal reasoning) increase the average relative correctness by 51.50%, 34.16% and 34.18% respectively, proving the effectiveness of each component.</x:v>
      </x:c>
      <x:c r="J428" t="str">
        <x:v>No</x:v>
      </x:c>
      <x:c r="K428" t="str">
        <x:v>The paper mentions the application of this research in industry, specifically the detection of backdoor triggers in compromised models through DeciX. Experiments show that the causal scores generated by DeciX can significantly distinguish between benign input/output token pairs and trigger/bait token pairs. Trigger/bait pairs can be detected through preset thresholds at runtime, preventing the generation of vulnerable code and improving the security of the code generation model in practical applications.</x:v>
      </x:c>
      <x:c r="L428" t="str">
        <x:v>No</x:v>
      </x:c>
      <x:c r="M428" s="6" t="e">
        <x:f>HYPERLINK("https://github.com/SeekingDream/DeciX","0https://github.com/SeekingDream/DeciX")</x:f>
        <x:v>HYPERLINK is not implemented. linkLocation=https://github.com/SeekingDream/DeciX, friendlyName=0https://github.com/SeekingDream/DeciX</x:v>
      </x:c>
      <x:c r="N428" t="str">
        <x:v>0</x:v>
      </x:c>
      <x:c r="O428" t="str">
        <x:v>Code generation and understanding</x:v>
      </x:c>
      <x:c r="P428" t="str">
        <x:v>Code generation and completion</x:v>
      </x:c>
      <x:c r="Q428" t="str">
        <x:v>Yes</x:v>
      </x:c>
    </x:row>
    <x:row r="429" ht="25.5" customHeight="1">
      <x:c r="A429" t="str">
        <x:v>IRCoCo: Immediate Rewards-Guided Deep Reinforcement Learning for Code Completion</x:v>
      </x:c>
      <x:c r="B429" t="str">
        <x:v>Development</x:v>
      </x:c>
      <x:c r="C429" t="str">
        <x:v>Code completion aims to enhance programming productivity by predicting potential code based on the current context. Pre-trained language models (LMs) fine-tuned via supervised fine-tuning (SFT) suffer from exposure bias, leading to error accumulation. Deep reinforcement learning (DRL) is an alternative, but faces challenges in code completion: dynamic code context requires quick adaptation, and evaluating partial code correctness is difficult. This paper proposes IRCoCo, a DRL-based framework with immediate rewards to address these issues. It provides real-time feedback for dynamic context changes and designs reward shaping based on subsequent code completion quality. Experiments on Py150 and Java Corpus datasets show IRCoCo significantly improves code completion performance across metrics like Edit-Sim, EM, BLEU-4, and CodeBLEU, outperforming SFT and other DRL baselines.</x:v>
      </x:c>
      <x:c r="D429" t="str">
        <x:v>Code completion aims to enhance programming productivity by predicting potential code based on the current context. Pre-trained language models (LMs) fine-tuned via supervised fine-tuning (SFT) suffer from exposure bias, leading to error accumulation. Deep reinforcement learning (DRL) is an alternative, but faces challenges in code completion: dynamic code context requires quick adaptation, and evaluating partial code correctness is difficult. This paper proposes IRCoCo, a DRL-based framework with immediate rewards to address these issues. It provides real-time feedback for dynamic context changes and designs reward shaping based on subsequent code completion quality. Experiments on Py150 and Java Corpus datasets show IRCoCo significantly improves code completion performance across metrics like Edit-Sim, EM, BLEU-4, and CodeBLEU, outperforming SFT and other DRL baselines.</x:v>
      </x:c>
      <x:c r="E429" t="str">
        <x:v>The research topic of the paper is the application of the deep reinforcement learning framework IRCoCo based on instant reward guidance in code completion tasks. It aims to solve the problem of exposure bias of existing methods and improve the performance of pre-trained language models in code completion.</x:v>
      </x:c>
      <x:c r="F429" t="str">
        <x:v>Yes</x:v>
      </x:c>
      <x:c r="G429" t="str">
        <x:v>FSE-24</x:v>
      </x:c>
      <x:c r="H429" t="str">
        <x:v>Py150 dataset: Contains 150,000 Python code files, split into 100,000 training files and 50,000 test files.
Java Corpus Dataset: Contains nearly 30,000 Java files, split into 12,934 training files and 8,268 test files.</x:v>
      </x:c>
      <x:c r="I429" t="str">
        <x:v>Edit-Sim: On the Py150 data set, after CodeGPT combined with IRCoCo, the indicator increased from 60.66% to 65.44%, a relative improvement of 7.9%; on the Java Corpus data set, it increased from 58.98% to 59.94%, a relative improvement of 1.6%.
EM (Exact Match): In the Py150 data set, the EM value of CodeGPT+IRCoCo increased from 15.65% to 21.94%, a relative improvement of 40.2%; in the Java Corpus, it increased from 12.06% to 12.57%, a relative improvement of 4.2%.
BLEU-4: In the Py150 data set, the BLEU-4 value of CodeGPT+IRCoCo increased from 38.10% to 43.71%, a relative improvement of 14.7%; in Java Corpus, it increased from 36.32% to 36.89%, a relative improvement of 1.6%.
CodeBLEU: In the Py150 data set, the CodeBLEU value of CodeGPT+IRCoCo increased from 42.42% to 45.79%, a relative improvement of 7.9%; in Java Corpus, it increased from 43.92% to 44.19%, a relative improvement of 0.6%.
Overall, IRCoCo can significantly improve code completion performance on different models and data sets, especially on Python data sets.</x:v>
      </x:c>
      <x:c r="J429" t="str">
        <x:v>No</x:v>
      </x:c>
      <x:c r="K429" t="str">
        <x:v>Not reported</x:v>
      </x:c>
      <x:c r="L429" t="str">
        <x:v>No</x:v>
      </x:c>
      <x:c r="M429" s="6" t="e">
        <x:f>HYPERLINK("https://github.com/libolun-star/ircoco","3https://github.com/libolun-star/ircoco")</x:f>
        <x:v>HYPERLINK is not implemented. linkLocation=https://github.com/libolun-star/ircoco, friendlyName=3https://github.com/libolun-star/ircoco</x:v>
      </x:c>
      <x:c r="N429" t="str">
        <x:v>3</x:v>
      </x:c>
      <x:c r="O429" t="str">
        <x:v>Code generation and understanding</x:v>
      </x:c>
      <x:c r="P429" t="str">
        <x:v>Code generation and completion</x:v>
      </x:c>
      <x:c r="Q429" t="str">
        <x:v>Yes</x:v>
      </x:c>
    </x:row>
    <x:row r="430" ht="25.5" customHeight="1">
      <x:c r="A430" s="4" t="str">
        <x:v>Understanding Developers' Discussions and Perceptions on Non-Functional Requirements: The Case of the Spring Ecosystem</x:v>
      </x:c>
      <x:c r="B430" t="str">
        <x:v>Requirements</x:v>
      </x:c>
      <x:c r="C430" t="str">
        <x:v>Non-Functional Requirements (NFRs) are crucial in software development but are often discussed in an ad-hoc and scattered manner. This study investigates NFR discussions in Pull Requests (PRs) within the Spring ecosystem, focusing on maintainability, security, performance, and robustness. We manually curated and analyzed 1,533 PR discussions, finding that over 77% of NFR-related discussions are triggered in PR titles and/or descriptions, indicating developers' awareness of NFRs when creating PRs. We also analyzed 63 developers actively engaging in NFR discussions and surveyed 44 developers to gather their perceptions. The study characterizes NFR discussions, identifies developer characteristics in such discussions, and provides strategies for addressing NFRs, along with a curated dataset of PR discussions classified by NFR presence.</x:v>
      </x:c>
      <x:c r="D430" t="str">
        <x:v>Non-Functional Requirements (NFRs) are crucial in software development but are often discussed in an ad-hoc and scattered manner. This study investigates NFR discussions in Pull Requests (PRs) within the Spring ecosystem, focusing on maintainability, security, performance, and robustness. We manually curated and analyzed 1,533 PR discussions, finding that over 77% of NFR-related discussions are triggered in PR titles and/or descriptions, indicating developers' awareness of NFRs when creating PRs. We also analyzed 63 developers actively engaging in NFR discussions and surveyed 44 developers to gather their perceptions. The study characterizes NFR discussions, identifies developer characteristics in such discussions, and provides strategies for addressing NFRs, along with a curated dataset of PR discussions classified by NFR presence.</x:v>
      </x:c>
      <x:c r="E430" t="str">
        <x:v>Characteristics of developers’ discussion of non-functional requirements (NFRs) in pull requests (PR) in the Spring ecosystem, characteristics of developers participating in the discussion, and developers’ perceptions of NFRs, with a specific focus on four types of NFRs: maintainability, security, performance, and robustness.</x:v>
      </x:c>
      <x:c r="F430" t="str">
        <x:v>No</x:v>
      </x:c>
      <x:c r="G430" t="str">
        <x:v>FSE-24</x:v>
      </x:c>
      <x:c r="H430" t="str">
        <x:v>spring-boot: Contains 40071 submissions, 5319 PRs, and the time span is 2012-2022.
spring-framework: Contains 25522 commits, 3850 PRs, and the time span is 2008-2022.
spring-security: Contains 11671 commits, 1954 PRs, and the time span is 2004-2022.</x:v>
      </x:c>
      <x:c r="I430" t="str">
        <x:v>Distribution of NFRs discussion trigger locations: Among the four categories of NFRs: maintainability, security, robustness, and performance, the proportions of PR titles that trigger discussions are 59.11%, 69.46%, 51.78%, and 58.46% respectively; the proportions of PR descriptions that trigger discussions are 34.97%, 25.95%, 40.17%, and 49.23% respectively, indicating that PR titles and descriptions are NFRs. The main trigger for discussion.
Developer participation indicator: 15 core developers are active in tasks such as PR creation, commenting, review and submission. For example, D1 created 15 PRs, published 115 comments, reviewed 500 times, and submitted 90 times, showing that developers who actively participate in NFRs discussions are also core contributors to the project.
Survey data: 44 developers interviewed have an average of 12.06 years of development experience and have participated in 16.61 projects; 37 people believe that NFRs have an impact on software quality, 30 people believe that alignment with software goals is important, and 22 people are concerned about the potential risks of unresolved NFRs, reflecting developers’ general recognition of the importance of NFRs.</x:v>
      </x:c>
      <x:c r="J430" t="str">
        <x:v>No</x:v>
      </x:c>
      <x:c r="K430" t="str">
        <x:v>Not reported</x:v>
      </x:c>
      <x:c r="L430" t="str">
        <x:v>No</x:v>
      </x:c>
      <x:c r="M430" s="6" t="e">
        <x:f>HYPERLINK("https://github.com/devs-discussions-perceptions/devs_discussions_perceptions_paper","0https://github.com/devs-discussions-perceptions/devs_discussions_perceptions_paper")</x:f>
        <x:v>HYPERLINK is not implemented. linkLocation=https://github.com/devs-discussions-perceptions/devs_discussions_perceptions_paper, friendlyName=0https://github.com/devs-discussions-perceptions/devs_discussions_perceptions_paper</x:v>
      </x:c>
      <x:c r="N430" t="str">
        <x:v>0</x:v>
      </x:c>
      <x:c r="O430" t="str">
        <x:v>Requirements Engineering and Software Architecture</x:v>
      </x:c>
      <x:c r="P430" t="str">
        <x:v>Requirements elicitation and analysis</x:v>
      </x:c>
      <x:c r="Q430" t="str">
        <x:v>No</x:v>
      </x:c>
    </x:row>
    <x:row r="431" ht="25.5" customHeight="1">
      <x:c r="A431" t="str">
        <x:v>An Empirical Study on Focal Methods in Deep-Learning-Based Approaches for Assertion Generation</x:v>
      </x:c>
      <x:c r="B431" t="str">
        <x:v>Testing</x:v>
      </x:c>
      <x:c r="C431" t="str">
        <x:v>Deep-learning-based approaches for assertion generation (DLAGs) rely on focal methods as input, but existing evaluations using the ATLAS dataset have limitations. This study addresses two issues: whether the Last Call Before Assertions (LCBA) technique reflects developer-intended focal methods, and the inapplicability of ATLAS's assumption in practice where assertions are outputs. Evaluating seven test-to-code traceability techniques, we find LCBA is not optimal (43.38% precision, 38.42% recall). We construct ATLAS+ by replacing ATLAS's focal methods with those identified from test prefixes using the seven techniques. Results show four DLAGs achieve lower accuracy on ATLAS+ than ATLAS. Training DLAGs on ATLAS+ improves accuracy for ATLAS and T5 approaches, indicating DLAGs should be re-evaluated on ATLAS+ for practical scenarios.</x:v>
      </x:c>
      <x:c r="D431" t="str">
        <x:v>Deep-learning-based approaches for assertion generation (DLAGs) rely on focal methods as input, but existing evaluations using the ATLAS dataset have limitations. This study addresses two issues: whether the Last Call Before Assertions (LCBA) technique reflects developer-intended focal methods, and the inapplicability of ATLAS's assumption in practice where assertions are outputs. Evaluating seven test-to-code traceability techniques, we find LCBA is not optimal (43.38% precision, 38.42% recall). We construct ATLAS+ by replacing ATLAS's focal methods with those identified from test prefixes using the seven techniques. Results show four DLAGs achieve lower accuracy on ATLAS+ than ATLAS. Training DLAGs on ATLAS+ improves accuracy for ATLAS and T5 approaches, indicating DLAGs should be re-evaluated on ATLAS+ for practical scenarios.</x:v>
      </x:c>
      <x:c r="E431" t="str">
        <x:v>The research topic of the paper is an empirical study of focus methods in deep learning-based assertion generation methods (DLAGs). Specifically, it includes evaluating the effectiveness of test-to-code traceability technology in identifying focus methods, constructing a data set ATLAS+ that is closer to actual scenarios, and re-evaluating the performance of mainstream DLAGs based on this data set.</x:v>
      </x:c>
      <x:c r="F431" t="str">
        <x:v>Yes</x:v>
      </x:c>
      <x:c r="G431" t="str">
        <x:v>FSE-24</x:v>
      </x:c>
      <x:c r="H431" t="str">
        <x:v>ATLAS dataset: used to train and evaluate mainstream DLAGs, with focal methods determined through LCBA techniques.
TCTracer dataset: Contains unit test cases with manually labeled focus methods, used to evaluate the effectiveness of seven test-to-code traceability techniques.
The newly constructed ATLAS+ data set: uses seven traceability techniques to identify focus methods from test prefixes, replacing the focus methods in ATLAS, and contains 11 test sets and 4 training sets, which is closer to actual application scenarios.</x:v>
      </x:c>
      <x:c r="I431" t="str">
        <x:v>Precision, Recall, F1 Score: Evaluate the effectiveness of seven test-to-code traceability techniques in identifying focus methods. Among them, NC technology has a precision of 100% but a recall rate of only 1.48%; CS technology has the best performance, with a precision of 69.98%, a recall rate of 64.53%, and an F1 score of 67.15%; LCBA technology has a precision of 43.48%, a recall rate of 38.42%, and an F1 score of 40.79%, and its performance is poor.
Accuracy: Evaluates the accuracy of assertions generated by DLAGs. On the ATLAS+ test set, the ATLAS method dropped from 21.28% to 16.18%, T5 dropped from 48.47% to 28.88%, IR dropped from 43.33% to 37.21%, and TOGA dropped from 36.15% to 33.20%, all lower than the ATLAS dataset, indicating bias in the existing evaluation. After using the ATLAS + training set, the accuracy of the ATLAS method increased to 29.03%, and the accuracy of T5 increased to 57.40%, which is a significant effect.</x:v>
      </x:c>
      <x:c r="J431" t="str">
        <x:v>No</x:v>
      </x:c>
      <x:c r="K431" t="str">
        <x:v>Not reported</x:v>
      </x:c>
      <x:c r="L431" t="str">
        <x:v>No</x:v>
      </x:c>
      <x:c r="M431" s="6" t="e">
        <x:f>HYPERLINK("https://github.com/jw-zhang-zju/Artifact-FocalMethodStudy","https://github.com/jw-zhang-zju/Artifact-FocalMethodStudy")</x:f>
        <x:v>HYPERLINK is not implemented. linkLocation=https://github.com/jw-zhang-zju/Artifact-FocalMethodStudy, friendlyName=https://github.com/jw-zhang-zju/Artifact-FocalMethodStudy</x:v>
      </x:c>
      <x:c r="N431" t="str">
        <x:v>0</x:v>
      </x:c>
      <x:c r="O431" t="str">
        <x:v>Program Analysis and Software Testing</x:v>
      </x:c>
      <x:c r="P431" t="str">
        <x:v>Automated test generation</x:v>
      </x:c>
      <x:c r="Q431" t="str">
        <x:v>Yes</x:v>
      </x:c>
    </x:row>
    <x:row r="432" ht="25.5" customHeight="1">
      <x:c r="A432" t="str">
        <x:v>Less Cybersickness, Please: Demystifying and Detecting Stereoscopic Visual Inconsistencies in Virtual Reality Applications</x:v>
      </x:c>
      <x:c r="B432" t="str">
        <x:v>Testing</x:v>
      </x:c>
      <x:c r="C432" t="str">
        <x:v>Stereoscopic visual inconsistency (SVI) issues in Virtual Reality (VR) apps undermine user experience and cause cybersickness, but they remain underexplored. This paper conducts an empirical analysis on 282 SVI bug reports from 15 VR platforms, summarizing 15 manifestation types. To address the challenges of automatic SVI detection (lack of training data, diverse manifestations, and closed-source constraints), we propose StereoID, an unsupervised black-box testing framework. It generates synthetic right-eye images from left-eye images using a depth-aware conditional stereo image translator (Painter) and detects SVI by calculating distances between synthetic and actual right-eye images. We build a large-scale dataset with over 171K VR stereo screenshots from 288 real-world apps. Experiments show Painter outperforms traditional architectures, and StereoID effectively detects SVI issues in user reports and wild VR apps, improving VR app quality.</x:v>
      </x:c>
      <x:c r="D432" t="str">
        <x:v>Stereoscopic visual inconsistency (SVI) issues in Virtual Reality (VR) apps undermine user experience and cause cybersickness, but they remain underexplored. This paper conducts an empirical analysis on 282 SVI bug reports from 15 VR platforms, summarizing 15 manifestation types. To address the challenges of automatic SVI detection (lack of training data, diverse manifestations, and closed-source constraints), we propose StereoID, an unsupervised black-box testing framework. It generates synthetic right-eye images from left-eye images using a depth-aware conditional stereo image translator (Painter) and detects SVI by calculating distances between synthetic and actual right-eye images. We build a large-scale dataset with over 171K VR stereo screenshots from 288 real-world apps. Experiments show Painter outperforms traditional architectures, and StereoID effectively detects SVI issues in user reports and wild VR apps, improving VR app quality.</x:v>
      </x:c>
      <x:c r="E432" t="str">
        <x:v>The research topic of the paper is the detection of stereo vision inconsistency (SVI) problems in virtual reality (VR) applications, which specifically includes analyzing the manifestations of SVI problems, proposing an unsupervised black box testing framework StereoID based on depth perception, and verifying its effectiveness in detecting SVI problems.</x:v>
      </x:c>
      <x:c r="F432" t="str">
        <x:v>Yes</x:v>
      </x:c>
      <x:c r="G432" t="str">
        <x:v>FSE-24</x:v>
      </x:c>
      <x:c r="H432" t="str">
        <x:v>282 SVI defect reports and corresponding 108 pairs of image data sets containing SVI problems collected from 15 VR platforms are used to empirically analyze the manifestations of SVI problems.
A large-scale VR stereoscopic screenshot dataset of 171,740 images collected from 288 real VR applications to train a depth-aware conditional stereoscopic image converter and evaluate the testing framework.
A human-labeled dataset of 4,000 VR screenshots, 237 of which were labeled as SVI issues, is used to evaluate the performance of StereoID in detecting real-world SVI issues.</x:v>
      </x:c>
      <x:c r="I432" t="str">
        <x:v>Stereoscopic image generation indicators:
L1 loss: Painter’s average L1 loss is 0.0204, which is lower than baseline methods such as Autoencoder (0.1737) and U-Net (0.0521), indicating better pixel-level accuracy.
L2 loss: Painter’s average L2 loss is 0.0495, which is lower than CycleGAN (0.0553), DIBR (0.0861), etc., reflecting better pixel difference control.
SSIM (structural similarity index): Painter's SSIM value is 0.8638, which is higher than CycleGAN (0.8287), DIBR (0.7903), etc., indicating that the generated image has stronger structural consistency.
SVI problem detection indicators:
Recall rate: In the detection of SVI problems reported by users, the overall recall rate of StereoID is 79.3%, of which the recall rate for categories such as particle and visual effect changes, and monocular blindness reaches 100%.
F1 score: In the SVI detection of actual VR applications, StereoID’s F1 score for SVI problems is 37.95%, which is higher than Autoencoder (5.12%) and Deep3D (2.13%</x:v>
      </x:c>
      <x:c r="J432" t="str">
        <x:v>No</x:v>
      </x:c>
      <x:c r="K432" t="str">
        <x:v>Not reported</x:v>
      </x:c>
      <x:c r="L432" t="str">
        <x:v>No</x:v>
      </x:c>
      <x:c r="M432" s="6"/>
      <x:c r="N432"/>
      <x:c r="O432" t="str">
        <x:v>Program Analysis and Software Testing</x:v>
      </x:c>
      <x:c r="P432" t="str">
        <x:v>Automated test generation</x:v>
      </x:c>
      <x:c r="Q432" t="str">
        <x:v>No</x:v>
      </x:c>
    </x:row>
    <x:row r="433" ht="25.5" customHeight="1">
      <x:c r="A433" t="str">
        <x:v>Evaluating and Improving ChatGPT for Unit Test Generation</x:v>
      </x:c>
      <x:c r="B433" t="str">
        <x:v>Testing</x:v>
      </x:c>
      <x:c r="C433" t="str">
        <x:v>This paper conducts the first empirical study to evaluate ChatGPT's capability in unit test generation, systematically assessing the quality of its generated tests in terms of correctness, sufficiency, readability, and usability. It is found that ChatGPT-generated tests have correctness issues, such as compilation errors and execution failures (mainly caused by incorrect assertions), but the passing tests are comparable to manually-written ones in coverage, readability, and developer acceptance. Inspired by this, the ChatTester framework is proposed, which includes an initial test generator and an iterative test refiner to improve the quality of generated tests using ChatGPT itself. Evaluation shows that ChatTester generates 34.3% more compilable tests and 18.7% more tests with correct assertions than the default ChatGPT, and it can be generalized to other open-source large language models (e.g., CodeLlama-Instruct and CodeFuse), effectively enhancing their test generation quality.</x:v>
      </x:c>
      <x:c r="D433" t="str">
        <x:v>This paper conducts the first empirical study to evaluate ChatGPT's capability in unit test generation, systematically assessing the quality of its generated tests in terms of correctness, sufficiency, readability, and usability. It is found that ChatGPT-generated tests have correctness issues, such as compilation errors and execution failures (mainly caused by incorrect assertions), but the passing tests are comparable to manually-written ones in coverage, readability, and developer acceptance. Inspired by this, the ChatTester framework is proposed, which includes an initial test generator and an iterative test refiner to improve the quality of generated tests using ChatGPT itself. Evaluation shows that ChatTester generates 34.3% more compilable tests and 18.7% more tests with correct assertions than the default ChatGPT, and it can be generalized to other open-source large language models (e.g., CodeLlama-Instruct and CodeFuse), effectively enhancing their test generation quality.</x:v>
      </x:c>
      <x:c r="E433" t="str">
        <x:v>The research theme of the paper is to evaluate the ability of ChatGPT in unit test generation, and propose an improved framework ChatTester based on ChatGPT to improve the quality of unit test generation, while exploring the generalizability of the framework to other large language models.</x:v>
      </x:c>
      <x:c r="F433" t="str">
        <x:v>Yes</x:v>
      </x:c>
      <x:c r="G433" t="str">
        <x:v>FSE-24</x:v>
      </x:c>
      <x:c r="H433" t="str">
        <x:v>1000 data pairs (containing focal methods and their corresponding test methods) extracted from 185 Java projects are used in an empirical study to evaluate the quality of ChatGPT generated tests.
An additional 100 data pairs were extracted to evaluate the effectiveness of ChatTester.
Three complete Java projects (zappos-json, tabula-java, jInstagram) to evaluate the effectiveness of ChatTester at the project level.
Python dataset HumanEval, used to evaluate the generalizability of ChatTester to other programming languages.</x:v>
      </x:c>
      <x:c r="I433" t="str">
        <x:v>Correctness indicators:
Compilation success rate: The compilation success rate of ChatGPT generated tests is 39.0%, and ChatTester improves to 73.3%, a relative improvement of 34.3%.
Execution pass rate: The execution pass rate of ChatGPT generated tests is 22.3%, and ChatTester improves to 41.0%, a relative improvement of 18.7%.
For the open source model CodeLlama-Instruct, ChatTester increased its compilation success rate from 22.0% to 43.0%, and its execution pass rate from 3.0% to 21.0%; for CodeFuse, its compilation success rate increased from 1.0% to 24.0%, and its execution pass rate increased from 0.0% to 11.0%.
Adequacy indicators:
Statement coverage: The statement coverage rate of the passed tests generated by ChatGPT is 82.3%. In the project-level evaluation, ChatTester has a statement coverage rate of 35.1% for some projects (such as zappos-json), which is better than other baseline methods.
Branch coverage: The branch coverage rate of passing tests generated by ChatGPT is 65.6%, and the branch coverage rate of ChatTester in the zappos-json project reaches 21.5%, which is better than the baseline.
Readability and usability metrics: User studies show that tests generated by ChatTester score higher than baseline methods in dimensions such as naming intuitiveness, code layout, assertion quality, and adoption difficulty, and have better readability and usability.</x:v>
      </x:c>
      <x:c r="J433" t="str">
        <x:v>No</x:v>
      </x:c>
      <x:c r="K433" t="str">
        <x:v>Not reported</x:v>
      </x:c>
      <x:c r="L433" t="str">
        <x:v>No</x:v>
      </x:c>
      <x:c r="M433" s="6" t="e">
        <x:f>HYPERLINK("https://github.com/jstzwj/ChatTester","19https://github.com/jstzwj/ChatTester")</x:f>
        <x:v>HYPERLINK is not implemented. linkLocation=https://github.com/jstzwj/ChatTester, friendlyName=19https://github.com/jstzwj/ChatTester</x:v>
      </x:c>
      <x:c r="N433" t="str">
        <x:v>19</x:v>
      </x:c>
      <x:c r="O433" t="str">
        <x:v>Program Analysis and Software Testing</x:v>
      </x:c>
      <x:c r="P433" t="str">
        <x:v>Automated test generation</x:v>
      </x:c>
      <x:c r="Q433" t="str">
        <x:v>Yes</x:v>
      </x:c>
    </x:row>
    <x:row r="434" ht="25.5" customHeight="1">
      <x:c r="A434" t="str">
        <x:v>Bounding Random Test Set Size with Computational Learning Theory</x:v>
      </x:c>
      <x:c r="B434" t="str">
        <x:v>Testing</x:v>
      </x:c>
      <x:c r="C434" t="str">
        <x:v>This paper addresses a fundamental question in random testing: when to stop testing, i.e., reach a "saturation point" where further tests no longer cover new functionalities or expose additional bugs. It applies Computational Learning Theory, particularly Valiant's Probably Approximately Correct (PAC) framework, to software testing. By encoding test coverage objectives as Boolean conjunctions—known to be PAC-learnable—the paper derives an upper bound on the size of random test sets using the sample complexity bounds of Boolean conjunctions in PAC learning. This bound can be computed a priori without executing tests or running machine learning algorithms, providing probabilistic guarantees for test adequacy. The reliability of the bound is validated through experiments on 7,198 Java units and tests in the CARLA autonomous driving simulator, demonstrating its effectiveness in terms of statement coverage and fault exposure.</x:v>
      </x:c>
      <x:c r="D434" t="str">
        <x:v>This paper addresses a fundamental question in random testing: when to stop testing, i.e., reach a "saturation point" where further tests no longer cover new functionalities or expose additional bugs. It applies Computational Learning Theory, particularly Valiant's Probably Approximately Correct (PAC) framework, to software testing. By encoding test coverage objectives as Boolean conjunctions—known to be PAC-learnable—the paper derives an upper bound on the size of random test sets using the sample complexity bounds of Boolean conjunctions in PAC learning. This bound can be computed a priori without executing tests or running machine learning algorithms, providing probabilistic guarantees for test adequacy. The reliability of the bound is validated through experiments on 7,198 Java units and tests in the CARLA autonomous driving simulator, demonstrating its effectiveness in terms of statement coverage and fault exposure.</x:v>
      </x:c>
      <x:c r="E434" t="str">
        <x:v>Determining an upper bound on random test set size using computational learning theory</x:v>
      </x:c>
      <x:c r="F434" t="str">
        <x:v>Yes</x:v>
      </x:c>
      <x:c r="G434" t="str">
        <x:v>FSE-24</x:v>
      </x:c>
      <x:c r="H434" t="str">
        <x:v>Java unit tests: 7198 Java classes from the SF110 corpus, a large dataset of 110 open source Java projects.
Autonomous Driving System Test: TCP Autonomous Driving System (ADS) in the CARLA driving simulator, using data from 2400 executions of its default training set covering 300 routes in 8 predefined urban driving environments.</x:v>
      </x:c>
      <x:c r="I434" t="str">
        <x:v>Quantitative indicators
Statement Coverage: Measures the proportion of code statements covered by the test set.
Mutation Score: Measures the test set's ability to detect artificially injected defects (mutants).
Boundary Reliability: Evaluate the validity of the boundary by comparing the difference in coverage and mutation scores between a test set the size of the boundary and a test set twice the size of the boundary.
Effect
Statement coverage:
In the CARLA test, the difference in coverage between the boundary-sized test set and the full test set (2400 executions) was 0 or 0.01, with narrow confidence intervals and no significant fluctuations.
In Java unit tests, the average coverage difference between a boundary-sized test set and a test set twice the boundary size is only 0.3%, and 99.7% of systems differ by ≤10% (in line with the preset ε=0.1).
Variation score:
In Java unit tests, 99.6% of systems had a variation score difference of ≤10% between a bound-sized test set and a test set twice the bounding size, with a very small average difference (95% confidence interval [0.001, 0.002]).</x:v>
      </x:c>
      <x:c r="J434" t="str">
        <x:v>No</x:v>
      </x:c>
      <x:c r="K434" t="str">
        <x:v>Not reported</x:v>
      </x:c>
      <x:c r="L434" t="str">
        <x:v>No</x:v>
      </x:c>
      <x:c r="M434" s="6"/>
      <x:c r="N434"/>
      <x:c r="O434" t="str">
        <x:v>Program Analysis and Software Testing</x:v>
      </x:c>
      <x:c r="P434" t="str">
        <x:v>Test efficiency optimization</x:v>
      </x:c>
      <x:c r="Q434" t="str">
        <x:v>No</x:v>
      </x:c>
    </x:row>
    <x:row r="435" ht="25.5" customHeight="1">
      <x:c r="A435" t="str">
        <x:v>COSTELLO: Contrastive Testing for Embedding-based Large Language Model as a Service Embeddings</x:v>
      </x:c>
      <x:c r="B435" t="str">
        <x:v>Testing</x:v>
      </x:c>
      <x:c r="C435" t="str">
        <x:v>This paper proposes Costello, a contrastive testing approach to detect potential defects in embedding vectors from embedding-based Large Language Model as a Service (LLMaaS). Due to the abstraction, non-interpretability, and black-box nature of LLMaaS embeddings, traditional testing methods are ineffective. Inspired by contrastive learning, Costello generates contrastive test suites containing positive (semantically similar) and negative (semantically dissimilar) samples, and verifies the semantic consistency of embeddings using task-specific contrastive relationships (CRs). Specifically, it generates test cases via mutation operations (e.g., word substitution), then checks if embedding distances align with expected semantic relationships defined by CRs to identify problematic embeddings that may cause errors in downstream applications. Evaluations on 42 open-source language models and two commercial LLMaaS (NLPCloud and Ali Cloud) show that Costello effectively detects violations, with over 62% of these violations leading to erroneous behaviors (e.g., unfairness) in downstream applications.</x:v>
      </x:c>
      <x:c r="D435" t="str">
        <x:v>This paper proposes Costello, a contrastive testing approach to detect potential defects in embedding vectors from embedding-based Large Language Model as a Service (LLMaaS). Due to the abstraction, non-interpretability, and black-box nature of LLMaaS embeddings, traditional testing methods are ineffective. Inspired by contrastive learning, Costello generates contrastive test suites containing positive (semantically similar) and negative (semantically dissimilar) samples, and verifies the semantic consistency of embeddings using task-specific contrastive relationships (CRs). Specifically, it generates test cases via mutation operations (e.g., word substitution), then checks if embedding distances align with expected semantic relationships defined by CRs to identify problematic embeddings that may cause errors in downstream applications. Evaluations on 42 open-source language models and two commercial LLMaaS (NLPCloud and Ali Cloud) show that Costello effectively detects violations, with over 62% of these violations leading to erroneous behaviors (e.g., unfairness) in downstream applications.</x:v>
      </x:c>
      <x:c r="E435" t="str">
        <x:v>For embedding-based LLMaaS, a comparative testing method is proposed to detect potential embedding vector defects.</x:v>
      </x:c>
      <x:c r="F435" t="str">
        <x:v>Yes</x:v>
      </x:c>
      <x:c r="G435" t="str">
        <x:v>FSE-24</x:v>
      </x:c>
      <x:c r="H435" t="str">
        <x:v>Open source language models: 42 open source encoder-based language models, including BERT, ALBERT, DistilBERT, ROBERTa, etc.
Dataset:
The sentiment analysis task uses the Stanford Sentiment Treebank (SST) and the Contrast Set of the IMDB data set.
The semantic matching task uses Microsoft Research Paraphrase Corpus (MRPC).
Commercial LLMaaS: NLPCloud (based on GPT-J model) and Alibaba Cloud’s multi-language unified LLMaaS.</x:v>
      </x:c>
      <x:c r="I435" t="str">
        <x:v>Quantitative indicators
Number of violations (
N
V
​
): The number of test cases that Costello detects that violate contrast relations (CRs).
Model coverage number (
N
M
​
): Number of models that successfully detected violations.
precision (
P
A
​
,
P
B
​
):
P
A
​
: Proportion of CRs-violating cases that lead to significant errors in downstream classifiers (based on rigorous statistical tests
GT
A
​
).
P
B
​
: Proportion of CRs violations that result in downstream classifiers failing to capture correct semantic relations (based on relaxed statistical tests
GT
B
​
).
Effect
Open source model testing:
Costello generates 3094 test cases and detects hundreds of violation cases on average across 42 models.
adopt
L
1
or
L
2
Norm distance and adaptive threshold (
μ−2σ
),
P
A
​
up to 62.00%,
P
B
​
reaches 80.14%, indicating that more than 62% of violations lead to errors in downstream applications.
Commercial LLMaaS testing:
In NLPCloud, CR2 (gender entity replacement vs synonym replacement) detected 576 violations,
P
A
​
reached 53.84%, revealing its shortcomings in gender fairness.
In Alibaba Cloud services, the number of violations under the adaptive threshold is significantly reduced.
P
A
​
reaches 83.33%, indicating that its embedding quality is better.
Repair effect: After fine-tuning the model based on the detected violation cases, the overall violation rate dropped by 50.48%, and the performance of the downstream classifier improved by 9.29% (
GT
A
​
) and 17.30% (
GT
B
​
).</x:v>
      </x:c>
      <x:c r="J435" t="str">
        <x:v>No</x:v>
      </x:c>
      <x:c r="K435" t="str">
        <x:v>The paper mentions case studies on two commercial LLMaaS:
NLPCloud: It is detected that its embedding vector is sensitive to gender entity replacement (such as "female" vs. "male"), causing the downstream sentiment analysis classifier to output opposite labels, which has a fairness defect.
Alibaba Cloud: The test found that its embedding vector has fewer semantic relationship violations and is of better quality, but there are still semantic distance anomalies caused by gender pronoun replacement (such as "He" and "She").
These cases demonstrate that Costello can effectively identify embedded flaws in commercial LLMaaS and help improve service quality.</x:v>
      </x:c>
      <x:c r="L435" t="str">
        <x:v>No</x:v>
      </x:c>
      <x:c r="M435" s="6" t="e">
        <x:f>HYPERLINK("https://github.com/lenijwp/COSTELLO","https://github.com/lenijwp/COSTELLO")</x:f>
        <x:v>HYPERLINK is not implemented. linkLocation=https://github.com/lenijwp/COSTELLO, friendlyName=https://github.com/lenijwp/COSTELLO</x:v>
      </x:c>
      <x:c r="N435" t="str">
        <x:v>2</x:v>
      </x:c>
      <x:c r="O435" t="str">
        <x:v>Program Analysis and Software Testing</x:v>
      </x:c>
      <x:c r="P435" t="str">
        <x:v>Quantum program testing, deep learning system testing</x:v>
      </x:c>
      <x:c r="Q435" t="str">
        <x:v>Yes</x:v>
      </x:c>
    </x:row>
    <x:row r="436" ht="25.5" customHeight="1">
      <x:c r="A436" t="str">
        <x:v>FeatMaker: Automated Feature Engineering for Search Strategy of Symbolic Execution</x:v>
      </x:c>
      <x:c r="B436" t="str">
        <x:v>Testing</x:v>
      </x:c>
      <x:c r="C436" t="str">
        <x:v>This paper presents FeatMaker, a novel technique that automatically generates state features to enhance the search strategy of symbolic execution. Search strategies in symbolic execution aim to address the state-explosion problem, and their effectiveness depends on "state features" that describe properties of program states. Existing strategies mostly rely on manually designed features, which are time-consuming and yield inconsistent results. FeatMaker leverages path-conditions—fundamental information maintained in symbolic execution—as state features and uses a customized algorithm to iteratively generate and refine these features based on data accumulated during execution. Experimental results on 15 open-source C programs show that FeatMaker significantly outperforms existing strategies with manually crafted features in both branch coverage (35.3% higher on average) and bug detection, identifying 15 unique bugs (6 exclusively).</x:v>
      </x:c>
      <x:c r="D436" t="str">
        <x:v>This paper presents FeatMaker, a novel technique that automatically generates state features to enhance the search strategy of symbolic execution. Search strategies in symbolic execution aim to address the state-explosion problem, and their effectiveness depends on "state features" that describe properties of program states. Existing strategies mostly rely on manually designed features, which are time-consuming and yield inconsistent results. FeatMaker leverages path-conditions—fundamental information maintained in symbolic execution—as state features and uses a customized algorithm to iteratively generate and refine these features based on data accumulated during execution. Experimental results on 15 open-source C programs show that FeatMaker significantly outperforms existing strategies with manually crafted features in both branch coverage (35.3% higher on average) and bug detection, identifying 15 unique bugs (6 exclusively).</x:v>
      </x:c>
      <x:c r="E436" t="str">
        <x:v>The research theme of the paper is to generate state features suitable for symbolic execution search strategies through automated feature engineering to solve the limitations of manually designed features and improve the performance of symbolic execution in code coverage and defect detection.</x:v>
      </x:c>
      <x:c r="F436" t="str">
        <x:v>Yes</x:v>
      </x:c>
      <x:c r="G436" t="str">
        <x:v>FSE-24</x:v>
      </x:c>
      <x:c r="H436" t="str">
        <x:v>15 open source C programs ranging in size and functionality, including:
sqlite-3.33.0, gawk-5.1.0, gcal-4.1, find (findutils-4.7.0), grep-3.6
diff (diffutils-3.7), du (coreutils-8.32), make-4.3, patch-2.7.6
expr (coreutils-8.32), csplit (coreutils-8.32), ls (coreutils-8.32), ptx (coreutils-8.32)
trueprint-5.4, combine-0.4.0</x:v>
      </x:c>
      <x:c r="I436" t="str">
        <x:v>Quantitative indicators
Branch Coverage: Measures the number of branches covered by test cases.
Bug Detection: Number of unique bugs discovered, including exclusively discovered bugs.
Defect reproducibility (Reproducibility): The probability of defect recurrence when using the same features and weight vectors.
Mutant Killing Rate: The proportion of test cases that detect artificially injected defects (mutants).
Number of State Features: The total number of generated state features, used to evaluate the effect of feature streamlining.
Effect
Branch coverage:
On average, FeatMaker outperforms the state-of-the-art strategies (ParaDySE and Learch) by 35.2% and 36.1% respectively, and the advantage is more significant on large programs (such as gawk, grep).
Defect detection:
A total of 15 unique defects were found, 6 of which were found exclusively by FeatMaker, covering types such as segmentation fault (SIGSEGV) and abnormal termination (SIGABRT).
The average defect reproducibility rate reaches 89.3%, and some defects (such as those in gcal and gawk) can be reproduced 100%.
Mutation testing:
In the find and combine programs, the mutant killing rates of FeatMaker are 89.64% and 99.95% respectively, which are significantly higher than other strategies.
Feature simplification:
Compared to the naive approach that uses all path conditions as features, FeatMaker covers 193% more unique branches using only 17.6% of the features.</x:v>
      </x:c>
      <x:c r="J436" t="str">
        <x:v>No</x:v>
      </x:c>
      <x:c r="K436" t="str">
        <x:v>Not reported</x:v>
      </x:c>
      <x:c r="L436" t="str">
        <x:v>No</x:v>
      </x:c>
      <x:c r="M436" s="6"/>
      <x:c r="N436"/>
      <x:c r="O436" t="str">
        <x:v>Program Analysis and Software Testing</x:v>
      </x:c>
      <x:c r="P436" t="str">
        <x:v>program analysis techniques</x:v>
      </x:c>
      <x:c r="Q436" t="str">
        <x:v>No</x:v>
      </x:c>
    </x:row>
    <x:row r="437" ht="25.5" customHeight="1">
      <x:c r="A437" t="str">
        <x:v>Are Human Rules Necessary? Generating Reusable APIs with CoT Reasoning and In-context Learning</x:v>
      </x:c>
      <x:c r="B437" t="str">
        <x:v>Development</x:v>
      </x:c>
      <x:c r="C437" t="str">
        <x:v>This paper proposes Code2API, a novel approach to automatically convert code snippets from Stack Overflow (SO) into reusable APIs. Existing tools like APIzator rely on complex manually crafted rules, resulting in meaningless method names and poor extensibility to other programming languages. Code2API leverages Large Language Models (LLMs) with prompt engineering, including chain-of-thought (CoT) reasoning and few-shot in-context learning, to guide the model in generating APIs with developer-like logic. It requires no additional training or manual rules and can be directly deployed. Experiments show Code2API outperforms APIzator in identifying method parameters (65% accuracy) and return statements (66% accuracy), with improvements of 15.0% and 16.5% respectively. User studies indicate its generated method names are superior to human-level, and developers prefer its APIs. Moreover, Code2API successfully extends to Python, verifying its generality, and is implemented as a Chrome extension for practical use.</x:v>
      </x:c>
      <x:c r="D437" t="str">
        <x:v>This paper proposes Code2API, a novel approach to automatically convert code snippets from Stack Overflow (SO) into reusable APIs. Existing tools like APIzator rely on complex manually crafted rules, resulting in meaningless method names and poor extensibility to other programming languages. Code2API leverages Large Language Models (LLMs) with prompt engineering, including chain-of-thought (CoT) reasoning and few-shot in-context learning, to guide the model in generating APIs with developer-like logic. It requires no additional training or manual rules and can be directly deployed. Experiments show Code2API outperforms APIzator in identifying method parameters (65% accuracy) and return statements (66% accuracy), with improvements of 15.0% and 16.5% respectively. User studies indicate its generated method names are superior to human-level, and developers prefer its APIs. Moreover, Code2API successfully extends to Python, verifying its generality, and is implemented as a Chrome extension for practical use.</x:v>
      </x:c>
      <x:c r="E437" t="str">
        <x:v>The research theme of the paper is to use large language models (LLMs) to automatically convert Stack Overflow code snippets into reusable APIs through prompt engineering (thinking chain reasoning and few-shot learning) to solve the limitations of existing rule methods and improve code reuse efficiency.</x:v>
      </x:c>
      <x:c r="F437" t="str">
        <x:v>Yes</x:v>
      </x:c>
      <x:c r="G437" t="str">
        <x:v>FSE-24</x:v>
      </x:c>
      <x:c r="H437" t="str">
        <x:v>Java dataset: Reuses the evaluation set of Terragni et al., which contains 200 SO code snippets and corresponding human-generated APIs, covering common programming problems on SO.
Python dataset: 5000 Python code snippets collected from SO, select the top 100 (based on page views) and manually generate API as a benchmark to verify universality.</x:v>
      </x:c>
      <x:c r="I437" t="str">
        <x:v>Quantitative indicators
Parameter Accuracy (P-Acc): The proportion of generated method parameters that are equivalent to manually generated APIs.
Return Statement Accuracy (R-Acc): The proportion of generated return statements that are equivalent to manually generated APIs.
Method implementation accuracy (M-Acc): the proportion of method parameters, return statements and functions that are all equivalent.
PR-Acc: The proportion of parameters or return statements that are equivalent.
Method name expressiveness (MNE): A score of 1-4 points, measuring the match between the method name and the implementation.
Willingness to Use: The proportion of developers who choose this API as the best option.
Compilation Rate: The proportion of generated APIs that can be successfully compiled.
Effect
Java performance:
P-Acc=65%, R-Acc=66%, M-Acc=43.5%, PR-Acc=86.5%, all significantly higher than APIzator (increased by 15.0%, 16.5%, etc. respectively).
The average method name expressiveness score is 3.65, which is higher than manual (3.39) and APIzator (2.23); 50.5% of developers prefer APIs generated by Code2API.
Python performance:
P-Acc=69%, R-Acc=80%, M-Acc=57.0%, PR-Acc=92.0%, which is equivalent to Java performance and verifies the versatility.
Compilation rate:
The API generated by Code2API has a compilation rate of 95%, far exceeding the original code snippet (14.5%) and PostFinder (46.5%), and close to APIzator (99.5%).</x:v>
      </x:c>
      <x:c r="J437" t="str">
        <x:v>No</x:v>
      </x:c>
      <x:c r="K437" t="str">
        <x:v>The paper mentions implementing Code2API as a Chrome browser plug-in. Developers can convert code snippets into reusable APIs with one click when browsing SO pages, improving development efficiency. The plug-in includes a front-end (obtaining code snippets and displaying the results) and a back-end (calling GPT-3.5-turbo to generate API). Tutorials and codes have been published to facilitate industry use.</x:v>
      </x:c>
      <x:c r="L437" t="str">
        <x:v>No</x:v>
      </x:c>
      <x:c r="M437" s="6"/>
      <x:c r="N437"/>
      <x:c r="O437" t="str">
        <x:v>Code generation and understanding</x:v>
      </x:c>
      <x:c r="P437" t="str">
        <x:v>Code generation and completion</x:v>
      </x:c>
      <x:c r="Q437" t="str">
        <x:v>Yes</x:v>
      </x:c>
    </x:row>
    <x:row r="438" ht="25.5" customHeight="1">
      <x:c r="A438" t="str">
        <x:v>CodeArt: Better Code Models by Attention Regularization When Symbols Are Lacking</x:v>
      </x:c>
      <x:c r="B438" t="str">
        <x:v>Development</x:v>
      </x:c>
      <x:c r="C438" t="str">
        <x:v>This paper proposes CodeArt, a Transformer-based code model pre-training method designed to address performance degradation when symbols are lacking (e.g., stripped binary executables). CodeArt extracts dependencies (data and control) between instructions via program analysis, constructs attention masks to regularize self-attention, and only allows the model to attend to instruction pairs with dependencies. It combines Masked Language Modeling (MLM) and Masked Dependence Modeling (MDM) for pre-training, enabling the model to learn the importance of dependencies. Experiments show that CodeArt, pre-trained on 26 million stripped binary functions, significantly outperforms existing methods in three downstream tasks: binary similarity analysis (recall@1 from 53% to 64%), malware family classification (F1-score from 74% to 94%), and binary type inference (LRAP from 49% to 60%). This model provides an effective solution for understanding symbol-lacking code.</x:v>
      </x:c>
      <x:c r="D438" t="str">
        <x:v>This paper proposes CodeArt, a Transformer-based code model pre-training method designed to address performance degradation when symbols are lacking (e.g., stripped binary executables). CodeArt extracts dependencies (data and control) between instructions via program analysis, constructs attention masks to regularize self-attention, and only allows the model to attend to instruction pairs with dependencies. It combines Masked Language Modeling (MLM) and Masked Dependence Modeling (MDM) for pre-training, enabling the model to learn the importance of dependencies. Experiments show that CodeArt, pre-trained on 26 million stripped binary functions, significantly outperforms existing methods in three downstream tasks: binary similarity analysis (recall@1 from 53% to 64%), malware family classification (F1-score from 74% to 94%), and binary type inference (LRAP from 49% to 60%). This model provides an effective solution for understanding symbol-lacking code.</x:v>
      </x:c>
      <x:c r="E438" t="str">
        <x:v>The research topic of the paper is to pre-train the Transformer model through attention regularization technology to improve its code understanding ability in scenarios where symbolic information is missing (such as binary files with stripped symbols). Specifically, an attention mask is constructed through program dependency analysis, combined with a new pre-training target optimization model.</x:v>
      </x:c>
      <x:c r="F438" t="str">
        <x:v>Yes</x:v>
      </x:c>
      <x:c r="G438" t="str">
        <x:v>FSE-24</x:v>
      </x:c>
      <x:c r="H438" t="str">
        <x:v>Binary similarity analysis: BinaryCorp-3M dataset (used for pre-training) and binary functions of 7 open source projects (Curl, Coreutils, Binutils, ImageMagick, SQLite, OpenSSL, Putty) as test set.
Malware family classification: Contains 5484 malware samples from 100 families, sourced from VirusTotal and VirusShare.
Binary type inference: Reuse StateFormer's x86-64 dataset containing 35 common type tags.</x:v>
      </x:c>
      <x:c r="I438" t="str">
        <x:v>Quantitative indicators
Binary similarity analysis: Recall@1 (the proportion of queries that correctly match the most similar function in the candidate pool).
Malware family classification: ROC-AUC (Average Area Under the ROC Curve), LRAP (Label Ranking Average Precision), LRL (Label Ranking Loss).
Binary type inference: Precision, Recall, F1-score.
Effect
Binary similarity analysis:
Under the setting of a pool size of 500, Recall@1 increased from the existing best of 53% to 64%; the performance increased by more than 30% in the zero-sample scenario, verifying the effectiveness of pre-training.
Malware family classification:
The AUC reaches 0.928, LRAP reaches 0.597, and LRL is as low as 0.084, significantly better than JTrans and ResNet-50-based CNN models.
Binary type inference:
Under different compilation optimization levels (O0-O3), the F1 score is significantly improved, from 49% to 60% on average, and the performance is more stable.</x:v>
      </x:c>
      <x:c r="J438" t="str">
        <x:v>No</x:v>
      </x:c>
      <x:c r="K438" t="str">
        <x:v>Not reported</x:v>
      </x:c>
      <x:c r="L438" t="str">
        <x:v>No</x:v>
      </x:c>
      <x:c r="M438" s="6" t="e">
        <x:f>HYPERLINK("https://github.com/ziansu/codeart","https://github.com/ziansu/codeart")</x:f>
        <x:v>HYPERLINK is not implemented. linkLocation=https://github.com/ziansu/codeart, friendlyName=https://github.com/ziansu/codeart</x:v>
      </x:c>
      <x:c r="N438" t="str">
        <x:v>16</x:v>
      </x:c>
      <x:c r="O438" t="str">
        <x:v>Software security and vulnerability analysis</x:v>
      </x:c>
      <x:c r="P438" t="str">
        <x:v>Binary code analysis and decompilation</x:v>
      </x:c>
      <x:c r="Q438" t="str">
        <x:v>Yes</x:v>
      </x:c>
    </x:row>
    <x:row r="439" ht="25.5" customHeight="1">
      <x:c r="A439" t="str">
        <x:v>Enhancing Code Understanding for Impact Analysis by Combining Transformers and Program Dependence Graphs</x:v>
      </x:c>
      <x:c r="B439" t="str">
        <x:v>Maintenance</x:v>
      </x:c>
      <x:c r="C439" t="str">
        <x:v>This paper introduces Athena, a novel impact analysis (IA) approach that combines Transformer-based code semantics with structural information from program dependence graphs to enhance code change impact analysis. Existing IA methods often rely on coupling metrics or historical change data, suffering from low precision and heavy dependence on large historical datasets. Athena first extracts method-level semantic embeddings using pre-trained Transformer models (e.g., GraphCodeBERT), then integrates global structural dependence information from program dependence graphs into local semantics via a GCN-inspired embedding propagation strategy. To validate the approach, a large-scale benchmark Alexandria is constructed, comprising 4,405 IA tasks from 25 open-source Java projects based on manually verified untangled bug-fixing commits. Experiments show that Athena outperforms traditional methods (e.g., LSI) with significant improvements in mRR (60.32%), mAP (35.19%), and HIT@10 (81.48%), with an average gain exceeding 10%, especially in cross-class impact analysis.</x:v>
      </x:c>
      <x:c r="D439" t="str">
        <x:v>This paper introduces Athena, a novel impact analysis (IA) approach that combines Transformer-based code semantics with structural information from program dependence graphs to enhance code change impact analysis. Existing IA methods often rely on coupling metrics or historical change data, suffering from low precision and heavy dependence on large historical datasets. Athena first extracts method-level semantic embeddings using pre-trained Transformer models (e.g., GraphCodeBERT), then integrates global structural dependence information from program dependence graphs into local semantics via a GCN-inspired embedding propagation strategy. To validate the approach, a large-scale benchmark Alexandria is constructed, comprising 4,405 IA tasks from 25 open-source Java projects based on manually verified untangled bug-fixing commits. Experiments show that Athena outperforms traditional methods (e.g., LSI) with significant improvements in mRR (60.32%), mAP (35.19%), and HIT@10 (81.48%), with an average gain exceeding 10%, especially in cross-class impact analysis.</x:v>
      </x:c>
      <x:c r="E439" t="str">
        <x:v>The research theme of the paper is to improve the accuracy of change impact analysis (IA) by fusing the code semantic representation of the Transformer model with the structural information of the program dependency graph, and solve the shortcomings of existing methods in semantic understanding and structural dependency integration.</x:v>
      </x:c>
      <x:c r="F439" t="str">
        <x:v>Yes</x:v>
      </x:c>
      <x:c r="G439" t="str">
        <x:v>FSE-24</x:v>
      </x:c>
      <x:c r="H439" t="str">
        <x:v>Alexandria dataset: Contains 910 untangled bug fix commits from 25 open source Java projects (mainly from the Apache Software Foundation), building 4405 IA tasks. Each task contains query methods and corresponding real impact method sets, which are divided into three settings: whole system (whole), same type (inner), and cross-class (outer).
Data set features: Entanglement-free submission based on manual verification avoids the noise caused by code change entanglement (tangling) in traditional data and improves the reliability of the benchmark.</x:v>
      </x:c>
      <x:c r="I439" t="str">
        <x:v>Quantitative indicators
mRR (mean Reciprocal Rank): Mean Reciprocal Rank, which measures the average of the reciprocal rankings of the first correctly influencing method.
mAP (mean Average Precision): Mean Average Precision, which measures the average accuracy of the correct impact methods across the entire ranking list.
HIT@10: The proportion of tasks with at least one correct influence method in the top 10 results.
Effect
On the Alexandria dataset, Athena's optimal configuration achieves: mRR=60.32%, mAP=35.19%, HIT@10=81.48%.
Compared with traditional methods (such as LSI), the average improvement is more than 10% (mRR improvement 10.34%, mAP improvement 9.55%, HIT@10 improvement 11.68%), and the advantages are more significant in cross-class method impact analysis (outer setting).
23 out of 25 projects</x:v>
      </x:c>
      <x:c r="J439" t="str">
        <x:v>No</x:v>
      </x:c>
      <x:c r="K439" t="str">
        <x:v>Not reported</x:v>
      </x:c>
      <x:c r="L439" t="str">
        <x:v>No</x:v>
      </x:c>
      <x:c r="M439" s="6"/>
      <x:c r="N439"/>
      <x:c r="O439" t="str">
        <x:v>Software maintenance and evolution</x:v>
      </x:c>
      <x:c r="P439" t="str">
        <x:v>Software dependency management</x:v>
      </x:c>
      <x:c r="Q439" t="str">
        <x:v>Yes</x:v>
      </x:c>
    </x:row>
    <x:row r="440" ht="25.5" customHeight="1">
      <x:c r="A440" t="str">
        <x:v>Exploring and Unleashing the Power of Large Language Models in Automated Code Translation</x:v>
      </x:c>
      <x:c r="B440" t="str">
        <x:v>Development</x:v>
      </x:c>
      <x:c r="C440" t="str">
        <x:v>This paper explores and unleashes the potential of Large Language Models (LLMs) in automated code translation. Existing learning-based transpilers (e.g., TransCoder) outperform rule-based methods but suffer from unsatisfactory performance and high training costs. The study finds that certain LLMs (e.g., GPT-3.5) already outperform state-of-the-art transpilers in code translation but still face issues like insufficient source code comprehension, missing I/O type information, and neglect of language discrepancies. To address these, a unified code translation framework UniTrans is proposed, which enhances translation and repairs errors via automatically generated test cases. UniTrans includes three phases: test case generation (using LLMs to generate and validate input-output pairs), translation augmentation (aiding translation with test cases), and translation repair (iteratively fixing errors based on test execution results). Across six translation scenarios between Python, Java, and C++, UniTrans significantly improves the performance of GPT-3.5, LLaMA-13B/7B, with average gains in Computational Accuracy (CA) of 4.02%-28.58% and Exact Match Accuracy (EM Acc) of 13.28%-71.22%, verifying its generality and effectiveness.</x:v>
      </x:c>
      <x:c r="D440" t="str">
        <x:v>This paper explores and unleashes the potential of Large Language Models (LLMs) in automated code translation. Existing learning-based transpilers (e.g., TransCoder) outperform rule-based methods but suffer from unsatisfactory performance and high training costs. The study finds that certain LLMs (e.g., GPT-3.5) already outperform state-of-the-art transpilers in code translation but still face issues like insufficient source code comprehension, missing I/O type information, and neglect of language discrepancies. To address these, a unified code translation framework UniTrans is proposed, which enhances translation and repairs errors via automatically generated test cases. UniTrans includes three phases: test case generation (using LLMs to generate and validate input-output pairs), translation augmentation (aiding translation with test cases), and translation repair (iteratively fixing errors based on test execution results). Across six translation scenarios between Python, Java, and C++, UniTrans significantly improves the performance of GPT-3.5, LLaMA-13B/7B, with average gains in Computational Accuracy (CA) of 4.02%-28.58% and Exact Match Accuracy (EM Acc) of 13.28%-71.22%, verifying its generality and effectiveness.</x:v>
      </x:c>
      <x:c r="E440" t="str">
        <x:v>The research theme of the paper is to explore the performance of large language models (LLMs) in automated code translation and propose the UniTrans framework to unlock its potential and address the limitations of LLMs in translation through test case enhancement and bug fixing.</x:v>
      </x:c>
      <x:c r="F440" t="str">
        <x:v>Yes</x:v>
      </x:c>
      <x:c r="G440" t="str">
        <x:v>FSE-24</x:v>
      </x:c>
      <x:c r="H440" t="str">
        <x:v>Dataset: The cleaned multi-language code translation data set is derived from the data set published by Roziere et al. It contains 568 parallel functions in Python, Java, and C++, and each function is equipped with unit tests for evaluation. After cleaning, 252 noises (such as logical inconsistencies, compilation errors) were fixed.
Translation scenario: Covers 6 language pairs, including C++→Python, Python→C++, Java→C++, C++→Java, Python→Java, Java→Python.</x:v>
      </x:c>
      <x:c r="I440" t="str">
        <x:v>Quantitative indicators
Calculation accuracy (CA): The proportion of translated code and original code that produce the same output under the same input, measuring semantic equivalence.
Exact Match Accuracy (EM Acc): The proportion of translated code that is exactly the same as the real code, measuring syntactic consistency.
Pass rate (PR): The proportion of unit tests that the repaired code passes (used for iterative repair analysis).
Effect
Basic performance of LLMs: GPT-3.5 achieves an average CA of 87.92% and an EM Acc of 18.04% in 4 translation scenarios, which is better than existing tools such as TransCoder.
UniTrans improvement effect:
GPT-3.5: CA has an average improvement of 4.02%, and EM Acc has an average improvement of 13.28%.
LLaMA-13B: CA average improvement</x:v>
      </x:c>
      <x:c r="J440" t="str">
        <x:v>No</x:v>
      </x:c>
      <x:c r="K440" t="str">
        <x:v>Not reported</x:v>
      </x:c>
      <x:c r="L440" t="str">
        <x:v>No</x:v>
      </x:c>
      <x:c r="M440" s="6" t="e">
        <x:f>HYPERLINK("https://github.com/yz1019117968/fse-24-unitrans","https://github.com/yz1019117968/fse-24-unitrans")</x:f>
        <x:v>HYPERLINK is not implemented. linkLocation=https://github.com/yz1019117968/fse-24-unitrans, friendlyName=https://github.com/yz1019117968/fse-24-unitrans</x:v>
      </x:c>
      <x:c r="N440" t="str">
        <x:v>23</x:v>
      </x:c>
      <x:c r="O440" t="str">
        <x:v>Code generation and understanding</x:v>
      </x:c>
      <x:c r="P440" t="str">
        <x:v>Code translation and migration</x:v>
      </x:c>
      <x:c r="Q440" t="str">
        <x:v>Yes</x:v>
      </x:c>
    </x:row>
    <x:row r="441" ht="25.5" customHeight="1">
      <x:c r="A441" t="str">
        <x:v>Glitch Tokens in Large Language Models: Categorization Taxonomy and Effective Detection</x:v>
      </x:c>
      <x:c r="B441" t="str">
        <x:v>Testing</x:v>
      </x:c>
      <x:c r="C441" t="str">
        <x:v>This paper systematically explores the phenomenon of "glitch tokens" in Large Language Models (LLMs) – anomalous tokens generated by tokenizers that may cause unreliable or abnormal model outputs. The study experimentally analyzes 7 popular LLMs (including GPT-3.5, GPT-4, Llama2, etc.) using 3 tokenizers and 182,517 tokens, identifying 7,895 glitch tokens. It constructs a taxonomy for glitch tokens and their induced abnormal behaviors in LLMs. Based on the observation that glitch tokens tend to cluster in the embedding space, a novel iterative clustering-based detection method called GlitchHunter is proposed. Evaluations show that GlitchHunter significantly outperforms 3 baseline methods on 8 open-source LLMs, achieving an average precision of 99.44% and recall of 63.20%, while reducing queries by 73.40% and time consumption by 80.22% compared to exhaustive search. This is the first comprehensive study on glitch tokens, providing valuable insights for mitigating tokenization-related errors in LLMs.</x:v>
      </x:c>
      <x:c r="D441" t="str">
        <x:v>This paper systematically explores the phenomenon of "glitch tokens" in Large Language Models (LLMs) – anomalous tokens generated by tokenizers that may cause unreliable or abnormal model outputs. The study experimentally analyzes 7 popular LLMs (including GPT-3.5, GPT-4, Llama2, etc.) using 3 tokenizers and 182,517 tokens, identifying 7,895 glitch tokens. It constructs a taxonomy for glitch tokens and their induced abnormal behaviors in LLMs. Based on the observation that glitch tokens tend to cluster in the embedding space, a novel iterative clustering-based detection method called GlitchHunter is proposed. Evaluations show that GlitchHunter significantly outperforms 3 baseline methods on 8 open-source LLMs, achieving an average precision of 99.44% and recall of 63.20%, while reducing queries by 73.40% and time consumption by 80.22% compared to exhaustive search. This is the first comprehensive study on glitch tokens, providing valuable insights for mitigating tokenization-related errors in LLMs.</x:v>
      </x:c>
      <x:c r="E441" t="str">
        <x:v>The research topic of the paper is the classification, detection and analysis of glitch tokens in large language models (LLMs). It aims to reveal the characteristics of glitch tokens and the abnormal model behavior caused by them, and propose efficient detection methods to improve the reliability of LLMs.</x:v>
      </x:c>
      <x:c r="F441" t="str">
        <x:v>Yes</x:v>
      </x:c>
      <x:c r="G441" t="str">
        <x:v>FSE-24</x:v>
      </x:c>
      <x:c r="H441" t="str">
        <x:v>LLM models: 8 open source models, including GPT2-small, GPT2-xl, Llama2-7b-chat, Llama2-13b-chat, ChatGLM-6b, ChatGLM2-6b, Mistral-7b-Instruct, Vicuna-13b, covering different parameter sizes (137M to 13B) and tokenizers.
Real-world datasets: Alpaca-52k, ShareGPT-52k, ShareGPT-90k, used to analyze the actual frequency of occurrence of faulty tokens.</x:v>
      </x:c>
      <x:c r="I441" t="str">
        <x:v>Quantitative indicators
Precision: the proportion of correctly detected fault tokens among all detection results.
Recall: the proportion of correctly detected fault tokens to the total number of actual fault tokens.
Time Consumption: The total time spent in the detection process.
Token Consumption: The number of tokens used during the detection process.
Effect
Detection performance:
GlitchHunter achieves an average precision of 99.44% and a recall of 63.20% on 8 LLMs, which are 30.14% and 39.27% higher than baseline methods (such as K-means clustering) respectively.
Efficiency improvements:
Compared with the method of traversing all tokens, the token consumption is reduced by 73.40% on average and 8</x:v>
      </x:c>
      <x:c r="J441" t="str">
        <x:v>No</x:v>
      </x:c>
      <x:c r="K441" t="str">
        <x:v>Not reported</x:v>
      </x:c>
      <x:c r="L441" t="str">
        <x:v>No</x:v>
      </x:c>
      <x:c r="M441" s="6" t="e">
        <x:f>HYPERLINK("https://github.com/MSchreber/GlitchTokens-in-Large-Language-Models","https://github.com/MSchreber/GlitchTokens-in-Large-Language-Models")</x:f>
        <x:v>HYPERLINK is not implemented. linkLocation=https://github.com/MSchreber/GlitchTokens-in-Large-Language-Models, friendlyName=https://github.com/MSchreber/GlitchTokens-in-Large-Language-Models</x:v>
      </x:c>
      <x:c r="N441" t="str">
        <x:v>0</x:v>
      </x:c>
      <x:c r="O441" t="str">
        <x:v>Program Analysis and Software Testing</x:v>
      </x:c>
      <x:c r="P441" t="str">
        <x:v>Quantum program testing, deep learning system testing</x:v>
      </x:c>
      <x:c r="Q441" t="str">
        <x:v>Yes</x:v>
      </x:c>
    </x:row>
    <x:row r="442" ht="25.5" customHeight="1">
      <x:c r="A442" t="str">
        <x:v>DyPyBench: A Benchmark of Executable Python Software</x:v>
      </x:c>
      <x:c r="B442" t="str">
        <x:v>Testing</x:v>
      </x:c>
      <x:c r="C442" t="str">
        <x:v>This paper presents DyPyBench, the first large-scale, diverse, ready-to-run, and ready-to-analyze benchmark of executable Python software. Due to Python’s dynamic nature and widespread use, dynamic program analysis is crucial for it, but the lack of a comprehensive benchmark of executable projects has hindered related research. DyPyBench includes 50 open-source projects from various domains, totaling 681k lines of Python code and 30k test cases. All projects are configured with executable test suites and integrated with the DynaPyt dynamic analysis framework for easy analysis. The study validates its value through three applications: (1) comparing static and dynamic call graphs to reveal limitations of existing static call graph construction techniques; (2) generating training data for the neural model LExecutor to improve its prediction accuracy; (3) mining API usage specifications from execution traces, laying a foundation for Python specification mining. DyPyBench provides a critical basis for Python dynamic analysis research.</x:v>
      </x:c>
      <x:c r="D442" t="str">
        <x:v>This paper presents DyPyBench, the first large-scale, diverse, ready-to-run, and ready-to-analyze benchmark of executable Python software. Due to Python’s dynamic nature and widespread use, dynamic program analysis is crucial for it, but the lack of a comprehensive benchmark of executable projects has hindered related research. DyPyBench includes 50 open-source projects from various domains, totaling 681k lines of Python code and 30k test cases. All projects are configured with executable test suites and integrated with the DynaPyt dynamic analysis framework for easy analysis. The study validates its value through three applications: (1) comparing static and dynamic call graphs to reveal limitations of existing static call graph construction techniques; (2) generating training data for the neural model LExecutor to improve its prediction accuracy; (3) mining API usage specifications from execution traces, laying a foundation for Python specification mining. DyPyBench provides a critical basis for Python dynamic analysis research.</x:v>
      </x:c>
      <x:c r="E442" t="str">
        <x:v>The research theme of the paper is to build and verify a large-scale and diverse executable Python software benchmark test set DyPyBench to support the development and evaluation of dynamic program analysis, testing and related tools, and fill the gap of the lack of comprehensive benchmark test sets in the Python field.</x:v>
      </x:c>
      <x:c r="F442" t="str">
        <x:v>Yes</x:v>
      </x:c>
      <x:c r="G442" t="str">
        <x:v>FSE-24</x:v>
      </x:c>
      <x:c r="H442" t="str">
        <x:v>The research theme of the paper is to build and verify a large-scale and diverse executable Python software benchmark test set DyPyBench to support the development and evaluation of dynamic program analysis, testing and related tools, and fill the gap of the lack of comprehensive benchmark test sets in the Python field.</x:v>
      </x:c>
      <x:c r="I442" t="str">
        <x:v>Quantitative indicators
Basic indicators of the benchmark set: number of projects, number of lines of code, number of test cases, test pass rate, code coverage, and execution time.
Call graph comparison indicators: overlap (precision rate, recall rate) of edges, callers, and callees in static and dynamic call graphs.
Model performance indicator: LExecutor's Top-1 accuracy (proportion of correct prediction values).
Canonical Mining Metric: Frequency of frequent API call patterns.
Effect
Baseline set features:
50 projects, 681,000 lines of code, 29,500 test cases, average test pass rate of 93%, code coverage of 82%, and total execution time of about 1 hour.
Call graph comparison:
The static call graph only covers 49% of dynamic call edges and misses 51.5% of dynamic called functions, revealing the limitations of static analysis in handling scenarios such as Python built-in type method calls.
Model training:
Using DyPyBench to generate 436,000 pieces of training data, LExecutor's Top-1 accuracy increased as the amount of training data increased, verifying the positive impact of more data on model performance.
Norm mining:
Mined 16,500 call sequences from the execution traces and extracted 100 frequent patterns (such as repeated calls of builtins.isinstance)</x:v>
      </x:c>
      <x:c r="J442" t="str">
        <x:v>No</x:v>
      </x:c>
      <x:c r="K442" t="str">
        <x:v>Not reported</x:v>
      </x:c>
      <x:c r="L442" t="str">
        <x:v>No</x:v>
      </x:c>
      <x:c r="M442" s="6" t="e">
        <x:f>HYPERLINK("https://github.com/sola-st/DyPyBench/blob/main/README.md","https://github.com/sola-st/DyPyBench/blob/main/README.md")</x:f>
        <x:v>HYPERLINK is not implemented. linkLocation=https://github.com/sola-st/DyPyBench/blob/main/README.md, friendlyName=https://github.com/sola-st/DyPyBench/blob/main/README.md</x:v>
      </x:c>
      <x:c r="N442" t="str">
        <x:v>15</x:v>
      </x:c>
      <x:c r="O442" t="str">
        <x:v>Program Analysis and Software Testing</x:v>
      </x:c>
      <x:c r="P442" t="str">
        <x:v>program analysis techniques</x:v>
      </x:c>
      <x:c r="Q442" t="str">
        <x:v>No</x:v>
      </x:c>
    </x:row>
    <x:row r="443" ht="25.5" customHeight="1">
      <x:c r="A443" t="str">
        <x:v>Fast Graph Simplification for Path-Sensitive Typestate Analysis through Tempo-Spatial Multi-Point Slicing</x:v>
      </x:c>
      <x:c r="B443" t="str">
        <x:v>Testing</x:v>
      </x:c>
      <x:c r="C443" t="str">
        <x:v>This paper proposes FGS (Fast Graph Simplification), a method to accelerate Path-Sensitive Typestate Analysis (PSTA) via tempo-spatial multi-point slicing. Existing PSTA methods improve analysis precision by eliminating infeasible paths but suffer from low efficiency when handling large programs. FGS extracts multi-point markers (potential vulnerable operation sequences) and constructs a simplified Interprocedural Control Flow Graph (ICFG) using Temporal Multi-point Slicing (TMS) and Spatial Multi-point Slicing (SMS), retaining critical temporal-spatial dependencies while removing redundant nodes and edges. Experiments on the NIST benchmark and 10 real-world large-scale projects show that FGS reduces 89% of nodes, 86% of edges, and 88% of calling contexts on average, achieving a 116× speedup and 93% memory reduction. Compared to 6 mainstream static analysis tools (e.g., IKOS, ClangSA), FGS improves precision by up to 171% and true positive rate by up to 245% in detecting vulnerabilities like memory leaks and double frees. It identifies 105 real bugs in real projects with 82% precision, significantly outperforming baselines.</x:v>
      </x:c>
      <x:c r="D443" t="str">
        <x:v>This paper proposes FGS (Fast Graph Simplification), a method to accelerate Path-Sensitive Typestate Analysis (PSTA) via tempo-spatial multi-point slicing. Existing PSTA methods improve analysis precision by eliminating infeasible paths but suffer from low efficiency when handling large programs. FGS extracts multi-point markers (potential vulnerable operation sequences) and constructs a simplified Interprocedural Control Flow Graph (ICFG) using Temporal Multi-point Slicing (TMS) and Spatial Multi-point Slicing (SMS), retaining critical temporal-spatial dependencies while removing redundant nodes and edges. Experiments on the NIST benchmark and 10 real-world large-scale projects show that FGS reduces 89% of nodes, 86% of edges, and 88% of calling contexts on average, achieving a 116× speedup and 93% memory reduction. Compared to 6 mainstream static analysis tools (e.g., IKOS, ClangSA), FGS improves precision by up to 171% and true positive rate by up to 245% in detecting vulnerabilities like memory leaks and double frees. It identifies 105 real bugs in real projects with 82% precision, significantly outperforming baselines.</x:v>
      </x:c>
      <x:c r="E443" t="str">
        <x:v>The research theme of the paper is to simplify the program control flow graph through spatio-temporal multi-point slicing technology to improve the efficiency of path-sensitive type state analysis (PSTA) while maintaining analysis accuracy, so as to efficiently detect vulnerabilities such as memory leaks, double frees, post-use releases, and null pointer dereferences in software.</x:v>
      </x:c>
      <x:c r="F443" t="str">
        <x:v>No</x:v>
      </x:c>
      <x:c r="G443" t="str">
        <x:v>FSE-24</x:v>
      </x:c>
      <x:c r="H443" t="str">
        <x:v>NIST benchmark test set: Contains 846 programs, covering four vulnerability types: memory leak (CWE-401), double free (CWE-415), use-after-free (CWE-416), and null pointer dereference (CWE-476).
Real large-scale projects: 10 open source C/C++ projects, including YAJL (JSON parsing), gzip (data compression), redis (memory database), etc., with code amounts ranging from 20,000 to 1.36 million lines.</x:v>
      </x:c>
      <x:c r="I443" t="str">
        <x:v>Quantitative indicators
Efficiency indicators: reduction ratio of the number of ICFG nodes, edges, and call contexts; analysis time (seconds), memory usage (MB).
Effectiveness indicators: true positives (TP, number of correctly detected vulnerabilities), false positives (FP, number of false positives), accuracy (TP/(TP+FP)).
Effect
Efficiency improvements:
On average, 89% of nodes, 86% of edges, and 88% of call contexts are reduced.
Achieve 116x speed improvement in large projects and reduce memory usage by 93% (such as redis project analysis time shortened from over 48 hours to 14,266 seconds).
Vulnerability detection performance:
100% accuracy on NIST benchmarks (no</x:v>
      </x:c>
      <x:c r="J443" t="str">
        <x:v>No</x:v>
      </x:c>
      <x:c r="K443" t="str">
        <x:v>Not reported</x:v>
      </x:c>
      <x:c r="L443" t="str">
        <x:v>No</x:v>
      </x:c>
      <x:c r="M443" s="6"/>
      <x:c r="N443"/>
      <x:c r="O443" t="str">
        <x:v>Program Analysis and Software Testing</x:v>
      </x:c>
      <x:c r="P443" t="str">
        <x:v>program analysis techniques</x:v>
      </x:c>
      <x:c r="Q443" t="str">
        <x:v>No</x:v>
      </x:c>
    </x:row>
    <x:row r="444" ht="25.5" customHeight="1">
      <x:c r="A444" t="str">
        <x:v>PBE-based Selective Abstraction and Refinement for Efficient Property Falsification of Embedded Software</x:v>
      </x:c>
      <x:c r="B444" t="str">
        <x:v>Testing</x:v>
      </x:c>
      <x:c r="C444" t="str">
        <x:v>his paper presents PBEAR (PBE-based Selective Abstraction and Refinement), a method to address the inefficiency of property falsification for embedded software. Embedded software is challenging to verify due to its heavy use of global variables, reactive behaviors, and real-time requirements. Existing abstraction techniques are inefficient as they are applied globally, leading to excessive refinements. PBEAR optimizes the process through:
Selective abstraction: Identifying auxiliary functions loosely coupled with the main control logic, and replacing them with function summaries (FS) synthesized via Programming-By-Example (PBE) to reduce verification complexity.
Symbolic alarm filtering: Determining the feasibility of counterexample paths by constructing path programs and using SAT solvers to distinguish true/false alarms.
PBE-based refinement: Iteratively optimizing function summaries based on false alarm information to avoid re-exploring infeasible paths.
Experiments show that PBEAR performs comparably to state-of-the-art model checkers on SV-COMP benchmarks. For 15 safety properties of three typical embedded software (automotive control, elevator controller, garbage collector robot), it outperforms tools like CBMC and CPAchecker in efficiency and scalability, detecting 3–12 more properties with fewer refinements and lower memory usage.</x:v>
      </x:c>
      <x:c r="D444" t="str">
        <x:v>his paper presents PBEAR (PBE-based Selective Abstraction and Refinement), a method to address the inefficiency of property falsification for embedded software. Embedded software is challenging to verify due to its heavy use of global variables, reactive behaviors, and real-time requirements. Existing abstraction techniques are inefficient as they are applied globally, leading to excessive refinements. PBEAR optimizes the process through:
Selective abstraction: Identifying auxiliary functions loosely coupled with the main control logic, and replacing them with function summaries (FS) synthesized via Programming-By-Example (PBE) to reduce verification complexity.
Symbolic alarm filtering: Determining the feasibility of counterexample paths by constructing path programs and using SAT solvers to distinguish true/false alarms.
PBE-based refinement: Iteratively optimizing function summaries based on false alarm information to avoid re-exploring infeasible paths.
Experiments show that PBEAR performs comparably to state-of-the-art model checkers on SV-COMP benchmarks. For 15 safety properties of three typical embedded software (automotive control, elevator controller, garbage collector robot), it outperforms tools like CBMC and CPAchecker in efficiency and scalability, detecting 3–12 more properties with fewer refinements and lower memory usage.</x:v>
      </x:c>
      <x:c r="E444" t="str">
        <x:v>The research topic of the paper is selective abstraction and refinement technology based on programming examples (PBE), which is used to improve the efficiency of embedded software attribute falsification and solve the problem of excessive refinement times and low efficiency caused by global application of traditional abstraction methods in embedded software verification.</x:v>
      </x:c>
      <x:c r="F444" t="str">
        <x:v>Yes</x:v>
      </x:c>
      <x:c r="G444" t="str">
        <x:v>FSE-24</x:v>
      </x:c>
      <x:c r="H444" t="str">
        <x:v>SV-COMP 2022 benchmark set: A total of 16 programs in 6 categories are selected for fair comparison with mainstream tools, covering reachability security properties.
3 typical embedded software:
P1: Car target tracking multi-task program
P2: Elevator controller program
P3: Garbage collection bot
Each program contains 5 security attributes, involving typical requirements of embedded software such as real-time performance and state reachability.</x:v>
      </x:c>
      <x:c r="I444" t="str">
        <x:v>Quantitative indicators
Efficiency indicators: falsification time (seconds), memory usage (GB), number of refinements (#R).
Effectiveness indicators: number of true positives detected (correct alarms), false positive rate (false alarm rate).
Effect
SV-COMP benchmark:
The performance is comparable to tools such as CBMC and CPAchecker, with the lowest average memory usage (0.01–1.06 GB), and the number of refinements of some programs is reduced (for example, gcd_1+newton_1_6 is reduced from 38 times to 2 times).
Embedded software testing:
Efficiency: average</x:v>
      </x:c>
      <x:c r="J444" t="str">
        <x:v>No</x:v>
      </x:c>
      <x:c r="K444" t="str">
        <x:v>Not reported</x:v>
      </x:c>
      <x:c r="L444" t="str">
        <x:v>No</x:v>
      </x:c>
      <x:c r="M444" s="6"/>
      <x:c r="N444"/>
      <x:c r="O444" t="str">
        <x:v>Program Analysis and Software Testing</x:v>
      </x:c>
      <x:c r="P444" t="str">
        <x:v>program analysis techniques</x:v>
      </x:c>
      <x:c r="Q444" t="str">
        <x:v>No</x:v>
      </x:c>
    </x:row>
    <x:row r="445" ht="25.5" customHeight="1">
      <x:c r="A445" t="str">
        <x:v>Predictive Program Slicing via Execution Knowledge-Guided Dynamic Dependence Learning</x:v>
      </x:c>
      <x:c r="B445" t="str">
        <x:v>Testing</x:v>
      </x:c>
      <x:c r="C445" t="str">
        <x:v>This paper introduces ND-Slicer, a neural network-based predictive program slicing approach designed to address the limitations of traditional slicing techniques when executing specific inputs is expensive or code is incomplete. ND-Slicer learns dynamic program dependencies (including data and control dependencies) through execution-aware pre-training (e.g., using the CodeExecutor model), enabling it to predict dynamic backward slices for specific inputs without actual program execution.
Experimental results show that on Python programs, ND-Slicer achieves an exact-match accuracy of 81.3% and a ROUGE-LCS F1-score of 95.4%. For non-executable partial code, the exact-match accuracy is 57.5%. In extrinsic evaluation for crash detection, it locates faults with an accuracy of 63.9%. Further analysis demonstrates ND-Slicer’s ability to understand control flow in branched structures, loop iterations, and inter-procedural calls, validating its effectiveness in parsing complex program structures.</x:v>
      </x:c>
      <x:c r="D445" t="str">
        <x:v>This paper introduces ND-Slicer, a neural network-based predictive program slicing approach designed to address the limitations of traditional slicing techniques when executing specific inputs is expensive or code is incomplete. ND-Slicer learns dynamic program dependencies (including data and control dependencies) through execution-aware pre-training (e.g., using the CodeExecutor model), enabling it to predict dynamic backward slices for specific inputs without actual program execution.
Experimental results show that on Python programs, ND-Slicer achieves an exact-match accuracy of 81.3% and a ROUGE-LCS F1-score of 95.4%. For non-executable partial code, the exact-match accuracy is 57.5%. In extrinsic evaluation for crash detection, it locates faults with an accuracy of 63.9%. Further analysis demonstrates ND-Slicer’s ability to understand control flow in branched structures, loop iterations, and inter-procedural calls, validating its effectiveness in parsing complex program structures.</x:v>
      </x:c>
      <x:c r="E445" t="str">
        <x:v>The research theme of the paper is to implement predictive program slicing based on dynamic dependency learning guided by execution knowledge, which solves the problems of traditional dynamic slicing relying on actual execution and difficulty in processing incomplete code or high-cost input. It uses a neural network model to predict the sequence of program statements that affect slicing criteria under specific inputs.</x:v>
      </x:c>
      <x:c r="F445" t="str">
        <x:v>Yes</x:v>
      </x:c>
      <x:c r="G445" t="str">
        <x:v>FSE-24</x:v>
      </x:c>
      <x:c r="H445" t="str">
        <x:v>CodeNetMut dataset: Contains executable Python programs and their mutant versions, providing execution traces and variable states, used to generate ground-truth for dynamic slicing.
Non-executable assembly: Incomplete Python code (such as missing import statements or reference methods) constructed from the test set, used to evaluate the ability to slice parts of the code.
Fault-injected assembly: A crash detection dataset built by injecting ZeroDivisionError faults into CodeNetMut programs, used to evaluate the usefulness of slicing in fault location.</x:v>
      </x:c>
      <x:c r="I445" t="str">
        <x:v>Quantitative indicators
Intrinsic evaluation metrics: Exact Match (EM), ROUGE-LCS (F1 score based on the longest common subsequence, precision, recall).
External evaluation index: crash detection accuracy (the proportion of prediction slices containing fault-related statements).
Effect
Executable Python program:
The exact matching accuracy is 81.3%, and the ROUGE-LCS F1 score is 95.4%, significantly better than traditional static analysis and baseline methods based on execution trajectory prediction.
Non-executable Python program:
The overall exact matching accuracy is 57.5%, of which the code without branches reaches 59.5%, and the code with branches/loops reaches 55.0%, which verifies the adaptability to incomplete codes.
Crash detection:
The accuracy of locating faults is 63.9%, and the proportion of accurately predicting dynamic slices is 47.5%, proving its practicality in actual debugging.
Complex structure analysis:
Slicing accuracy for loop iterations decreases slightly with the number of iterations (from 81.7% to 58.2%), but ROUGE-L</x:v>
      </x:c>
      <x:c r="J445" t="str">
        <x:v>No</x:v>
      </x:c>
      <x:c r="K445" t="str">
        <x:v>Not reported</x:v>
      </x:c>
      <x:c r="L445" t="str">
        <x:v>No</x:v>
      </x:c>
      <x:c r="M445" s="6" t="e">
        <x:f>HYPERLINK("https://github.com/aashishyadavally/nd-slicer","https://github.com/aashishyadavally/nd-slicer")</x:f>
        <x:v>HYPERLINK is not implemented. linkLocation=https://github.com/aashishyadavally/nd-slicer, friendlyName=https://github.com/aashishyadavally/nd-slicer</x:v>
      </x:c>
      <x:c r="N445" t="str">
        <x:v>6</x:v>
      </x:c>
      <x:c r="O445" t="str">
        <x:v>Formal methods and verification</x:v>
      </x:c>
      <x:c r="P445" t="str">
        <x:v>Model checking and symbolic execution</x:v>
      </x:c>
      <x:c r="Q445" t="str">
        <x:v>Yes</x:v>
      </x:c>
    </x:row>
    <x:row r="446" ht="25.5" customHeight="1">
      <x:c r="A446" t="str">
        <x:v>A Deep Dive into Large Language Models for Automated Bug Localization and Repair</x:v>
      </x:c>
      <x:c r="B446" t="str">
        <x:v>Testing</x:v>
      </x:c>
      <x:c r="C446" t="str">
        <x:v>This paper presents a deep exploration of large language models (LLMs) for automated bug localization and repair, introducing a framework called Toggle. Unlike existing deep learning-based program repair methods, Toggle uniquely localizes bugs at the token granularity and separates bug localization and fixing using different LLMs, enabling effective integration of contextual information and enhanced inductive biases. The framework comprises three core components: a bug localization model (based on the CodeT5 encoder), an adjustment model (to address tokenizer inconsistencies), and a bug-fixing model (based on generative LLMs). By designing four distinct prompting strategies, Toggle achieves state-of-the-art performance on the CodeXGLUE code refinement benchmark and exhibits strong performance on other datasets such as Defects4J. Experiments also investigate the impact of prompting strategies, contextual information (e.g., code comments), and the adjustment model, providing valuable insights for LLM-based program repair.</x:v>
      </x:c>
      <x:c r="D446" t="str">
        <x:v>This paper presents a deep exploration of large language models (LLMs) for automated bug localization and repair, introducing a framework called Toggle. Unlike existing deep learning-based program repair methods, Toggle uniquely localizes bugs at the token granularity and separates bug localization and fixing using different LLMs, enabling effective integration of contextual information and enhanced inductive biases. The framework comprises three core components: a bug localization model (based on the CodeT5 encoder), an adjustment model (to address tokenizer inconsistencies), and a bug-fixing model (based on generative LLMs). By designing four distinct prompting strategies, Toggle achieves state-of-the-art performance on the CodeXGLUE code refinement benchmark and exhibits strong performance on other datasets such as Defects4J. Experiments also investigate the impact of prompting strategies, contextual information (e.g., code comments), and the adjustment model, providing valuable insights for LLM-based program repair.</x:v>
      </x:c>
      <x:c r="E446" t="str">
        <x:v>Token granular automatic defect location and repair based on large language model</x:v>
      </x:c>
      <x:c r="F446" t="str">
        <x:v>Yes</x:v>
      </x:c>
      <x:c r="G446" t="str">
        <x:v>FSE-24</x:v>
      </x:c>
      <x:c r="H446" t="str">
        <x:v>The benchmark data sets used in the paper include:
CodeXGLUE (including Tufano Small and Tufano Medium sub-datasets);
CodeReviewer (with annotated and unannotated versions);
Defects4J;
GitHub dataset (for model fine-tuning).</x:v>
      </x:c>
      <x:c r="I446" t="str">
        <x:v>Quantitative indicators
Exact Match (EM): used to evaluate how exactly the generated repair code matches the real repair;
Top-K metrics (Top-10, Top-30, Top-50, Top-100, etc.): Used on the Defects4J dataset, measuring the number of correct fixes in the top K generated patches.
Results achieved
On CodeXGLUE's Tufano Small data set, the EM accuracy of the PolyCoder-2.7B model reaches 25.07%, exceeding baselines such as NSEdit (23.86%);
On the Defects4J dataset, Toggle's CodeParrot-110M model outperforms existing methods (such as CURE, RewardRepair) in Top-10, Top-30, Top-50, and Top-100 indicators, reaching 41, 58, 64, and 74 correct repairs respectively;
Hint strategy 4 performs best on most models. For example, CodeParrot-110M’s EM accuracy reaches 63.83%, which is significantly higher than other hints;
Adjusting the model increases the accuracy of LLM with 110M-400M parameters on each data set by an average of 0.5%-2%.</x:v>
      </x:c>
      <x:c r="J446" t="str">
        <x:v>No</x:v>
      </x:c>
      <x:c r="K446" t="str">
        <x:v>Not reported</x:v>
      </x:c>
      <x:c r="L446" t="str">
        <x:v>Yes</x:v>
      </x:c>
      <x:c r="M446" s="6"/>
      <x:c r="N446"/>
      <x:c r="O446" t="str">
        <x:v>Software maintenance and evolution</x:v>
      </x:c>
      <x:c r="P446" t="str">
        <x:v>Automated program repair</x:v>
      </x:c>
      <x:c r="Q446" t="str">
        <x:v>Yes</x:v>
      </x:c>
    </x:row>
    <x:row r="447" ht="25.5" customHeight="1">
      <x:c r="A447" t="str">
        <x:v>CORE: Resolving Code Quality Issues Using LLMs</x:v>
      </x:c>
      <x:c r="B447" t="str">
        <x:v>Development</x:v>
      </x:c>
      <x:c r="C447" t="str">
        <x:v>This paper presents CORE (Code REvisions), a tool that leverages instruction-following large language models (LLMs) to assist developers in resolving code quality issues flagged by static analysis tools. CORE adopts a dual-LLM architecture consisting of a proposer and a ranker: the proposer LLM (e.g., GPT-3.5-Turbo) generates candidate code revisions based on fix recommendations from static analysis tools; the ranker LLM (e.g., GPT-4) scores and ranks these candidates using criteria aligned with developers’ acceptance standards to filter out revisions with unintended functionality changes. Experiments show that CORE performs effectively on Python (CodeQL, 52 checks) and Java (SonarQube, 10 checks) datasets, fixing 59.2% of Python files and 76.8% of Java files. The ranker LLM reduces false positives by 25.8%. Compared to specialized rule-based repair tools (e.g., Sorald), CORE achieves comparable fix rates with significantly lower engineering effort.</x:v>
      </x:c>
      <x:c r="D447" t="str">
        <x:v>This paper presents CORE (Code REvisions), a tool that leverages instruction-following large language models (LLMs) to assist developers in resolving code quality issues flagged by static analysis tools. CORE adopts a dual-LLM architecture consisting of a proposer and a ranker: the proposer LLM (e.g., GPT-3.5-Turbo) generates candidate code revisions based on fix recommendations from static analysis tools; the ranker LLM (e.g., GPT-4) scores and ranks these candidates using criteria aligned with developers’ acceptance standards to filter out revisions with unintended functionality changes. Experiments show that CORE performs effectively on Python (CodeQL, 52 checks) and Java (SonarQube, 10 checks) datasets, fixing 59.2% of Python files and 76.8% of Java files. The ranker LLM reduces false positives by 25.8%. Compared to specialized rule-based repair tools (e.g., Sorald), CORE achieves comparable fix rates with significantly lower engineering effort.</x:v>
      </x:c>
      <x:c r="E447" t="str">
        <x:v>Automatic repair of code quality issues based on large language models</x:v>
      </x:c>
      <x:c r="F447" t="str">
        <x:v>Yes</x:v>
      </x:c>
      <x:c r="G447" t="str">
        <x:v>FSE-24</x:v>
      </x:c>
      <x:c r="H447" t="str">
        <x:v>The benchmark data sets used in the paper include:
CodeQueries (CQPy): Contains 2752 Python files covering 52 static checks of the CodeQL tool;
Sorald (SQJava): Contains 483 Java files covering 10 static checks of the SonarQube tool;
CQPyUS: A subset (520 files) of CQPy for user research.</x:v>
      </x:c>
      <x:c r="I447" t="str">
        <x:v>Quantitative indicators
Fix Rate: the proportion of files verified by static analysis tools;
Issues Remaining: The number of quality issues that still exist after repair;
False Positives: The proportion of candidate revisions rejected by human reviewers;
Ranker Validity: The consistency between Ranker LLM scoring of candidate revisions and human acceptance.
Results achieved
On the CQPy (Python) dataset, 59.2% of documents revised by CORE pass static inspection and human review, and ranker LLM reduces false positives by 25.8%;
On the SQJava (Java) dataset, CORE's repair rate reaches 76.8%, which is close to the dedicated tool Sorald (78.3%), but the engineering cost is significantly lower;
Cross-language versatility: Stable performance on both Python and Java, no need to adjust the architecture for specific languages;
Small-scale model potential: When WizardCoder-15B is used as a proposer, the repair rate on small files reaches 85.71%, which is close to GPT-3.5-Turbo's 95.98%.</x:v>
      </x:c>
      <x:c r="J447" t="str">
        <x:v>No</x:v>
      </x:c>
      <x:c r="K447" t="str">
        <x:v>Not reported</x:v>
      </x:c>
      <x:c r="L447" t="str">
        <x:v>Yes</x:v>
      </x:c>
      <x:c r="M447" s="6"/>
      <x:c r="N447"/>
      <x:c r="O447" t="str">
        <x:v>Software maintenance and evolution</x:v>
      </x:c>
      <x:c r="P447" t="str">
        <x:v>Automated program repair</x:v>
      </x:c>
      <x:c r="Q447" t="str">
        <x:v>Yes</x:v>
      </x:c>
    </x:row>
    <x:row r="448" ht="25.5" customHeight="1">
      <x:c r="A448" t="str">
        <x:v>Towards Effective Multi-Hunk Bug Repair: Detecting, Creating, Evaluating, and Understanding Indivisible Bugs</x:v>
      </x:c>
      <x:c r="B448" t="str">
        <x:v>Testing</x:v>
      </x:c>
      <x:c r="C448" s="5" t="str">
        <x:v>This paper addresses the misleading evaluation of multi-hunk bug repair techniques by focusing on indivisible multi-hunk bugs. Existing research relies heavily on the Defects4J dataset, which contains a significant portion (49.5%) of divisible multi-hunk bugs—combinations of independent bugs that do not reflect real-world debugging scenarios where developers handle one failure at a time. To provide a better evaluation basis, we propose IBugFinder, an enumeration-based approach to detect divisible bugs and split them into new indivisible ones. Applying IBugFinder to 281 multi-hunk bugs from Defects4J, we identified 139 divisible bugs and created 249 new indivisible bugs, forming the CatenaD4J dataset.
Evaluations show that existing repair techniques perform poorly on indivisible bugs, with the best multi-hunk tool fixing only 5 bugs, outperformed by advanced single-hunk tools. By analyzing developer and tool-generated patches, we identified 8 behavioral relationships of partial patches (e.g., def-and-use, one-action) and proposed tailored repair strategies, offering valuable insights for multi-hunk bug repair.</x:v>
      </x:c>
      <x:c r="D448" t="str">
        <x:v>This paper addresses the misleading evaluation of multi-hunk bug repair techniques by focusing on indivisible multi-hunk bugs. Existing research relies heavily on the Defects4J dataset, which contains a significant portion (49.5%) of divisible multi-hunk bugs—combinations of independent bugs that do not reflect real-world debugging scenarios where developers handle one failure at a time. To provide a better evaluation basis, we propose IBugFinder, an enumeration-based approach to detect divisible bugs and split them into new indivisible ones. Applying IBugFinder to 281 multi-hunk bugs from Defects4J, we identified 139 divisible bugs and created 249 new indivisible bugs, forming the CatenaD4J dataset.
Evaluations show that existing repair techniques perform poorly on indivisible bugs, with the best multi-hunk tool fixing only 5 bugs, outperformed by advanced single-hunk tools. By analyzing developer and tool-generated patches, we identified 8 behavioral relationships of partial patches (e.g., def-and-use, one-action) and proposed tailored repair strategies, offering valuable insights for multi-hunk bug repair.</x:v>
      </x:c>
      <x:c r="E448" t="str">
        <x:v>The research topic is the detection, creation, repair and understanding of invisible multi-hunk bugs</x:v>
      </x:c>
      <x:c r="F448" t="str">
        <x:v>Yes</x:v>
      </x:c>
      <x:c r="G448" t="str">
        <x:v>FSE-24</x:v>
      </x:c>
      <x:c r="H448" t="str">
        <x:v>The benchmark data sets used in the paper include:
Defects4J-v2.0: Contains 281 multi-code block defects from 6 projects (Chart, Closure, Lang, Math, Mockito, Time);
CatenaD4J: A new dataset created by the authors with 249 indivisible defects (105 multi-code block defects and 144 single code block defects), split from divisible defects by IBugFinder.</x:v>
      </x:c>
      <x:c r="I448" t="str">
        <x:v>Quantitative indicators
Number of defects detected and created: number of divisible defects, indivisible defects and newly generated defects;
Repair rate: the number of defects that the tool can correctly fix (correct patches) and the number of reasonable patches that can be generated (passing all tests);
Partial patch relationship frequency: the proportion of occurrences of 8 behavioral relationships in developer patches and tool-generated patches.
Results achieved
Defect detection and creation: 139 divisible defects (49.5%) were detected from 281 Defects4J defects, and 249 new defects were created (including 105 multi-code block defects);
Repair performance: Existing tools repair at most 8 of the 118 original indivisible defects and 7 of the 105 new defects. The best multi-code block tool only repairs 5, and the performance is not as good as the single code block tool;
Frequency of relationships: In developer patches, "Definition-Use (DU)" and "Single Operation (OA)" are the most common relationships, accounting for 35.0% and 26.7% respectively, while 77% of tool-generated patches are "Single Operation (OA)" and "Essential Single Code Block (EOH)", indicating its limitations.</x:v>
      </x:c>
      <x:c r="J448" t="str">
        <x:v>No</x:v>
      </x:c>
      <x:c r="K448" t="str">
        <x:v>Not reported</x:v>
      </x:c>
      <x:c r="L448" t="str">
        <x:v>No</x:v>
      </x:c>
      <x:c r="M448" s="6" t="e">
        <x:f>HYPERLINK("https://github.com/qixin5/indivisible_multihunk_bug_repair","https://github.com/qixin5/indivisible_multihunk_bug_repair")</x:f>
        <x:v>HYPERLINK is not implemented. linkLocation=https://github.com/qixin5/indivisible_multihunk_bug_repair, friendlyName=https://github.com/qixin5/indivisible_multihunk_bug_repair</x:v>
      </x:c>
      <x:c r="N448" t="str">
        <x:v>2</x:v>
      </x:c>
      <x:c r="O448" t="str">
        <x:v>Software maintenance and evolution</x:v>
      </x:c>
      <x:c r="P448" t="str">
        <x:v>Automated program repair</x:v>
      </x:c>
      <x:c r="Q448" t="str">
        <x:v>No</x:v>
      </x:c>
    </x:row>
    <x:row r="449" ht="25.5" customHeight="1">
      <x:c r="A449" t="str">
        <x:v>ProveNFix: Temporal Property guided Program Repair</x:v>
      </x:c>
      <x:c r="B449" t="str">
        <x:v>Testing</x:v>
      </x:c>
      <x:c r="C449" t="str">
        <x:v>This paper presents ProveNFix, the first temporal property-guided static analyzer and automated repair tool for detecting and fixing temporal-related bugs (e.g., memory leaks, null pointer dereferences, resource leaks). ProveNFix introduces "future-condition" to extend traditional pre/post-conditions, enabling modular expression of behavioral constraints after function calls. It automatically infers program specifications (based on annotations for a small set of primitive APIs), verifies temporal properties via a term rewriting system, and generates patches using bidirectional constraint propagation and deductive synthesis.
Experiments show ProveNFix detects 515 vulnerabilities and repairs 492 bugs across 10 real-world C projects (over 1M LoC), outperforming state-of-the-art tools (SAVER and FootPatch): 90% fix rate for null pointer dereferences, 5% higher memory leak fix rate than SAVER, and 40% higher resource leak fix rate than FootPatch. It also handles generalized temporal bugs (e.g., unchecked return values) and is successfully applied to repairing SSL API usages in security-critical projects like OpenSSL.</x:v>
      </x:c>
      <x:c r="D449" t="str">
        <x:v>This paper presents ProveNFix, the first temporal property-guided static analyzer and automated repair tool for detecting and fixing temporal-related bugs (e.g., memory leaks, null pointer dereferences, resource leaks). ProveNFix introduces "future-condition" to extend traditional pre/post-conditions, enabling modular expression of behavioral constraints after function calls. It automatically infers program specifications (based on annotations for a small set of primitive APIs), verifies temporal properties via a term rewriting system, and generates patches using bidirectional constraint propagation and deductive synthesis.
Experiments show ProveNFix detects 515 vulnerabilities and repairs 492 bugs across 10 real-world C projects (over 1M LoC), outperforming state-of-the-art tools (SAVER and FootPatch): 90% fix rate for null pointer dereferences, 5% higher memory leak fix rate than SAVER, and 40% higher resource leak fix rate than FootPatch. It also handles generalized temporal bugs (e.g., unchecked return values) and is successfully applied to repairing SSL API usages in security-critical projects like OpenSSL.</x:v>
      </x:c>
      <x:c r="E449" t="str">
        <x:v>Program defect detection and automatic repair based on timing attributes</x:v>
      </x:c>
      <x:c r="F449" t="str">
        <x:v>Yes</x:v>
      </x:c>
      <x:c r="G449" t="str">
        <x:v>FSE-24</x:v>
      </x:c>
      <x:c r="H449" t="str">
        <x:v>The benchmark data sets used in the paper include:
10 real C projects (such as Swoole, lxc, WavPack, etc.) with a total code volume of more than 1.2 million lines are used to evaluate defect detection and repair effects;
OpenSSL related projects (such as keepalived, sslsplit, etc.), used to verify the effectiveness of tools in fixing security-sensitive API usage;
Comparative dataset of SAVER and FootPatch for repair performance comparison with existing tools.</x:v>
      </x:c>
      <x:c r="I449" t="str">
        <x:v>Quantitative indicators
Defect detection indicators: true positives, false positives, additional true bugs;
Repair effect indicators: fix rate, repair time;
Tool comparison indicators: Comparison with Infer's defect detection capabilities, and comparison with SAVER and FootPatch's repair rate.
Results achieved
Defect detection: In 10 C projects, ProveNFix found 72.2% more real defects (266) than Infer, with a lower false positive rate;
Repair rate: 90% of null pointer dereferences, 79% of memory leaks, 100% of resource leaks, better than SAVER (73.7%) and FootPatch (60%) respectively;
Efficiency: On average, it takes about 0.25 seconds to repair a defect, which is significantly faster than SAVER’s preprocessing time;
Scalability: Successfully fixed SSL API usage defects in OpenSSL-related projects, verifying the ability to handle generalized timing defects.</x:v>
      </x:c>
      <x:c r="J449" t="str">
        <x:v>Yes</x:v>
      </x:c>
      <x:c r="K449" t="str">
        <x:v>The paper mentions application cases in industrial projects:
OpenSSL related projects: Fixed real flaws such as unchecked return value of SSL_new () in keepalived, incorrect use of SSL_CTX_use_certificate () in sslsplit, and verified the utility of the tool in repairing security-sensitive APIs;
Real C projects: Fixed problems such as memory leaks and unreleased resources in projects such as Swoole and lxc. Some of the fixes are consistent with patches submitted by developers.</x:v>
      </x:c>
      <x:c r="L449" t="str">
        <x:v>No</x:v>
      </x:c>
      <x:c r="M449" s="6"/>
      <x:c r="N449"/>
      <x:c r="O449" t="str">
        <x:v>Software maintenance and evolution</x:v>
      </x:c>
      <x:c r="P449" t="str">
        <x:v>Automated program repair</x:v>
      </x:c>
      <x:c r="Q449" t="str">
        <x:v>No</x:v>
      </x:c>
    </x:row>
    <x:row r="450" ht="25.5" customHeight="1">
      <x:c r="A450" t="str">
        <x:v>Towards AI-Assisted Synthesis of Verified Dafny Methods</x:v>
      </x:c>
      <x:c r="B450" t="str">
        <x:v>Development</x:v>
      </x:c>
      <x:c r="C450" t="str">
        <x:v>This paper explores the capability of large language models (GPT-4 and PaLM-2) to synthesize formally verified methods in the verification-aware language Dafny. Using 178 problems from the MBPP dataset, three prompting strategies are designed: a contextless prompt, a signature prompt (including method signatures and test cases), and a dynamic few-shot prompt combining Chain of Thought (CoT) and Retrieval-Augmented Generation (RAG).
Results show that GPT-4 outperforms PaLM-2, with the dynamic few-shot prompt achieving the best performance: GPT-4 generated verified and human-evaluated correct Dafny methods for 58% of the problems, compared to 19% with the contextless prompt and 10% with the signature prompt. The study also constructs the MBPP-DFY-153 dataset, containing 153 verified Dafny solutions (50 manually written and 103 synthesized by GPT-4), demonstrating the feasibility of combining LLMs with formal verification and laying the groundwork for a "programmer’s verification apprentice."</x:v>
      </x:c>
      <x:c r="D450" t="str">
        <x:v>This paper explores the capability of large language models (GPT-4 and PaLM-2) to synthesize formally verified methods in the verification-aware language Dafny. Using 178 problems from the MBPP dataset, three prompting strategies are designed: a contextless prompt, a signature prompt (including method signatures and test cases), and a dynamic few-shot prompt combining Chain of Thought (CoT) and Retrieval-Augmented Generation (RAG).
Results show that GPT-4 outperforms PaLM-2, with the dynamic few-shot prompt achieving the best performance: GPT-4 generated verified and human-evaluated correct Dafny methods for 58% of the problems, compared to 19% with the contextless prompt and 10% with the signature prompt. The study also constructs the MBPP-DFY-153 dataset, containing 153 verified Dafny solutions (50 manually written and 103 synthesized by GPT-4), demonstrating the feasibility of combining LLMs with formal verification and laying the groundwork for a "programmer’s verification apprentice."</x:v>
      </x:c>
      <x:c r="E450" t="str">
        <x:v>Formally verified Dafny method synthesis based on large language models</x:v>
      </x:c>
      <x:c r="F450" t="str">
        <x:v>Yes</x:v>
      </x:c>
      <x:c r="G450" t="str">
        <x:v>FSE-24</x:v>
      </x:c>
      <x:c r="H450" t="str">
        <x:v>The benchmark data sets used in the paper include:
MBPP-san-DFY: 178 questions based on translation of the MBPP-sanitized data set, including problem description, Dafny method signature and test cases, used to test model performance;
MBPP-DFY-50: Manually translated Dafny solutions to 50 MBPP problems, including full specifications (pre/postconditions, loop invariants, etc.), for examples of dynamic few-shot prompts;
MBPP-DFY-153: Research-generated dataset of 153 validated Dafny solutions (50 hand-written, 103 generated by GPT-4).</x:v>
      </x:c>
      <x:c r="I450" t="str">
        <x:v>Quantitative indicators
Verification success rate (verify@k): In k attempts, the proportion of methods generated that can be verified by the Dafny validator;
Specification quality: the strength (strong/weak/wrong) and completeness of generated preconditions, postconditions, loop invariants;
Error type analysis: distribution of compilation errors (syntax errors, type errors) and verification errors (invariant violations, postconditions not met, etc.).
Results achieved
Verification success rate: GPT-4's verify@5 under the dynamic few-shot prompt reaches 64.04%, of which 58% of the methods contain strong postconditions and pass manual evaluation; PaLM-2's verify@5 under the same prompt is 29.21%;
Canonical generation: Dynamic few-shot hints enable all methods generated by GPT-4 to include post-conditions, 90.35% of which are strong post-conditions, significantly higher than no context hints (53.84%) and signature hints (31.57%);
Error reduction: Dynamic few-shot hints significantly reduce compilation errors (GPT-4 syntax errors dropped from 51/73 to 16/61), and verification errors mainly stem from loop invariant violations (23/61).</x:v>
      </x:c>
      <x:c r="J450" t="str">
        <x:v>No</x:v>
      </x:c>
      <x:c r="K450" t="str">
        <x:v>Not reported</x:v>
      </x:c>
      <x:c r="L450" t="str">
        <x:v>No</x:v>
      </x:c>
      <x:c r="M450" s="6" t="e">
        <x:f>HYPERLINK("https://github.com/Mondego/dafny-synthesis","https://github.com/Mondego/dafny-synthesis")</x:f>
        <x:v>HYPERLINK is not implemented. linkLocation=https://github.com/Mondego/dafny-synthesis, friendlyName=https://github.com/Mondego/dafny-synthesis</x:v>
      </x:c>
      <x:c r="N450" t="str">
        <x:v>48</x:v>
      </x:c>
      <x:c r="O450" t="str">
        <x:v>Formal methods and verification</x:v>
      </x:c>
      <x:c r="P450" t="str">
        <x:v>Program Verification and Theorem Proving</x:v>
      </x:c>
      <x:c r="Q450" t="str">
        <x:v>Yes</x:v>
      </x:c>
    </x:row>
    <x:row r="451" ht="25.5" customHeight="1">
      <x:c r="A451" t="str">
        <x:v>Metamorphic Testing of Secure Multi-Party Computation (MPC) Compilers</x:v>
      </x:c>
      <x:c r="B451" t="str">
        <x:v>Testing</x:v>
      </x:c>
      <x:c r="C451" t="str">
        <x:v>This paper presents MT-MPC, the first metamorphic testing framework designed for Secure Multi-party Computation (MPC) compilers to systematically detect errors. MPC compilers translate high-level privacy-preserving computation logic into low-level efficient executables, but their complex optimizations (e.g., circuit conversion, communication optimization) often introduce subtle bugs.MT-MPC designs three metamorphic relations (MRs): data/control flow-based \(MR_{dcf}\), data visibility-based \(MR_{vis}\), and low-level circuit-based \(MR_{cir}\). It detects errors by mutating high-level MPC programs and verifying semantic consistency of compiled outputs. Evaluations on three mainstream MPC compilers (MP-SPDZ, EzPC, EMP) with 12K mutated programs reveal 4,772 logic error-triggering inputs and 8,072 compilation failures, confirming 13 logic bugs (9 fixed by developers). This framework provides a critical tool to improve MPC compiler reliability.</x:v>
      </x:c>
      <x:c r="D451" t="str">
        <x:v>This paper presents MT-MPC, the first metamorphic testing framework designed for Secure Multi-party Computation (MPC) compilers to systematically detect errors. MPC compilers translate high-level privacy-preserving computation logic into low-level efficient executables, but their complex optimizations (e.g., circuit conversion, communication optimization) often introduce subtle bugs.MT-MPC designs three metamorphic relations (MRs): data/control flow-based \(MR_{dcf}\), data visibility-based \(MR_{vis}\), and low-level circuit-based \(MR_{cir}\). It detects errors by mutating high-level MPC programs and verifying semantic consistency of compiled outputs. Evaluations on three mainstream MPC compilers (MP-SPDZ, EzPC, EMP) with 12K mutated programs reveal 4,772 logic error-triggering inputs and 8,072 compilation failures, confirming 13 logic bugs (9 fixed by developers). This framework provides a critical tool to improve MPC compiler reliability.</x:v>
      </x:c>
      <x:c r="E451" t="str">
        <x:v>A deformed testing method for secure multi-party computation (MPC) compilers</x:v>
      </x:c>
      <x:c r="F451" t="str">
        <x:v>Yes</x:v>
      </x:c>
      <x:c r="G451" t="str">
        <x:v>FSE-24</x:v>
      </x:c>
      <x:c r="H451" t="str">
        <x:v>The benchmarks used in the paper include:
Three mainstream MPC compilers: MP-SPDZ (versions 0.3.5 and 0.3.6), EzPC (version c6e60b1), and EMP (version 0.2.2), covering commonly used tools in academia and industry;
Generated test program set: 500 seed programs are generated for each compiler, and about 12K test programs are obtained through three MR mutations, covering arithmetic operations, logical operations, private data processing and other scenarios.</x:v>
      </x:c>
      <x:c r="I451" t="str">
        <x:v>Quantitative indicators
Number of error-triggering inputs: includes the number of input programs that cause logic errors (successful compilation but inconsistent output) and compilation failures (crash or exception);
Number of vulnerabilities: the number of logical vulnerabilities confirmed by manual analysis and developers;
Contribution of each deformation relationship: distribution of the number of errors detected by different MRs;
Test efficiency: total test time, time spent in each stage of mutation/compilation/execution.
Results achieved
Error detection: In 12K test programs, 4772 logic error triggering inputs and 8072 compilation failure cases were found;
Vulnerability confirmation: 13 logical vulnerabilities were finally confirmed, involving code elimination errors, shallow copy issues, dependency graph construction errors, etc.</x:v>
      </x:c>
      <x:c r="J451" t="str">
        <x:v>No</x:v>
      </x:c>
      <x:c r="K451" t="str">
        <x:v>Not reported</x:v>
      </x:c>
      <x:c r="L451" t="str">
        <x:v>No</x:v>
      </x:c>
      <x:c r="M451" s="6" t="e">
        <x:f>HYPERLINK("http://chat.deepseek.com/a/chat/s/ff64dc23-1d0c-402d-98d5-c952af17414e","chat.deepseek.com/a/chat/s/ff64dc23-1d0c-402d-98d5-c952af17414e")</x:f>
        <x:v>HYPERLINK is not implemented. linkLocation=http://chat.deepseek.com/a/chat/s/ff64dc23-1d0c-402d-98d5-c952af17414e, friendlyName=chat.deepseek.com/a/chat/s/ff64dc23-1d0c-402d-98d5-c952af17414e</x:v>
      </x:c>
      <x:c r="N451" t="str">
        <x:v>2</x:v>
      </x:c>
      <x:c r="O451" t="str">
        <x:v>Program Analysis and Software Testing</x:v>
      </x:c>
      <x:c r="P451" t="str">
        <x:v>Automated test generation</x:v>
      </x:c>
      <x:c r="Q451" t="str">
        <x:v>No</x:v>
      </x:c>
    </x:row>
    <x:row r="452" ht="25.5" customHeight="1">
      <x:c r="A452" t="str">
        <x:v>Mobile Bug Report Reproduction via Global Search on the App UI Model</x:v>
      </x:c>
      <x:c r="B452" t="str">
        <x:v>Maintenance</x:v>
      </x:c>
      <x:c r="C452" t="str">
        <x:v>Mobile applications have become ubiquitous, but reproducing bug reports— a critical step in maintenance— remains challenging due to vague, incomplete, or inaccurate steps provided by users. Existing automated techniques rely on dynamic app exploration to match bug report steps with UI events, but they struggle with missing or imprecise steps, often getting trapped in suboptimal local matches.
This paper proposes a novel approach that uses an app’s UI Transition Graph (UTG) for global search across all possible step-to-UI-event matches. It formulates bug reproduction as a Markov model (Probabilistic Reproduction Model, PRM) and employs dynamic programming to efficiently find the most likely event sequences. The approach also leverages UTG to bridge missing steps, recovering complete reproduction paths. Evaluated on 72 real-world bug reports, it achieves a 94% reproduction rate overall and 93% for reports with missing steps, outperforming state-of-the-art techniques (ReproBot, ReCDroid, Yakusu) significantly.</x:v>
      </x:c>
      <x:c r="D452" t="str">
        <x:v>Mobile applications have become ubiquitous, but reproducing bug reports— a critical step in maintenance— remains challenging due to vague, incomplete, or inaccurate steps provided by users. Existing automated techniques rely on dynamic app exploration to match bug report steps with UI events, but they struggle with missing or imprecise steps, often getting trapped in suboptimal local matches.
This paper proposes a novel approach that uses an app’s UI Transition Graph (UTG) for global search across all possible step-to-UI-event matches. It formulates bug reproduction as a Markov model (Probabilistic Reproduction Model, PRM) and employs dynamic programming to efficiently find the most likely event sequences. The approach also leverages UTG to bridge missing steps, recovering complete reproduction paths. Evaluated on 72 real-world bug reports, it achieves a 94% reproduction rate overall and 93% for reports with missing steps, outperforming state-of-the-art techniques (ReproBot, ReCDroid, Yakusu) significantly.</x:v>
      </x:c>
      <x:c r="E452" t="str">
        <x:v>Automated Reproduction Technology for Mobile Application Defect Reporting</x:v>
      </x:c>
      <x:c r="F452" t="str">
        <x:v>Yes</x:v>
      </x:c>
      <x:c r="G452" t="str">
        <x:v>FSE-24</x:v>
      </x:c>
      <x:c r="H452" t="str">
        <x:v>The benchmark data set used in the paper contains 72 real-world Android defect reports, derived from 5 open source data sets:
Evaluation dataset for ReproBot
Evaluation dataset for ReCDroid
Yakusu’s evaluation dataset
An Empirical Study Dataset on Android Defect Report Recurrence
An Android bug reporting dataset
The reports were screened for reproducibility and to remove duplicates, with 64% (46) containing missing steps.</x:v>
      </x:c>
      <x:c r="I452" t="str">
        <x:v>Quantitative indicators
Match Accuracy: The proportion of correctly recognized UI events to the total recognized events.
Perfect Cases: The proportion of defect reports where all steps are correctly matched.
Zero Cases: The proportion of defect reports that did not match any steps correctly.
Reproduction rate: the proportion of successfully reproduced defect reports to the total reports.
Running Time: The average time (seconds) required to complete the replication.
Results achieved
Metrics Results (Roam vs existing technology)
The matching accuracy is 93%, which is significantly higher than ReproBot (69%), Euler (72%) and PRM-Enumeration (61%).
Exactly matched cases 85%, much higher than ReproBot (47%), Euler (56%) and PRM-Enumeration (56%).
Zero match cases 0% compared to 10%-33% for other techniques.
The recurrence rate (overall) is 94%, which is higher than ReproBot (70%), ReCDroid (29%), and Yakusu (8%).
The reproducibility rate (including missing steps) is 93%, far exceeding ReproBot (63%), ReCDroid (30%), and Yakusu (4%).
The running time is an average of 505 seconds and a median of 150 seconds, which is significantly lower than ReproBot (1128 seconds), ReCDroid (2674 seconds), and Yakusu (3354 seconds).</x:v>
      </x:c>
      <x:c r="J452" t="str">
        <x:v>No</x:v>
      </x:c>
      <x:c r="K452" t="str">
        <x:v>Not reported</x:v>
      </x:c>
      <x:c r="L452" t="str">
        <x:v>No</x:v>
      </x:c>
      <x:c r="M452" s="6"/>
      <x:c r="N452"/>
      <x:c r="O452" t="str">
        <x:v>Program Analysis and Software Testing</x:v>
      </x:c>
      <x:c r="P452" t="str">
        <x:v>Automated test generation</x:v>
      </x:c>
      <x:c r="Q452" t="str">
        <x:v>Yes</x:v>
      </x:c>
    </x:row>
    <x:row r="453" ht="25.5" customHeight="1">
      <x:c r="A453" t="str">
        <x:v>Code-Aware Prompting: A study of Coverage guided Test Generation in Regression Setting using LLM</x:v>
      </x:c>
      <x:c r="B453" t="str">
        <x:v>Testing</x:v>
      </x:c>
      <x:c r="C453" t="str">
        <x:v>Testing is crucial for software quality, but conventional Search-Based Software Testing (SBST) methods struggle with complex code, achieving low coverage. Recent work using Large Language Models (LLMs) for test generation has shown promise but still faces challenges in covering complex branch conditions, leading to suboptimal test suites.
This paper presents SymPrompt, a code-aware prompting strategy that decomposes test suite generation into multi-stage reasoning. SymPrompt leverages static analysis to extract execution path constraints and return behaviors of the focal method, then constructs prompts with type and dependency context to guide LLMs in generating test cases for each path. Evaluated on 897 challenging Python methods, SymPrompt improves correct test generation by 5× and relative coverage by 26% for CodeGen2. For GPT-4, it doubles coverage (105% relative improvement) compared to baseline prompting, demonstrating its effectiveness in enhancing LLM-based test generation.</x:v>
      </x:c>
      <x:c r="D453" t="str">
        <x:v>Testing is crucial for software quality, but conventional Search-Based Software Testing (SBST) methods struggle with complex code, achieving low coverage. Recent work using Large Language Models (LLMs) for test generation has shown promise but still faces challenges in covering complex branch conditions, leading to suboptimal test suites.
This paper presents SymPrompt, a code-aware prompting strategy that decomposes test suite generation into multi-stage reasoning. SymPrompt leverages static analysis to extract execution path constraints and return behaviors of the focal method, then constructs prompts with type and dependency context to guide LLMs in generating test cases for each path. Evaluated on 897 challenging Python methods, SymPrompt improves correct test generation by 5× and relative coverage by 26% for CodeGen2. For GPT-4, it doubles coverage (105% relative improvement) compared to baseline prompting, demonstrating its effectiveness in enhancing LLM-based test generation.</x:v>
      </x:c>
      <x:c r="E453" t="str">
        <x:v>Large language model (LLMs) test generation technology based on code-aware hinting strategy</x:v>
      </x:c>
      <x:c r="F453" t="str">
        <x:v>Yes</x:v>
      </x:c>
      <x:c r="G453" t="str">
        <x:v>FSE-24</x:v>
      </x:c>
      <x:c r="H453" t="str">
        <x:v>The benchmark data set used in the paper contains 897 Python methods, derived from 26 open source projects. These methods are complex test targets that are difficult to achieve full coverage by existing SBST tools (such as Pynguin). The dataset is filtered from benchmarks used in previous studies to ensure that it is challenging for automated testing tools. Among them, some projects have been verified by the AmIInTheStack tool and do not appear in the training data of CodeGen2, which is used to evaluate the generalization ability of the model on unseen data.</x:v>
      </x:c>
      <x:c r="I453" t="str">
        <x:v>Quantitative indicators
Pass@1: The proportion of generated test cases that are executable and pass.
FM Call@1: The proportion of test cases that correctly call the method under test.
Correct@1: The proportion of test cases that both pass and correctly call the method under test.
Line Coverage: The proportion of lines of code of the tested method covered by test cases.
Branch Coverage: The proportion of test cases covering the branch of the method being tested.
Results achieved
Model/Method Correct@1 Line Coverage Branch Coverage Key Improvements
CodeGen2 (baseline) 3% 38% 40% -
CodeGen2 + SymPrompt 15% 48% 44% Correct@1 increased by 5 times, and the row coverage increased by 26%.
GPT-4 (baseline) 9% 36% 40% -
GPT-4 + SymPrompt 25% 74% 74% Both line coverage and branch coverage are increased by more than 2 times (relative improvement of 105%), and Correct@1 is increased by 178%.
Pynguin (SBST) - 72% 64% After SymPrompt filtering error testing (SymPrompt Filtered) coverage reaches 77%, which is better than Pynguin.</x:v>
      </x:c>
      <x:c r="J453" t="str">
        <x:v>No</x:v>
      </x:c>
      <x:c r="K453" t="str">
        <x:v>Not reported</x:v>
      </x:c>
      <x:c r="L453" t="str">
        <x:v>No</x:v>
      </x:c>
      <x:c r="M453" s="6"/>
      <x:c r="N453"/>
      <x:c r="O453" t="str">
        <x:v>Program Analysis and Software Testing</x:v>
      </x:c>
      <x:c r="P453" t="str">
        <x:v>Automated test generation</x:v>
      </x:c>
      <x:c r="Q453" t="str">
        <x:v>Yes</x:v>
      </x:c>
    </x:row>
    <x:row r="454" ht="25.5" customHeight="1">
      <x:c r="A454" t="str">
        <x:v>A Quantitative and Qualitative Evaluation of LLM-based Explainable Fault Localization</x:v>
      </x:c>
      <x:c r="B454" t="str">
        <x:v>Maintenance</x:v>
      </x:c>
      <x:c r="C454" s="5" t="str">
        <x:v>Fault Localization (FL) is a critical yet time-consuming task in debugging, where developers identify malfunctioning code. Existing automated FL techniques often fail to provide rationales for their suggestions, limiting practical adoption. This paper presents AutoFL, an LLM-based FL technique that generates both fault locations and natural language explanations for bugs.
AutoFL enables LLMs to navigate large code repositories via function calls, overcoming context length limitations. It prompts LLMs to retrieve relevant code information and generate step-by-step explanations of bug causes. Evaluated on 798 real-world bugs in Java and Python, AutoFL improves method-level acc@1 by up to 233.3% over baselines. Developer interviews show positive reception of its explanations, with a preference for fewer high-quality explanations over many low-quality ones. AutoFL advances explainable FL, bridging the gap between automated techniques and practical developer needs.</x:v>
      </x:c>
      <x:c r="D454" t="str">
        <x:v>Fault Localization (FL) is a critical yet time-consuming task in debugging, where developers identify malfunctioning code. Existing automated FL techniques often fail to provide rationales for their suggestions, limiting practical adoption. This paper presents AutoFL, an LLM-based FL technique that generates both fault locations and natural language explanations for bugs.
AutoFL enables LLMs to navigate large code repositories via function calls, overcoming context length limitations. It prompts LLMs to retrieve relevant code information and generate step-by-step explanations of bug causes. Evaluated on 798 real-world bugs in Java and Python, AutoFL improves method-level acc@1 by up to 233.3% over baselines. Developer interviews show positive reception of its explanations, with a preference for fewer high-quality explanations over many low-quality ones. AutoFL advances explainable FL, bridging the gap between automated techniques and practical developer needs.</x:v>
      </x:c>
      <x:c r="E454" t="str">
        <x:v>The research topic of the paper is interpretable fault location technology based on large language models (LLMs). It specifically focuses on how to obtain code information by letting LLM autonomously call functions to solve the problem of fault location in large code libraries, and generate natural language explanations of the causes of defects to improve the accuracy and interpretability of fault location.</x:v>
      </x:c>
      <x:c r="F454" t="str">
        <x:v>Yes</x:v>
      </x:c>
      <x:c r="G454" t="str">
        <x:v>FSE-24</x:v>
      </x:c>
      <x:c r="H454" t="str">
        <x:v>The benchmark data set used in the paper contains 798 real-world defects, derived from two main benchmarks:
Defects4J (Java): Contains 353 reproducible Java defects from multiple open source projects (such as Lang, Math, Time, etc.).
BugsInPy (Python): Contains 445 reproducible Python defects, filtered from 501 initial defects (excluding 56 non-reproducible cases), involving projects such as pandas and tornado.
These defects cover different complexities and types and are used to evaluate the performance of AutoFL in multiple languages ​​and scenarios.</x:v>
      </x:c>
      <x:c r="I454" t="str">
        <x:v>Quantitative indicators
acc@k: The proportion of actual defect locations appearing in the top k locations recommended by the tool (k=1,3,5), measuring positioning accuracy.
Precision@1 (P@1): The ratio of the first recommended position to the real defect position.
Reciprocal Rank (RR): The reciprocal of the ranking of the real defect location in the recommendation list, which measures the ranking quality.
Average Precision (AP): The average precision of all real defect locations in the recommendation list.
Explanation quality indicators: Manually evaluate the accuracy, precision, conciseness and usefulness of explanations.
Results achieved
Metric Results (AutoFL vs Baseline)
acc@1 (Defects4J) is 19.7% better than Ochiai (SBFL), better than SmartFL (state-of-the-art), and the GPT-4 version has better performance.
acc@1 (BugsInPy) improves 166.7% (GPT-3.5) and 233.3% (GPT-4) compared to Ochiai, significantly surpassing existing SBFL technology.
Explanation quality: 20% of the explanations accurately describe the cause of the defect, and 56.7% of the defects have at least one accurate explanation; developers are highly receptive to natural language explanations.
Confidence correlation Confidence has a significant positive correlation (Spearman coefficient 0.52-0.70) with positioning performance (P@1, RR, AP) and can be used to filter low-quality results.</x:v>
      </x:c>
      <x:c r="J454" t="str">
        <x:v>No</x:v>
      </x:c>
      <x:c r="K454" t="str">
        <x:v>Not reported</x:v>
      </x:c>
      <x:c r="L454" t="str">
        <x:v>No</x:v>
      </x:c>
      <x:c r="M454" s="6" t="e">
        <x:f>HYPERLINK("https://github.com/coinse/autofl","https://github.com/coinse/autofl")</x:f>
        <x:v>HYPERLINK is not implemented. linkLocation=https://github.com/coinse/autofl, friendlyName=https://github.com/coinse/autofl</x:v>
      </x:c>
      <x:c r="N454" t="str">
        <x:v>25</x:v>
      </x:c>
      <x:c r="O454" t="str">
        <x:v>Software maintenance and evolution</x:v>
      </x:c>
      <x:c r="P454" t="str">
        <x:v>Automated program repair</x:v>
      </x:c>
      <x:c r="Q454" t="str">
        <x:v>Yes</x:v>
      </x:c>
    </x:row>
    <x:row r="455" ht="25.5" customHeight="1">
      <x:c r="A455" t="str">
        <x:v>BARO: Robust Root Cause Analysis for Microservices via Multivariate Bayesian Online Change Point Detection</x:v>
      </x:c>
      <x:c r="B455" t="str">
        <x:v>Maintenance</x:v>
      </x:c>
      <x:c r="C455" t="str">
        <x:v>Detecting failures and identifying their root causes promptly is critical for microservice systems, but existing methods often suffer from inaccurate anomaly detection, which degrades root cause analysis (RCA) performance. This paper presents BARO, an end-to-end approach integrating anomaly detection and RCA for microservices.
BARO leverages Multivariate Bayesian Online Change Point Detection to model dependencies in multivariate time-series metrics, enabling accurate anomaly detection. It also introduces RobustScorer, a nonparametric statistical hypothesis testing technique, which is less sensitive to imprecise anomaly detection results, thus robustly identifying root causes. Evaluations on three benchmark microservice systems (Online Boutique, Sock Shop, Train Ticket) demonstrate that BARO outperforms state-of-the-art methods in both anomaly detection and RCA, with stronger robustness to key parameters. BARO provides an effective solution for troubleshooting</x:v>
      </x:c>
      <x:c r="D455" t="str">
        <x:v>Detecting failures and identifying their root causes promptly is critical for microservice systems, but existing methods often suffer from inaccurate anomaly detection, which degrades root cause analysis (RCA) performance. This paper presents BARO, an end-to-end approach integrating anomaly detection and RCA for microservices.
BARO leverages Multivariate Bayesian Online Change Point Detection to model dependencies in multivariate time-series metrics, enabling accurate anomaly detection. It also introduces RobustScorer, a nonparametric statistical hypothesis testing technique, which is less sensitive to imprecise anomaly detection results, thus robustly identifying root causes. Evaluations on three benchmark microservice systems (Online Boutique, Sock Shop, Train Ticket) demonstrate that BARO outperforms state-of-the-art methods in both anomaly detection and RCA, with stronger robustness to key parameters. BARO provides an effective solution for troubleshooting</x:v>
      </x:c>
      <x:c r="E455" t="str">
        <x:v>Robust root cause analysis technology for microservice systems</x:v>
      </x:c>
      <x:c r="F455" t="str">
        <x:v>Yes</x:v>
      </x:c>
      <x:c r="G455" t="str">
        <x:v>FSE-24</x:v>
      </x:c>
      <x:c r="H455" t="str">
        <x:v>The benchmark data sets used in the paper come from three mainstream microservice benchmark systems:
Online Boutique: An e-commerce application containing 12 services to simulate online shopping scenarios.
Sock Shop: A sock sales e-commerce system that includes 11 services and implements inter-service communication through HTTP requests.
Train Ticket: A large-scale train ticket booking platform containing 64 services with complex failure propagation paths.
Four common faults (CPU overload, memory leak, network delay, packet loss) were injected into each system and each fault-service combination was repeated 5 times, resulting in 100 fault cases per system and a total of 300 cases for evaluation.</x:v>
      </x:c>
      <x:c r="I455" t="str">
        <x:v>Quantitative indicators: Anomaly detection indicators: Precision, Recall, and F1-score, which measure the accuracy of anomaly detection. Root cause analysis index: \(AC@k\): The proportion of the top k recommendation results that contain real root causes (k=1,3,5). \(Avg@k\): The average of the top k \(AC@j\) (j=1 to k), measuring the overall ranking quality. The obtained performance indicator results (BARO vs baseline) anomaly detection (F1-score) are significantly higher than the baseline (N-Sigma, BIRCH, etc.) in Online Boutique (0.82), Sock Shop (0.75), and Train Ticket (0.81), with an average increase of 15%-30%. Root cause analysis (Avg@5) coarse-grained (service level): reached 0.86, 0.95, 0.81 on the three systems respectively, an increase of 7.5%-189% compared with CausalRCA;
Fine granularity (index level): reaching 0.61, 0.81, 0.67 respectively, significantly better than RCD, CIRCA and other methods. Robustness is significantly less sensitive to anomaly detection time deviations than the baseline, with AC@1 remaining stable (0.7-0.8) over a deviation of ±40, while N-Sigma drops below 0.4.</x:v>
      </x:c>
      <x:c r="J455" t="str">
        <x:v>No</x:v>
      </x:c>
      <x:c r="K455" t="str">
        <x:v>Not reported</x:v>
      </x:c>
      <x:c r="L455" t="str">
        <x:v>No</x:v>
      </x:c>
      <x:c r="M455" s="6" t="e">
        <x:f>HYPERLINK("https://github.com/phamquiluan/baro/blob/main/README.md","https://github.com/phamquiluan/baro/blob/main/README.md")</x:f>
        <x:v>HYPERLINK is not implemented. linkLocation=https://github.com/phamquiluan/baro/blob/main/README.md, friendlyName=https://github.com/phamquiluan/baro/blob/main/README.md</x:v>
      </x:c>
      <x:c r="N455" t="str">
        <x:v>41</x:v>
      </x:c>
      <x:c r="O455" t="str">
        <x:v>Anomaly detection and fault diagnosis</x:v>
      </x:c>
      <x:c r="P455" t="str">
        <x:v>Cloud service failure root cause analysis</x:v>
      </x:c>
      <x:c r="Q455" t="str">
        <x:v>No</x:v>
      </x:c>
    </x:row>
    <x:row r="456" ht="25.5" customHeight="1">
      <x:c r="A456" t="str">
        <x:v>ChangeRCA: Finding Root Causes from Software Changes in Large Online Systems</x:v>
      </x:c>
      <x:c r="B456" t="str">
        <x:v>Maintenance</x:v>
      </x:c>
      <x:c r="C456" t="str">
        <x:v>In large-scale online systems, software changes are frequent but may introduce defects despite rigorous testing. Existing Abnormal Change Detection (ACD) approaches fail to accurately pinpoint defective changes due to neglecting fault propagation. To address this, we propose Root Cause Change Analysis (RCCA) and design ChangeRCA, an intelligent framework to identify root cause changes from multiple changes inducing incidents.
ChangeRCA integrates service dependency graphs, change timestamps, and KPI data through three stages: detecting defective canary changes, filtering non-change faults, and scoring suspicious changes. Evaluations on a real-world dataset from WeChat and a simulated dataset with 81 defective changes show that ChangeRCA achieves an 85% Top-1 hit rate, outperforming state-of-the-art ACD methods and significantly reducing the time to identify root causes.</x:v>
      </x:c>
      <x:c r="D456" t="str">
        <x:v>In large-scale online systems, software changes are frequent but may introduce defects despite rigorous testing. Existing Abnormal Change Detection (ACD) approaches fail to accurately pinpoint defective changes due to neglecting fault propagation. To address this, we propose Root Cause Change Analysis (RCCA) and design ChangeRCA, an intelligent framework to identify root cause changes from multiple changes inducing incidents.
ChangeRCA integrates service dependency graphs, change timestamps, and KPI data through three stages: detecting defective canary changes, filtering non-change faults, and scoring suspicious changes. Evaluations on a real-world dataset from WeChat and a simulated dataset with 81 defective changes show that ChangeRCA achieves an 85% Top-1 hit rate, outperforming state-of-the-art ACD methods and significantly reducing the time to identify root causes.</x:v>
      </x:c>
      <x:c r="E456" t="str">
        <x:v>Root cause change analysis technology for failures caused by changes in large online systems</x:v>
      </x:c>
      <x:c r="F456" t="str">
        <x:v>Yes</x:v>
      </x:c>
      <x:c r="G456" t="str">
        <x:v>FSE-24</x:v>
      </x:c>
      <x:c r="H456" t="str">
        <x:v>The benchmark data sets used in the paper include:
Real system data set (WeChat): 30 failure cases caused by changes from the WeChat production environment, covering scenarios such as model changes, resource changes, configuration changes, and back-end changes.
Baseline system data set (OnlineBoutique): 51 cases built based on the open source microservice benchmark OnlineBoutique, simulating 12 types of defective changes (such as error return values, configuration inconsistencies, memory leaks, etc.). Each case contains 1 defective change and 2-5 normal changes.</x:v>
      </x:c>
      <x:c r="I456" t="str">
        <x:v>Quantitative indicators
Hit rate (Hit Rate@k, HR@k): the proportion of root cause changes appearing in the top k positions of the recommendation list (k=1, 3, 5), measuring positioning accuracy.
Exam Score (ES): The number of false positive changes that need to be manually eliminated before locating the root cause. The smaller the value, the better.
Time To Identify (TTI): The time from fault detection to locating the root cause, measuring efficiency.
Results achieved
Metric results (ChangeRCA vs existing ACD method)
HR@1 85.78%, 20%-28% higher than the ACD method (FUNNEL, SCWarn, Gandalf).
HR@3 96%, significantly higher than the 73.33%-80% of the ACD method.
HR@5 96.67%, far exceeding the 76.67%-80% of the ACD method.
ES 1.48, which is 62%-65% lower than the ACD method (3.88-4.33).
90% of cases with TTI can be located within 3 minutes, a reduction of more than 90% compared to the ACD method (35-41 minutes).</x:v>
      </x:c>
      <x:c r="J456" t="str">
        <x:v>Yes</x:v>
      </x:c>
      <x:c r="K456" t="str">
        <x:v>The paper mentions application cases in WeChat production environment. As a large-scale online system, WeChat has an average of thousands of changes per day. ChangeRCA analyzed 30 real change-induced failure cases in WeChat and verified its effectiveness in actual industrial environments. It significantly improved the efficiency of root cause change location and shortened the troubleshooting time.</x:v>
      </x:c>
      <x:c r="L456" t="str">
        <x:v>Yes</x:v>
      </x:c>
      <x:c r="M456" s="6" t="e">
        <x:f>HYPERLINK("https://github.com/IntelligentDDS/ChangeRCA","https://github.com/IntelligentDDS/ChangeRCA")</x:f>
        <x:v>HYPERLINK is not implemented. linkLocation=https://github.com/IntelligentDDS/ChangeRCA, friendlyName=https://github.com/IntelligentDDS/ChangeRCA</x:v>
      </x:c>
      <x:c r="N456" t="str">
        <x:v>7</x:v>
      </x:c>
      <x:c r="O456" t="str">
        <x:v>Anomaly detection and fault diagnosis</x:v>
      </x:c>
      <x:c r="P456" t="str">
        <x:v>Cloud service failure root cause analysis</x:v>
      </x:c>
      <x:c r="Q456" t="str">
        <x:v>No</x:v>
      </x:c>
    </x:row>
    <x:row r="457" ht="25.5" customHeight="1">
      <x:c r="A457" t="str">
        <x:v>State Reconciliation Defects in Infrastructure as Code</x:v>
      </x:c>
      <x:c r="B457" t="str">
        <x:v>Maintenance</x:v>
      </x:c>
      <x:c r="C457" t="str">
        <x:v>State reconciliation in Infrastructure as Code (IaC) is critical for managing large-scale computing infrastructure, and defects in this process can have severe consequences. This paper conducts an empirical study on 5,110 state reconciliation defects, categorizing them through qualitative analysis. From the identified categories, heuristics are derived to design prompts for Large Language Models (LLMs) to validate state reconciliation.
The study identifies 8 categories of state reconciliation defects, 3 of which have not been reported in other software systems. The most frequent category is "inventory" (defects in managing infrastructure inventory). Using heuristic-based paragraph-style prompts, the LLM identifies 9 previously unknown defects, 7 of which are validated and 4 already fixed. The findings provide recommendations for researchers and practitioners to improve IaC reliability.</x:v>
      </x:c>
      <x:c r="D457" t="str">
        <x:v>State reconciliation in Infrastructure as Code (IaC) is critical for managing large-scale computing infrastructure, and defects in this process can have severe consequences. This paper conducts an empirical study on 5,110 state reconciliation defects, categorizing them through qualitative analysis. From the identified categories, heuristics are derived to design prompts for Large Language Models (LLMs) to validate state reconciliation.
The study identifies 8 categories of state reconciliation defects, 3 of which have not been reported in other software systems. The most frequent category is "inventory" (defects in managing infrastructure inventory). Using heuristic-based paragraph-style prompts, the LLM identifies 9 previously unknown defects, 7 of which are validated and 4 already fixed. The findings provide recommendations for researchers and practitioners to improve IaC reliability.</x:v>
      </x:c>
      <x:c r="E457" t="str">
        <x:v>State coordination flaws in Infrastructure as Code (IaC)</x:v>
      </x:c>
      <x:c r="F457" t="str">
        <x:v>Yes</x:v>
      </x:c>
      <x:c r="G457" t="str">
        <x:v>FSE-24</x:v>
      </x:c>
      <x:c r="H457" t="str">
        <x:v>The benchmark data set used in the paper comes from the open source warehouse of Ansible orchestrator, including:
There were 53,195 commits and 31,505 issue reports, from which 5,110 defects related to status coordination were screened out.
These defects cover various status coordination issues that arise when Ansible manages infrastructure, including inventory management, status query, status adjustment and other scenarios.</x:v>
      </x:c>
      <x:c r="I457" t="str">
        <x:v>Quantitative indicators
Category Distribution: The number and proportion of various status coordination defects, measuring the frequency of occurrence of different defect categories.
Validity of LLM generated playbook (Playbook Validity):
Syntax %: The proportion of generated Ansible playbooks that are syntactically valid.
Executability (Executability %): The proportion of generated scripts that can be successfully executed.
Unknown defect detection effect:
Crash #: The number of crashes that occur when executing the generated script, as an indicator of potential defects.
Unknown Defect #: The number of newly identified valid defects.
Results achieved
Indicator Result
Defect category distribution Among the 8 types of defects, "inventory" accounts for the highest proportion (1,866, about 36.5%) and is the most common defect type.
Grammatical Correctness: The grammatical accuracy of the script generated by heuristic-based paragraph prompts (HPPD) reaches 80.0%, which is significantly higher than the 53.4% ​​of ordinary paragraph prompts (PPD).
Executability The scripts generated by HPPD have an executability rate of 80.0%, which is much higher than PPD’s 51.9%.
Unknown defect detection identified 9 unknown defects,</x:v>
      </x:c>
      <x:c r="J457" t="str">
        <x:v>No</x:v>
      </x:c>
      <x:c r="K457" t="str">
        <x:v>Not reported</x:v>
      </x:c>
      <x:c r="L457" t="str">
        <x:v>No</x:v>
      </x:c>
      <x:c r="M457" s="6"/>
      <x:c r="N457"/>
      <x:c r="O457" t="str">
        <x:v>Software maintenance and evolution</x:v>
      </x:c>
      <x:c r="P457" t="str">
        <x:v>Automated program repair</x:v>
      </x:c>
      <x:c r="Q457" t="str">
        <x:v>Yes</x:v>
      </x:c>
    </x:row>
    <x:row r="458" ht="25.5" customHeight="1">
      <x:c r="A458" t="str">
        <x:v>Understanding and Detecting Annotation-induced Faults of Static Analyzers</x:v>
      </x:c>
      <x:c r="B458" t="str">
        <x:v>Testing</x:v>
      </x:c>
      <x:c r="C458" t="str">
        <x:v>This paper presents the first comprehensive study on annotation-induced faults (AIFs) in static analyzers. The authors analyzed 246 issues from six popular open-source static analyzers (PMD, SpotBugs, CheckStyle, Infer, SonarQube, and Soot), investigating their root causes, symptoms, and fixing strategies, and derived ten key findings. Based on these findings, an automated testing framework called AnnaTester was developed, which uses three metamorphic relations to generate new tests from official test suites of static analyzers. AnnaTester uncovered 43 new faults, 20 of which have been fixed. This study confirms the significance of AIFs and demonstrates the effectiveness of the proposed framework in improving the reliability of static analyzers.</x:v>
      </x:c>
      <x:c r="D458" t="str">
        <x:v>This paper presents the first comprehensive study on annotation-induced faults (AIFs) in static analyzers. The authors analyzed 246 issues from six popular open-source static analyzers (PMD, SpotBugs, CheckStyle, Infer, SonarQube, and Soot), investigating their root causes, symptoms, and fixing strategies, and derived ten key findings. Based on these findings, an automated testing framework called AnnaTester was developed, which uses three metamorphic relations to generate new tests from official test suites of static analyzers. AnnaTester uncovered 43 new faults, 20 of which have been fixed. This study confirms the significance of AIFs and demonstrates the effectiveness of the proposed framework in improving the reliability of static analyzers.</x:v>
      </x:c>
      <x:c r="E458" t="str">
        <x:v>The research topic of the paper is the understanding and detection of annotation-induced faults (AIF) in static analysis tools. Specifically include:
Identify types of annotations that are prone to failure;
Analyze the root causes, symptoms and repair strategies of annotation-induced failures;
Develop automated testing frameworks to detect such failures.</x:v>
      </x:c>
      <x:c r="F458" t="str">
        <x:v>No</x:v>
      </x:c>
      <x:c r="G458" t="str">
        <x:v>FSE-24</x:v>
      </x:c>
      <x:c r="H458" t="str">
        <x:v>The paper does not use standard benchmarks in the traditional sense, but uses the official test suites (seed corpus) of six static analysis tools as the basis to generate new test cases through annotation injection. In addition, the 246 historical failure cases analyzed in the study also served as a data set for the empirical study.</x:v>
      </x:c>
      <x:c r="I458" t="str">
        <x:v>Quantitative indicators
Number of fault detections: including the number of unique faults found (#UniqFaults), the number of false positives (#FP), and the number of fixed faults (#Fixed);
Execution time: The range of running time of the test framework on different tools.
Results achieved
Detection module Violations (#Violations) Unique faults (#UniqFaults) False positives (#FP) Fixed (#Fixed) Execution time range (hours)
Incomplete Semantic Checker (ISC) 258 19 8 11 4–62
Annotation Syntax Checker (ASC) 52 8 0 4 2–24
Equivalent Annotation Checker (EAC) 123 16 0 5 6–87
Total 433 43 8 20 6–87</x:v>
      </x:c>
      <x:c r="J458" t="str">
        <x:v>No</x:v>
      </x:c>
      <x:c r="K458" t="str">
        <x:v>Crash in PMD: AnnaTester discovered that PMD was unable to handle the annotation (@DummyAnnotation) on the constructor reference due to syntax issues, resulting in a runtime crash. This issue has been fixed.
False positive in SonarQube: SonarQube incorrectly reports "stream not closed" warning for stream objects annotated with @Cleanup, when the actual annotation automatically generates closing logic and the issue is marked as "major" priority.
False positive in PMD: PMD incorrectly reported constructors annotated with @Inject, which is used for dependency injection, as "unnecessary constructors", and the team fixed the issue by merging a PR.</x:v>
      </x:c>
      <x:c r="L458" t="str">
        <x:v>No</x:v>
      </x:c>
      <x:c r="M458" s="6" t="e">
        <x:f>HYPERLINK("https://github.com/cshezhang/AnnaTester","https://github.com/cshezhang/AnnaTester")</x:f>
        <x:v>HYPERLINK is not implemented. linkLocation=https://github.com/cshezhang/AnnaTester, friendlyName=https://github.com/cshezhang/AnnaTester</x:v>
      </x:c>
      <x:c r="N458" t="str">
        <x:v>0</x:v>
      </x:c>
      <x:c r="O458" t="str">
        <x:v>Program Analysis and Software Testing</x:v>
      </x:c>
      <x:c r="P458" t="str">
        <x:v>program analysis techniques</x:v>
      </x:c>
      <x:c r="Q458" t="str">
        <x:v>No</x:v>
      </x:c>
    </x:row>
    <x:row r="459" ht="25.5" customHeight="1">
      <x:c r="A459" t="str">
        <x:v>Can GPT-4 Replicate Empirical Software Engineering Research?</x:v>
      </x:c>
      <x:c r="B459" t="str">
        <x:v>Testing</x:v>
      </x:c>
      <x:c r="C459" t="str">
        <x:v>This paper examines GPT-4's ability to replicate empirical software engineering research. The authors selected seven empirical software engineering papers and evaluated GPT-4's capabilities in surfacing research assumptions, generating analysis plans (module specifications), and producing code. Through a user study with 14 software engineering research experts and manual code reviews, they found that GPT-4 can generate correct assumptions but lacks common software engineering domain knowledge. The generated analysis plans have correct high-level structures but are insufficiently descriptive, while the code contains correct high-level logic but numerous implementation-level errors (e.g., incorrect data sources, missing steps). The findings inform the use of large language models in supporting software engineering research, highlighting the need to enhance their domain-specific knowledge.</x:v>
      </x:c>
      <x:c r="D459" t="str">
        <x:v>This paper examines GPT-4's ability to replicate empirical software engineering research. The authors selected seven empirical software engineering papers and evaluated GPT-4's capabilities in surfacing research assumptions, generating analysis plans (module specifications), and producing code. Through a user study with 14 software engineering research experts and manual code reviews, they found that GPT-4 can generate correct assumptions but lacks common software engineering domain knowledge. The generated analysis plans have correct high-level structures but are insufficiently descriptive, while the code contains correct high-level logic but numerous implementation-level errors (e.g., incorrect data sources, missing steps). The findings inform the use of large language models in supporting software engineering research, highlighting the need to enhance their domain-specific knowledge.</x:v>
      </x:c>
      <x:c r="E459" t="str">
        <x:v>The research topic of the paper is to evaluate GPT-4's ability to reproduce empirical software engineering research, including:
Can GPT-4 extract hypotheses from research methods (RQ1);
Can GPT-4 generate an analysis pipeline (including analysis plan and code, RQ2) that replicates the research method.
5. Is the thesis research related to intelligence?</x:v>
      </x:c>
      <x:c r="F459" t="str">
        <x:v>Yes</x:v>
      </x:c>
      <x:c r="G459" t="str">
        <x:v>FSE-24</x:v>
      </x:c>
      <x:c r="H459" t="str">
        <x:v>The paper does not use traditional standard benchmarks, but selects 7 empirical software engineering papers as research objects, covering different conferences (ICSE, MSR, ESEC/FSE, etc.) and research topics (such as API reconstruction, bug repair, sentiment analysis, etc.). See Table 1 for specific information. The methodological sections of these papers serve as input for GPT-4 to generate hypotheses, analysis plans, and code.</x:v>
      </x:c>
      <x:c r="I459" t="str">
        <x:v>Quantitative indicators
Hypothesis evaluation: correctness (1-3 points), relevance (1-5 points), insight (1-5 points);
Analysis plan evaluation: overall correctness (1-3 points), module correctness (1-3 points), module descriptiveness (1-5 points);
Code evaluation: Executability (can it run without modification), number of correct/incorrect logic instances.
Results achieved
Hypotheses: 86% of hypotheses were rated as partially or completely true (average 2.5/3), 46% were deemed relevant (average 3.2/5), and 31% were rated as insightful (average 2.8/5);
Analysis plans: 89% of analysis plans were rated as partially or completely correct (average 2.1/3), 72% of modules were rated as partially or completely correct (average 2.4/3), and 38% of modules were rated as adequately described (average 3.2/5);
Code: Only 30% (7/23) of code modules run without modification, with numerous implementation errors (e.g. 15 data source errors, 13 missing steps).</x:v>
      </x:c>
      <x:c r="J459" t="str">
        <x:v>No</x:v>
      </x:c>
      <x:c r="K459" t="str">
        <x:v>Not reported</x:v>
      </x:c>
      <x:c r="L459" t="str">
        <x:v>No</x:v>
      </x:c>
      <x:c r="M459" s="6"/>
      <x:c r="N459"/>
      <x:c r="O459" t="str">
        <x:v>Code generation and understanding</x:v>
      </x:c>
      <x:c r="P459" t="str">
        <x:v>Code generation and completion</x:v>
      </x:c>
      <x:c r="Q459" t="str">
        <x:v>Yes</x:v>
      </x:c>
    </x:row>
    <x:row r="460" ht="25.5" customHeight="1">
      <x:c r="A460" t="str">
        <x:v>Do Code Generation Models Think Like Us? - A Study of Attention Alignment between Large Language Models and Human Programmers</x:v>
      </x:c>
      <x:c r="B460" t="str">
        <x:v>Development</x:v>
      </x:c>
      <x:c r="C460" t="str">
        <x:v>This paper presents the first attempt to investigate whether Large Language Models (LLMs) attend to the same parts of task descriptions as human programmers during code generation. By analyzing six LLMs (including GPT-4) on two popular code generation benchmarks, the study reveals a consistent misalignment between LLMs' and programmers' attention. Through manual analysis of 211 incorrect code snippets, five attention patterns that explain many code generation errors are identified. Additionally, a user study shows that perturbation-based model attention is preferred by human programmers. The findings highlight the need for human-aligned LLMs to enhance interpretability and programmer trust.</x:v>
      </x:c>
      <x:c r="D460" t="str">
        <x:v>This paper presents the first attempt to investigate whether Large Language Models (LLMs) attend to the same parts of task descriptions as human programmers during code generation. By analyzing six LLMs (including GPT-4) on two popular code generation benchmarks, the study reveals a consistent misalignment between LLMs' and programmers' attention. Through manual analysis of 211 incorrect code snippets, five attention patterns that explain many code generation errors are identified. Additionally, a user study shows that perturbation-based model attention is preferred by human programmers. The findings highlight the need for human-aligned LLMs to enhance interpretability and programmer trust.</x:v>
      </x:c>
      <x:c r="E460" t="str">
        <x:v>The research topic of the paper is the alignment of the attention of large language models (LLMs) with the attention of human programmers during the code generation process, including:
How well LLM’s attention aligns with human attention (RQ1);
Whether attention can explain code generation errors (RQ2);
The impact of different attention calculation methods on alignment (RQ3);
Which attention calculation method is more popular among programmers (RQ4).</x:v>
      </x:c>
      <x:c r="F460" t="str">
        <x:v>Yes</x:v>
      </x:c>
      <x:c r="G460" t="str">
        <x:v>FSE-24</x:v>
      </x:c>
      <x:c r="H460" t="str">
        <x:v>The paper uses two mainstream code generation benchmark test sets:
HumanEval: Contains 164 Python programming tasks and reference solutions, which is a common benchmark for evaluating code generation models;
MBPP (Mostly Basic Programming Problems): Contains 974 crowdsourced Python programming tasks and solutions, and is also widely used for the evaluation of code generation models.
Based on these two benchmarks, the research team constructed a programmer attention dataset containing 1,138 tasks to annotate keywords that humans consider important.</x:v>
      </x:c>
      <x:c r="I460" t="str">
        <x:v>Quantitative indicators
Attention Alignment Metrics:
San Martino's Token Overlap Metrics (Precision, Recall, F1 Score): Measures the degree of overlap between the model and human-focused tokens;
Krippendorff’s alpha: A measure of how consistent a model is with human attention (values range from - 1 to 1, with 1 indicating perfect agreement).
Error explanation rate: the proportion of code generation errors that can be explained by attention patterns.
User study ratings: Evaluate the alignment, interpretability, and user preference of different attention calculation methods based on a 7-point Likert scale (1 = Strongly Disagree to 7 = Strongly Agree).
Results achieved
Attention Alignment: All LLMs have F1 scores below 0.6 with human attention and Krippendorff’s alpha below 0.3, indicating significant misalignment (Finding 1). Among them, the perturbation-based BERT_masking method has the best alignment (F1=52.1%, KA=0.12) (Finding 3).
Error explanation: 27% of code generation errors can be explained by 5 attention patterns, with 31% error explanation rate for CodeGen-2.7B and 8% for GPT-4 (Finding 2).
User study: Perturbation-based methods (such as SHAP) scored highest on alignment (average 5.13), interpretability (average 5.04), and user preference, significantly outperforming gradient-based and self-attention-based methods (Finding 4).</x:v>
      </x:c>
      <x:c r="J460" t="str">
        <x:v>No</x:v>
      </x:c>
      <x:c r="K460" t="str">
        <x:v>Not reported</x:v>
      </x:c>
      <x:c r="L460" t="str">
        <x:v>No</x:v>
      </x:c>
      <x:c r="M460" s="6" t="e">
        <x:f>HYPERLINK("https://github.com/BonanKou/Attention-Alignment-Empirical-Study","https://github.com/BonanKou/Attention-Alignment-Empirical-Study")</x:f>
        <x:v>HYPERLINK is not implemented. linkLocation=https://github.com/BonanKou/Attention-Alignment-Empirical-Study, friendlyName=https://github.com/BonanKou/Attention-Alignment-Empirical-Study</x:v>
      </x:c>
      <x:c r="N460" t="str">
        <x:v>6</x:v>
      </x:c>
      <x:c r="O460" t="str">
        <x:v>Code generation and understanding</x:v>
      </x:c>
      <x:c r="P460" t="str">
        <x:v>Code generation and completion</x:v>
      </x:c>
      <x:c r="Q460" t="str">
        <x:v>Yes</x:v>
      </x:c>
    </x:row>
    <x:row r="461" ht="25.5" customHeight="1">
      <x:c r="A461" t="str">
        <x:v>Do Words Have Power? Understanding and Fostering Civility in Code Review Discussion</x:v>
      </x:c>
      <x:c r="B461" t="str">
        <x:v>Management</x:v>
      </x:c>
      <x:c r="C461" t="str">
        <x:v>This paper focuses on incivility in Modern Code Review (MCR) discussions. A survey of 171 professional software developers reveals that 56.72% have experienced workplace incivility, with 83.70% encountering it at least monthly. The study identifies the causes, positive/negative consequences, and response strategies of incivility, and proposes a model to foster civil communication. This model detects uncivil comments and generates civil alternatives while preserving the original semantics. Evaluations on 2,000 uncivil comments using eight metrics show that the model outperforms state-of-the-art politeness transfer and detoxification models. A survey with 36 developers confirms that the model effectively enhances online development interactions, improves team relationships, increases contributor involvement, and accelerates development processes. This research opens new avenues for collaboration and communication in software engineering.</x:v>
      </x:c>
      <x:c r="D461" t="str">
        <x:v>This paper focuses on incivility in Modern Code Review (MCR) discussions. A survey of 171 professional software developers reveals that 56.72% have experienced workplace incivility, with 83.70% encountering it at least monthly. The study identifies the causes, positive/negative consequences, and response strategies of incivility, and proposes a model to foster civil communication. This model detects uncivil comments and generates civil alternatives while preserving the original semantics. Evaluations on 2,000 uncivil comments using eight metrics show that the model outperforms state-of-the-art politeness transfer and detoxification models. A survey with 36 developers confirms that the model effectively enhances online development interactions, improves team relationships, increases contributor involvement, and accelerates development processes. This research opens new avenues for collaboration and communication in software engineering.</x:v>
      </x:c>
      <x:c r="E461" t="str">
        <x:v>Incivility in code review discussions and its governance,</x:v>
      </x:c>
      <x:c r="F461" t="str">
        <x:v>Yes</x:v>
      </x:c>
      <x:c r="G461" t="str">
        <x:v>FSE-24</x:v>
      </x:c>
      <x:c r="H461" t="str">
        <x:v>The paper does not use traditional standard benchmarks, but builds custom data sets and evaluation resources:
Uncivil comment dataset: Contains 6.4K uncivil code review comments and their corresponding civilized versions, derived from GitHub projects and existing research (such as Ferreira et al. [29], Rahman et al. [70]);
Test data set: 200K+ code review comments collected from 40 GitHub projects, 1K randomly selected for manual annotation as a test set for the detection model;
Comparative model evaluation set: 2K uncivil comments, used to compare the performance of the proposed model with existing politeness conversion and detoxification models.</x:v>
      </x:c>
      <x:c r="I461" t="str">
        <x:v>Quantitative indicators
Detection model indicators: Accuracy, Precision, Recall, F1-score, number of false negatives;
Conversion model indicators: Incivility Decrease, Semantic Similarity, Sentence Similarity, Length Dissimilarity, Perplexity, and sentiment scores of 3 sentiment analysis tools (SentiCR, SentiStrength-SE, RoBERTa);
Comprehensive indicator J: The harmonic mean of the first 7 indicators, used to evaluate the overall performance of the transformation model.
Results achieved
Detection model: The optimized model has an accuracy of 90.73%, a precision of 85.86%, a recall of 100%, and an F1 score of 92.39% on 1K test comments, which is significantly better than existing models such as ToxiCR (F1=73.31%) and GPT-4.0 (F1=34.87%);
Conversion model: The proposed model has an incivility reduction rate of 94.90%, a semantic similarity of 92.34%, and a comprehensive index of J=67.20%, which is significantly better than existing politeness conversion models (such as ChatBot, J=40.84%) and detoxification models (such as ParaDetox, J=15.21%);
User feedback: A survey of 36 developers showed that 77% believed that the conversion results were accurate, 75.56% of the civilized alternatives could be used directly, and 94% recognized the role of the model in promoting civilized communication.</x:v>
      </x:c>
      <x:c r="J461" t="str">
        <x:v>No</x:v>
      </x:c>
      <x:c r="K461" t="str">
        <x:v>Not reported</x:v>
      </x:c>
      <x:c r="L461" t="str">
        <x:v>No</x:v>
      </x:c>
      <x:c r="M461" s="6"/>
      <x:c r="N461"/>
      <x:c r="O461" t="str">
        <x:v>Software maintenance and evolution</x:v>
      </x:c>
      <x:c r="P461" t="str">
        <x:v>Code review automation</x:v>
      </x:c>
      <x:c r="Q461" t="str">
        <x:v>Yes</x:v>
      </x:c>
    </x:row>
    <x:row r="462" ht="25.5" customHeight="1">
      <x:c r="A462" t="str">
        <x:v>Effective Teaching through Code Reviews: Patterns and Anti-Patterns</x:v>
      </x:c>
      <x:c r="B462" t="str">
        <x:v>Management</x:v>
      </x:c>
      <x:c r="C462" t="str">
        <x:v>This paper explores patterns and anti-patterns of effective teaching through code reviews via a case study of Google's readability program. Interviews with 14 developers revealed 12 patterns that facilitate learning and 15 anti-patterns that impede it. For instance, explanatory rationale, sample solutions backed by standards, and a constructive tone support learning, while harsh comments, excessive shallow critiques, and non-pragmatic reviews hinder it. The findings were validated through member checking, interviews with senior reviewers, a literature review, and a survey of 324 developers. This comprehensive study provides empirical evidence of how social dynamics in code reviews impact learning and offers practical recommendations for fostering a supportive learning environment.</x:v>
      </x:c>
      <x:c r="D462" t="str">
        <x:v>This paper explores patterns and anti-patterns of effective teaching through code reviews via a case study of Google's readability program. Interviews with 14 developers revealed 12 patterns that facilitate learning and 15 anti-patterns that impede it. For instance, explanatory rationale, sample solutions backed by standards, and a constructive tone support learning, while harsh comments, excessive shallow critiques, and non-pragmatic reviews hinder it. The findings were validated through member checking, interviews with senior reviewers, a literature review, and a survey of 324 developers. This comprehensive study provides empirical evidence of how social dynamics in code reviews impact learning and offers practical recommendations for fostering a supportive learning environment.</x:v>
      </x:c>
      <x:c r="E462" t="str">
        <x:v>Practice patterns in code reviews that promote or hinder developer learning</x:v>
      </x:c>
      <x:c r="F462" t="str">
        <x:v>No</x:v>
      </x:c>
      <x:c r="G462" t="str">
        <x:v>FSE-24</x:v>
      </x:c>
      <x:c r="H462" t="str">
        <x:v>The paper does not use traditional standard benchmarks, but conducts research based on Google's internal readability program:
The program is Google's company-wide engineering education program that teaches programming language best practices through code review;
The research data comes from the code review records, interviews and survey feedback of developers participating in the project.</x:v>
      </x:c>
      <x:c r="I462" t="str">
        <x:v>Quantitative indicators
Incidence Rate: The proportion of developers experiencing a certain pattern or anti-pattern;
Impact Rate: The proportion of a certain pattern/anti-pattern that has a positive/negative impact on learning;
Likert scale score: Used to survey developers' agreement (1-5, from "strongly disagree" to "strongly agree") that code reviews help improve specific skills.
Results achieved
Pattern validity:
The incidence rates of providing reasons (P1) and citing reference documents (P2) are 81% and 87% respectively, and the impact rates are both over 85%, making them the most effective mode for learning;
Providing sample code (P3) and tool suggestions (P4) had an impact rate of 84% and 85% respectively, but the incidence was lower (63% and 40%).
Negative effects of anti-patterns:
Prejudice against newcomers (A7) and arrogant tone (A8) have low incidence rates (5% and 9%), but their impact rates are as high as 60% and 67%, making them the anti-patterns that most hinder learning;
Requests outside the scope of the change (A5) and reviewer conflicts (A6) occurred in 27% and 23% of cases, with impact rates of 41% and 52%, respectively.
Skill improvement recognition:
Developers are most likely to agree that code reviews help improve "using company-specific libraries" (91%) and "following style guides" (91%);
There is a low level of agreement on improving "code structure design" (40%) and "communication design decisions" (36%).</x:v>
      </x:c>
      <x:c r="J462" t="str">
        <x:v>No</x:v>
      </x:c>
      <x:c r="K462" t="str">
        <x:v>The paper uses Google's readability program as a case study in the industry:
This project is a Google-wide standardized engineering education project that teaches programming language best practices through code review. Reviewers (readability mentors) need to be randomly assigned to review developers' code to help them obtain readability certification;
Based on the actual review experience of developers in this project, the study analyzed the impact of different review practices on learning. The proposed patterns and anti-patterns were directly derived from industry practice and can provide reference for companies to optimize the code review process and improve team skills.</x:v>
      </x:c>
      <x:c r="L462" t="str">
        <x:v>Yes</x:v>
      </x:c>
      <x:c r="M462" s="6"/>
      <x:c r="N462"/>
      <x:c r="O462" t="str">
        <x:v>Software maintenance and evolution</x:v>
      </x:c>
      <x:c r="P462" t="str">
        <x:v>Code review automation</x:v>
      </x:c>
      <x:c r="Q462" t="str">
        <x:v>No</x:v>
      </x:c>
    </x:row>
    <x:row r="463" ht="25.5" customHeight="1">
      <x:c r="A463" t="str">
        <x:v>An empirical study on code review activity prediction in practice</x:v>
      </x:c>
      <x:c r="B463" t="str">
        <x:v>Development</x:v>
      </x:c>
      <x:c r="C463" t="str">
        <x:v>This paper presents an empirical study on code review activity prediction to assist reviewers in improving review efficiency and quality. Through an initial user study with 29 experts, it is found that re-ordering files in a patch based on hot-spots (files needing comments or revisions) enhances review quality, with 23% more comments and improved precision (+13%) and recall (+8%) in identifying hot-spots compared to alphanumeric ordering.
The study evaluates two types of text embeddings (Bag-of-Words and Large Language Models encoding) and review process features (size-based and history-based) for predicting three review tasks: files needing comments, revisions, or being hot-spots. Empirical results on three open-source and two industrial datasets show that combining code embeddings and review process features outperforms the state-of-the-art, with F1-scores (median 40-62%) improving by 1-9%. Additionally, the model-predicted hot-spot ordering pushes 9-50% more hot-spots to the first half/quarter of the file list, confirming its practical impact.</x:v>
      </x:c>
      <x:c r="D463" t="str">
        <x:v>This paper presents an empirical study on code review activity prediction to assist reviewers in improving review efficiency and quality. Through an initial user study with 29 experts, it is found that re-ordering files in a patch based on hot-spots (files needing comments or revisions) enhances review quality, with 23% more comments and improved precision (+13%) and recall (+8%) in identifying hot-spots compared to alphanumeric ordering.
The study evaluates two types of text embeddings (Bag-of-Words and Large Language Models encoding) and review process features (size-based and history-based) for predicting three review tasks: files needing comments, revisions, or being hot-spots. Empirical results on three open-source and two industrial datasets show that combining code embeddings and review process features outperforms the state-of-the-art, with F1-scores (median 40-62%) improving by 1-9%. Additionally, the model-predicted hot-spot ordering pushes 9-50% more hot-spots to the first half/quarter of the file list, confirming its practical impact.</x:v>
      </x:c>
      <x:c r="E463" t="str">
        <x:v>Code review activity forecasts and their real impact</x:v>
      </x:c>
      <x:c r="F463" t="str">
        <x:v>Yes</x:v>
      </x:c>
      <x:c r="G463" t="str">
        <x:v>FSE-24</x:v>
      </x:c>
      <x:c r="H463" t="str">
        <x:v>The data sets used in the paper include:
3 open source datasets: Qt Base, Openstack Ironic, Openstack Nova (all from the research of Hong et al.).
2 industrial datasets: Closed source project datasets provided by partner companies, covering a 5-6 year development cycle and containing intensive review activities.</x:v>
      </x:c>
      <x:c r="I463" t="str">
        <x:v>Quantitative indicators
F1 score: combined precision and recall, used to evaluate classification performance on imbalanced data sets.
AUC (Area Under the Curve): measures the model's ability to distinguish between positive and negative samples.
Precision: The proportion of samples predicted to be positive that are actually positive.
Recall: the proportion of correctly predicted samples that are actually positive.
Geometric Mean: An indicator that balances precision and recall.
Results achieved
F1 score: Methods that combine text embedding and review process features achieve a median of 40-62% across all tasks, 1-9% higher than the state of the art.
AUC: Above baseline in 13/15 cases (median 68-78%), maximum improvement 5%.
User research indicators: hotspot-based file sorting increases the number of comments by 23%, hotspot identification accuracy by 13%, and recall rate by 8%.
Ranking effect: The hotspot ranking predicted by the model can push 9-50% more hotspot files to the first half or first quarter of the review sequence.</x:v>
      </x:c>
      <x:c r="J463" t="str">
        <x:v>Yes</x:v>
      </x:c>
      <x:c r="K463" t="str">
        <x:v>User Study Example: A user study was conducted at an industrial partner's premises involving 29 developers with an average of 6 years of company experience working on a closed source project actively developed by 800+ developers and handling 3-4k patches per month. The study compared the review effects based on hotspots and alphanumeric sorting through a simulated review platform, confirming the advantages of hotspot sorting.
Industrial data set application: Empirical analysis was conducted using two industrial closed-source data sets (development cycle 5-6 years). The results show that the method of combining features performs well in industrial scenarios, and feature embedding can reduce computing costs and has practical application value.
Potential applications: The research results can be used to optimize code review tools to reduce review wait times (the industry median is 15-64 hours) by automatically predicting and sorting hot files, and improve development and release efficiency.</x:v>
      </x:c>
      <x:c r="L463" t="str">
        <x:v>Yes</x:v>
      </x:c>
      <x:c r="M463" s="6"/>
      <x:c r="N463"/>
      <x:c r="O463" t="str">
        <x:v>Software maintenance and evolution</x:v>
      </x:c>
      <x:c r="P463" t="str">
        <x:v>Code review automation</x:v>
      </x:c>
      <x:c r="Q463" t="str">
        <x:v>Yes</x:v>
      </x:c>
    </x:row>
    <x:row r="464" ht="25.5" customHeight="1">
      <x:c r="A464" t="str">
        <x:v>Adapting Multi-objectivized Software Configuration Tuning</x:v>
      </x:c>
      <x:c r="B464" t="str">
        <x:v>Development</x:v>
      </x:c>
      <x:c r="C464" t="str">
        <x:v>This paper addresses the local optimum trap in software configuration tuning by proposing an adaptive weight adjustment method, AdMMO, to improve the Meta Multi-Objectivization (MMO) model. MMO mitigates local optima by combining target and auxiliary performance objectives but relies on a fixed weight, whose "sweet spot" varies across systems and is hard to determine via trial-and-error.
AdMMO dynamically adjusts the weight during tuning to maintain a proper proportion of nondominated configurations (around 30%), along with a progressive trigger (adjusting weights only when necessary) and a partial duplicate retention mechanism (handling duplicates while preserving useful information). Experiments on 14 system-objective pairs (covering 7 real-world systems like MariaDB, Storm, and LLVM) show that AdMMO outperforms state-of-the-art optimizers (including MMO) in 71% of cases, with normalized improvements up to 100%. It also achieves significant efficiency, with the best speedup ranging from 2.2× to 20×, confirming its practical utility.</x:v>
      </x:c>
      <x:c r="D464" t="str">
        <x:v>This paper addresses the local optimum trap in software configuration tuning by proposing an adaptive weight adjustment method, AdMMO, to improve the Meta Multi-Objectivization (MMO) model. MMO mitigates local optima by combining target and auxiliary performance objectives but relies on a fixed weight, whose "sweet spot" varies across systems and is hard to determine via trial-and-error.
AdMMO dynamically adjusts the weight during tuning to maintain a proper proportion of nondominated configurations (around 30%), along with a progressive trigger (adjusting weights only when necessary) and a partial duplicate retention mechanism (handling duplicates while preserving useful information). Experiments on 14 system-objective pairs (covering 7 real-world systems like MariaDB, Storm, and LLVM) show that AdMMO outperforms state-of-the-art optimizers (including MMO) in 71% of cases, with normalized improvements up to 100%. It also achieves significant efficiency, with the best speedup ranging from 2.2× to 20×, confirming its practical utility.</x:v>
      </x:c>
      <x:c r="E464" t="str">
        <x:v>An adaptive meta-multi-objective method for software configuration tuning</x:v>
      </x:c>
      <x:c r="F464" t="str">
        <x:v>Yes</x:v>
      </x:c>
      <x:c r="G464" t="str">
        <x:v>FSE-24</x:v>
      </x:c>
      <x:c r="H464" t="str">
        <x:v>The benchmark data set used in this paper is 7 real-world highly configurable software systems, covering different fields and performance targets, as follows:
System Domain Performance Goals
MariaDB SQL database runtime (Runtime), CPU load
Storm stream processing throughput (Throughput), latency (Latency)
VP9 video encoding run time, CPU load
Keras deep learning AUC, inference time (Inference time)
MongoDB non-SQL database runtime, CPU load
x264 video encoding peak signal-to-noise ratio (PSNR), energy consumption
LLVM compiler runtime, CPU load</x:v>
      </x:c>
      <x:c r="I464" t="str">
        <x:v>Quantitative indicator normalized target performance (Normalized target performance): measures the degree of optimization of target performance after tuning. The smaller the value, the better. Speedup: Evaluates tuning efficiency, that is, the ratio of the number of measurements required by AdMMO and other methods to achieve the same performance. The larger the value, the higher the efficiency. Statistical significance indicators: Wilcoxon test (p-value) and effect size (\(\hat{A}_{12}\)), used to verify the statistical significance of the results. Effectiveness of the results achieved: In 71% of cases (40 out of 56 cases), AdMMO outperforms the state-of-the-art method with up to 100% normalized improvement; up to 20% improvement over MMO. Efficiency: Optimal speedup is between 2.2x and 20x, with most systems - target alignment speedup ≥1, indicating more efficient use of resources. Statistical significance: Most comparison results have medium to large effect sizes (\(\hat{A}_{12} \geq 0.64\) or \(\hat{A}_{12} \leq 0.36\)), with p values ​​&lt; 0.05, verifying the reliability of the results.</x:v>
      </x:c>
      <x:c r="J464" t="str">
        <x:v>Yes</x:v>
      </x:c>
      <x:c r="K464" t="str">
        <x:v>Not clear</x:v>
      </x:c>
      <x:c r="L464" t="str">
        <x:v>No</x:v>
      </x:c>
      <x:c r="M464" s="6" t="e">
        <x:f>HYPERLINK("https://github.com/ideas-labo/admmo","https://github.com/ideas-labo/admmo")</x:f>
        <x:v>HYPERLINK is not implemented. linkLocation=https://github.com/ideas-labo/admmo, friendlyName=https://github.com/ideas-labo/admmo</x:v>
      </x:c>
      <x:c r="N464" t="str">
        <x:v>0</x:v>
      </x:c>
      <x:c r="O464" t="str">
        <x:v>Systems and Performance Engineering</x:v>
      </x:c>
      <x:c r="P464" t="str">
        <x:v>Performance testing and optimization</x:v>
      </x:c>
      <x:c r="Q464" t="str">
        <x:v>No</x:v>
      </x:c>
    </x:row>
    <x:row r="465" ht="25.5" customHeight="1">
      <x:c r="A465" t="str">
        <x:v>Can Large Language Models Transform Natural Language Intent into Formal Method Postconditions?</x:v>
      </x:c>
      <x:c r="B465" t="str">
        <x:v>Testing</x:v>
      </x:c>
      <x:c r="C465" t="str">
        <x:v>This paper investigates whether Large Language Models (LLMs) can transform natural language intent into formal method postconditions, formulated as program assertions (a problem termed nl2postcond). It introduces and validates metrics to evaluate the correctness and discriminative power of LLM-generated postconditions.
Through qualitative and quantitative analyses, the study finds that LLM-generated postconditions are generally correct and effective at distinguishing incorrect code. Specifically, GPT-4 generates correct postconditions for 96% of problems in the EvalPlus benchmark, with an average ability to discriminate 81% of buggy programs. Additionally, these postconditions successfully detect 64 real-world historical bugs from Defects4J. The research demonstrates the potential of LLMs in translating informal natural language into programmatically checkable assertions, aiding fault localization, debugging, and improving code trustworthiness.</x:v>
      </x:c>
      <x:c r="D465" t="str">
        <x:v>This paper investigates whether Large Language Models (LLMs) can transform natural language intent into formal method postconditions, formulated as program assertions (a problem termed nl2postcond). It introduces and validates metrics to evaluate the correctness and discriminative power of LLM-generated postconditions.
Through qualitative and quantitative analyses, the study finds that LLM-generated postconditions are generally correct and effective at distinguishing incorrect code. Specifically, GPT-4 generates correct postconditions for 96% of problems in the EvalPlus benchmark, with an average ability to discriminate 81% of buggy programs. Additionally, these postconditions successfully detect 64 real-world historical bugs from Defects4J. The research demonstrates the potential of LLMs in translating informal natural language into programmatically checkable assertions, aiding fault localization, debugging, and improving code trustworthiness.</x:v>
      </x:c>
      <x:c r="E465" t="str">
        <x:v>The research topic of the paper is to use large language models (LLMs) to convert natural language intentions into formal method postconditions (program assertions), specifically including:
Define the nl2postcond problem, which converts informal natural language descriptions into programmable verifiable postconditions through LLMs.
Design evaluation metrics (correctness and discriminability) to measure the quality of generated postconditions.
Verify the effectiveness of LLM-generated postconditions in capturing real-world defects and distinguishing erroneous code.</x:v>
      </x:c>
      <x:c r="F465" t="str">
        <x:v>Yes</x:v>
      </x:c>
      <x:c r="G465" t="str">
        <x:v>FSE-24</x:v>
      </x:c>
      <x:c r="H465" t="str">
        <x:v>The paper uses two benchmark data sets:
EvalPlus: Contains 164 Python problems, each with a natural language description, a reference implementation, and an extended test set (average 775 test cases) to evaluate the correctness and discriminability of postconditions.
Defects4J 2.0: Contains 835 real-world Java defects (525 reproducible defects selected in the study). Each defect provides error and repair versions of the code to verify the ability of post-conditions to capture real defects.</x:v>
      </x:c>
      <x:c r="I465" t="str">
        <x:v>Quantitative indicators
Test-set Correctness: Measured by accept@k, that is, the probability that at least one of the k generated postconditions is correct.
Bug-Completeness-Score: Measures the ability of postconditions to distinguish between reference implementations and buggy code variants, that is, the proportion of buggy code "identified" by postconditions.
Defect discrimination ability: Evaluate the difference in the performance of post-conditions on the bug version and the fixed version of the code, that is, the number of real defects that can be successfully captured.
Results achieved
EvalPlus Benchmark:
The post-condition accept@1 generated by GPT-4 reaches 77%, and the accept@10 reaches 96%, covering 96% of the problems.
Correct postconditions had an average defect completeness score of 85% and were able to distinguish 81% of faulty programs.
Defects4J benchmark:
The post-condition accept@10 generated by GPT-4 reached 75% and successfully captured 64 real-world defects.
Overall, LLM-generated postconditions showed discriminative power in 12.2% of defects.</x:v>
      </x:c>
      <x:c r="J465" t="str">
        <x:v>No</x:v>
      </x:c>
      <x:c r="K465" t="str">
        <x:v>Not reported</x:v>
      </x:c>
      <x:c r="L465" t="str">
        <x:v>Yes</x:v>
      </x:c>
      <x:c r="M465" s="6"/>
      <x:c r="N465"/>
      <x:c r="O465" t="str">
        <x:v>Formal methods and verification</x:v>
      </x:c>
      <x:c r="P465" t="str">
        <x:v>Formal modeling and verification of requirements</x:v>
      </x:c>
      <x:c r="Q465" t="str">
        <x:v>Yes</x:v>
      </x:c>
    </x:row>
    <x:row r="466" ht="25.5" customHeight="1">
      <x:c r="A466" t="str">
        <x:v>Analyzing Quantum Programs with LintQ: A Static Analysis Framework for Qiskit</x:v>
      </x:c>
      <x:c r="B466" t="str">
        <x:v>Testing</x:v>
      </x:c>
      <x:c r="C466" t="str">
        <x:v>This paper presents LintQ, a static analysis framework for detecting bugs in Qiskit-based quantum programs. LintQ introduces abstractions for core quantum computing concepts (e.g., circuits, gates, registers) and implements 10 analyses on top of these abstractions to identify quantum-specific programming issues, such as operations after measurement, redundant measurements, and inefficient resource allocation.
Evaluated on a dataset of 7,568 real-world quantum programs, LintQ achieves a precision of 91.0% in its default configuration (with 6 top-performing analyses). It outperforms existing tools (QSmell, QChecker, Pylint) by detecting 92.1% of issues that are missed by other methods. LintQ has identified 70 real-world bugs, 7 of which have been confirmed or fixed by developers, demonstrating its effectiveness in improving quantum software quality.</x:v>
      </x:c>
      <x:c r="D466" t="str">
        <x:v>This paper presents LintQ, a static analysis framework for detecting bugs in Qiskit-based quantum programs. LintQ introduces abstractions for core quantum computing concepts (e.g., circuits, gates, registers) and implements 10 analyses on top of these abstractions to identify quantum-specific programming issues, such as operations after measurement, redundant measurements, and inefficient resource allocation.
Evaluated on a dataset of 7,568 real-world quantum programs, LintQ achieves a precision of 91.0% in its default configuration (with 6 top-performing analyses). It outperforms existing tools (QSmell, QChecker, Pylint) by detecting 92.1% of issues that are missed by other methods. LintQ has identified 70 real-world bugs, 7 of which have been confirmed or fixed by developers, demonstrating its effectiveness in improving quantum software quality.</x:v>
      </x:c>
      <x:c r="E466" t="str">
        <x:v>The research topic of the paper is to build a static analysis framework LintQ to detect specific defects in quantum programs, including:
Design abstract representations of core concepts in quantum computing (such as quantum circuits, gates, registers, measurement operations, etc.) to provide a unified interface for analysis.
Implement 10 analysis methods based on abstraction to detect defects related to quantum properties in quantum programs (such as post-measurement operations, redundant measurements, waste of circuit resources, etc.).
Verify LintQ's effectiveness, accuracy, and comparison with existing tools on real-world quantum programs.</x:v>
      </x:c>
      <x:c r="F466" t="str">
        <x:v>Yes</x:v>
      </x:c>
      <x:c r="G466" t="str">
        <x:v>FSE-24</x:v>
      </x:c>
      <x:c r="H466" t="str">
        <x:v>The benchmark data sets used in the paper include:
Custom dataset: Contains 7,568 real-world Qiskit quantum programs from GitHub, spanning .py and .ipynb files, making it the largest dataset of quantum programs available.
Bugs4Q: A benchmark of 42 quantum program defects for evaluating the recall of LintQ.
Test set of comparison tools: test cases using QSmell, QChecker, Pylint and other tools for comparative analysis.</x:v>
      </x:c>
      <x:c r="I466" t="str">
        <x:v>Quantitative indicators
Precision: the proportion of correctly identified defects to all warnings.
Recall: the proportion of correctly identified defects to known defects in the baseline.
Efficiency: Analyze the average time of a single program.
Coverage: The proportion of programs with detected defects to the total program.
Results achieved
Precision: 62.6% overall precision for all 10 analysis methods; 91.0% precision for the default configuration (6 best methods) (121 true positives out of 133 warnings).
Recall: The recall rate on the Bugs4Q benchmark is 7.1% (3 out of 42 defects detected), which is higher than the performance of traditional static detection tools on similar benchmarks (1%-3%).
Efficiency: On average, it takes 1.3 seconds to analyze a single program, which is suitable for practical applications.
Defect Detection: 216 real defects were discovered on the custom dataset, of which 70 were reported and 7 were confirmed or fixed by the developers.</x:v>
      </x:c>
      <x:c r="J466" t="str">
        <x:v>No</x:v>
      </x:c>
      <x:c r="K466" t="str">
        <x:v>Open source project defect repair: LintQ found defects in multiple open source quantum projects, such as the measure_all abuse problem detected in the Qiskit official tutorial, and the subcircuit combination error found in the Shor algorithm implementation. Some of these defects have been fixed after being reported.
Competition and teaching projects: Discover problems such as measurement redundancy and resource waste in CTF competition submission codes and teaching materials to help improve code quality.
Tool practicality verification: LintQ’s analysis results of industrial-grade quantum programs show that it can effectively identify hidden defects caused by quantum characteristics in practical applications, reduce resource waste and calculation errors, and has practical deployment value.</x:v>
      </x:c>
      <x:c r="L466" t="str">
        <x:v>No</x:v>
      </x:c>
      <x:c r="M466" s="6" t="e">
        <x:f>HYPERLINK("https://github.com/SamarShabanCS/LintQ--Quantum-Framework","https://github.com/SamarShabanCS/LintQ--Quantum-Framework")</x:f>
        <x:v>HYPERLINK is not implemented. linkLocation=https://github.com/SamarShabanCS/LintQ--Quantum-Framework, friendlyName=https://github.com/SamarShabanCS/LintQ--Quantum-Framework</x:v>
      </x:c>
      <x:c r="N466" t="str">
        <x:v>0</x:v>
      </x:c>
      <x:c r="O466" t="str">
        <x:v>Program Analysis and Software Testing</x:v>
      </x:c>
      <x:c r="P466" t="str">
        <x:v>Quantum program testing, deep learning system testing</x:v>
      </x:c>
      <x:c r="Q466" t="str">
        <x:v>No</x:v>
      </x:c>
    </x:row>
    <x:row r="467" ht="25.5" customHeight="1">
      <x:c r="A467" t="str">
        <x:v>Abstraction-Aware Inference of Metamorphic Relations</x:v>
      </x:c>
      <x:c r="B467" t="str">
        <x:v>Testing</x:v>
      </x:c>
      <x:c r="C467" t="str">
        <x:v>This paper introduces MemoRIA, an abstraction-aware approach for automatically inferring metamorphic relations (MRs) to address the oracle problem in software testing. MemoRIA generates Enabledness-Preserving Abstractions (EPAs) to capture object protocols, uses grammar-based fuzzing guided by EPAs to produce candidate MRs, validates these candidates via dynamic analysis, and reduces redundant relations using SAT-based reasoning.
Evaluated on 22 Java classes, the results show that EPAs filter 83% of invalid candidates. The SAT-based reduction reduces valid MRs by 70% with minimal impact on fault detection. Compared to SBES, MemoRIA is 4.9 times faster, detects 18.5% of mutants on average (vs. 11% by SBES), and improves mutation scores to 59.1% when combined with regression suites. MemoRIA provides an effective solution for automatically generating domain-specific MRs.</x:v>
      </x:c>
      <x:c r="D467" t="str">
        <x:v>This paper introduces MemoRIA, an abstraction-aware approach for automatically inferring metamorphic relations (MRs) to address the oracle problem in software testing. MemoRIA generates Enabledness-Preserving Abstractions (EPAs) to capture object protocols, uses grammar-based fuzzing guided by EPAs to produce candidate MRs, validates these candidates via dynamic analysis, and reduces redundant relations using SAT-based reasoning.
Evaluated on 22 Java classes, the results show that EPAs filter 83% of invalid candidates. The SAT-based reduction reduces valid MRs by 70% with minimal impact on fault detection. Compared to SBES, MemoRIA is 4.9 times faster, detects 18.5% of mutants on average (vs. 11% by SBES), and improves mutation scores to 59.1% when combined with regression suites. MemoRIA provides an effective solution for automatically generating domain-specific MRs.</x:v>
      </x:c>
      <x:c r="E467" t="str">
        <x:v>The research topic of the paper is automatic inference of deformation relationships based on abstract perception, specifically including:</x:v>
      </x:c>
      <x:c r="F467" t="str">
        <x:v>Yes</x:v>
      </x:c>
      <x:c r="G467" t="str">
        <x:v>FSE-24</x:v>
      </x:c>
      <x:c r="H467" t="str">
        <x:v>The benchmark data sets used in the paper include:
15 Java classes: from the object protocol benchmark library, including JDBCResultSet, ListItr, MyBoundedStack, etc., covering different object protocol complexity.
7 Java classes: from the graphstream library and Java standard library (such as Stack), consistent with the SBES evaluation data set, used for comparative experiments.
Some classes of Bugs4J: used for extended verification, including cli, codec and other classes in the Apache Commons project.</x:v>
      </x:c>
      <x:c r="I467" t="str">
        <x:v>Quantitative indicators
Recall: the proportion of invalid deformation relationships filtered by EPA.
Reduction rate: the proportion of deformed relationships retained after SAT-based reduction to the original effective relationships.
Mutation score: the proportion of artificially injected defects (mutants) detected by the deformation relationship.
Efficiency (Time): Method execution time, used to compare the time-consuming of different technologies.
Results achieved
EPA filtering effect: averagely filters 83% of invalid candidate relationships, up to 99% (such as Socket class).
Reduction effect: SAT reduction reduced redundant relationships by 70% on average and only slightly reduced the mutant detection rate (from 18.5% to 16.6%).
Defect detection: MemoRIA detects 18.5% of mutants on average, better than SBES’s 11%; when combined with regression testing, the detection rate increases to 59.1%.
Efficiency: 4.9x faster than SBES, significantly better than existing techniques even with the inclusion of the SAT reduction step.</x:v>
      </x:c>
      <x:c r="J467" t="str">
        <x:v>No</x:v>
      </x:c>
      <x:c r="K467" t="str">
        <x:v>Not reported</x:v>
      </x:c>
      <x:c r="L467" t="str">
        <x:v>No</x:v>
      </x:c>
      <x:c r="M467" s="6"/>
      <x:c r="N467"/>
      <x:c r="O467" t="str">
        <x:v>Program Analysis and Software Testing</x:v>
      </x:c>
      <x:c r="P467" t="str">
        <x:v>Automated test generation</x:v>
      </x:c>
      <x:c r="Q467" t="str">
        <x:v>No</x:v>
      </x:c>
    </x:row>
    <x:row r="468" ht="25.5" customHeight="1">
      <x:c r="A468" t="str">
        <x:v>Predicting Configuration Performance in Multiple Environments with Sequential Meta-Learning</x:v>
      </x:c>
      <x:c r="B468" t="str">
        <x:v>Development</x:v>
      </x:c>
      <x:c r="C468" t="str">
        <x:v>This paper proposes SeMPL, a sequential meta-learning framework for predicting configuration performance of configurable software across multiple environments. Existing methods often focus on single environments or fail to handle large data variations across environments, leading to poor accuracy in new environments.
SeMPL features: sequential meta-learning to process data from multiple meta-environments one by one in a specific order, distinguishing their contributions to the meta-model; a sequence selection mechanism to determine the optimal learning order, prioritizing more useful meta-environments; and fine-tuning to quickly adapt the meta-model to unseen target environments.
Evaluated on 9 real-world systems, SeMPL outperforms 15 state-of-the-art models in 89% of systems, with accuracy improvements up to 99%. It also achieves data efficiency with a maximum speedup of 3.86×, demonstrating its effectiveness in multi-environment configuration performance prediction.</x:v>
      </x:c>
      <x:c r="D468" t="str">
        <x:v>This paper proposes SeMPL, a sequential meta-learning framework for predicting configuration performance of configurable software across multiple environments. Existing methods often focus on single environments or fail to handle large data variations across environments, leading to poor accuracy in new environments.
SeMPL features: sequential meta-learning to process data from multiple meta-environments one by one in a specific order, distinguishing their contributions to the meta-model; a sequence selection mechanism to determine the optimal learning order, prioritizing more useful meta-environments; and fine-tuning to quickly adapt the meta-model to unseen target environments.
Evaluated on 9 real-world systems, SeMPL outperforms 15 state-of-the-art models in 89% of systems, with accuracy improvements up to 99%. It also achieves data efficiency with a maximum speedup of 3.86×, demonstrating its effectiveness in multi-environment configuration performance prediction.</x:v>
      </x:c>
      <x:c r="E468" t="str">
        <x:v>Multi-environment software configuration performance prediction based on sequence meta-learning</x:v>
      </x:c>
      <x:c r="F468" t="str">
        <x:v>Yes</x:v>
      </x:c>
      <x:c r="G468" t="str">
        <x:v>FSE-24</x:v>
      </x:c>
      <x:c r="H468" t="str">
        <x:v>The paper uses 9 real configurable software systems from different fields as benchmarks, including:
DeepArch (DNN tool)
SaC (cloud tool)
SQLite (database management system)
NGINX (web server)
SPEAR (audio editor)
Storm (big data analysis tool)
ImageMagick (image editor)
ExaStencils (code generator)
x264 (video encoder)
These systems contain different types of configuration options (binary, numeric) and environment variables (hardware, workload, version), and the data comes from multi-environment configuration performance data sets published by existing research.</x:v>
      </x:c>
      <x:c r="I468" t="str">
        <x:v>Quantitative indicators
Mean Relative Error (MRE): measures the deviation between predicted performance and actual performance. The smaller the value, the higher the accuracy.
Speedup: measures the data efficiency of the model, that is, the ratio of the training sample size required by SeMPL to the optimal comparison model when reaching the same accuracy. The larger the value, the higher the data efficiency.
Results achieved
MRE: Significantly outperforms existing models on 89% of systems (8 out of 9), with accuracy improvements of up to 99% (as compared to SPLConqueror).
Speedup ratio: up to 3.86 times, indicating that SeMPL can achieve equivalent or higher accuracy than other models with fewer target environment samples and has higher data efficiency.</x:v>
      </x:c>
      <x:c r="J468" t="str">
        <x:v>No</x:v>
      </x:c>
      <x:c r="K468" t="str">
        <x:v>Not reported</x:v>
      </x:c>
      <x:c r="L468" t="str">
        <x:v>No</x:v>
      </x:c>
      <x:c r="M468" s="6"/>
      <x:c r="N468"/>
      <x:c r="O468" t="str">
        <x:v>Systems and Performance Engineering</x:v>
      </x:c>
      <x:c r="P468" t="str">
        <x:v>Performance testing and optimization</x:v>
      </x:c>
      <x:c r="Q468" t="str">
        <x:v>No</x:v>
      </x:c>
    </x:row>
    <x:row r="469" ht="25.5" customHeight="1">
      <x:c r="A469" s="8" t="str">
        <x:v>Bloat beneath Python's Scales: A Fine-Grained Inter-Project Dependency Analysis</x:v>
      </x:c>
      <x:c r="B469" t="str">
        <x:v>Maintenance</x:v>
      </x:c>
      <x:c r="C469" t="str">
        <x:v>This paper conducts a large-scale, fine-grained inter-project dependency analysis to investigate bloated dependency code in the PyPI ecosystem, where bloated code refers to unused and excessive code introduced via reused libraries. Focusing on multiple granularities (bloated dependencies, files, and methods), the study identifies specific parts of libraries contributing to bloat. By analyzing the source code of 1,302 popular Python projects and their 3,232 transitive dependencies, it constructs Fine-Grained Project Dependency Graphs (FPDGs) at the method level using a state-of-the-art static analyzer. Reachability analysis on FPDGs reveals that over 50% of dependencies in PyPI are bloated, with higher rates at file (87%) and method (95%) levels. Additionally, 15% of vulnerabilities reside in bloated code, and bloating primarily stems from refactoring omissions. Developers show willingness to remove bloated dependencies, with 30 out of 36 submitted pull requests merged. These findings inform debloating techniques and practices for efficient dependency management.</x:v>
      </x:c>
      <x:c r="D469" t="str">
        <x:v>This paper conducts a large-scale, fine-grained inter-project dependency analysis to investigate bloated dependency code in the PyPI ecosystem, where bloated code refers to unused and excessive code introduced via reused libraries. Focusing on multiple granularities (bloated dependencies, files, and methods), the study identifies specific parts of libraries contributing to bloat. By analyzing the source code of 1,302 popular Python projects and their 3,232 transitive dependencies, it constructs Fine-Grained Project Dependency Graphs (FPDGs) at the method level using a state-of-the-art static analyzer. Reachability analysis on FPDGs reveals that over 50% of dependencies in PyPI are bloated, with higher rates at file (87%) and method (95%) levels. Additionally, 15% of vulnerabilities reside in bloated code, and bloating primarily stems from refactoring omissions. Developers show willingness to remove bloated dependencies, with 30 out of 36 submitted pull requests merged. These findings inform debloating techniques and practices for efficient dependency management.</x:v>
      </x:c>
      <x:c r="E469" t="str">
        <x:v>The research topic of the paper is a fine-grained cross-project analysis of dependency bloat in the Python ecosystem (PyPI), which specifically includes: the prevalence of dependency bloat at different granularities (packages, files, methods), its correlation with software vulnerabilities, its root causes, and developers' attitudes towards removing bloated dependencies.</x:v>
      </x:c>
      <x:c r="F469" t="str">
        <x:v>No</x:v>
      </x:c>
      <x:c r="G469" t="str">
        <x:v>FSE-24</x:v>
      </x:c>
      <x:c r="H469" t="str">
        <x:v>The benchmark set used in this paper is 1302 Python projects on GitHub and their 3232 PyPI transitive dependencies. These projects are selected from the data set of Alfadel et al. and meet the following criteria:
At least 10 stars, indicating community interest;
At least 100 commits involving at least 2 contributors;
It is an original project (not a fork) and the latest commit is after June 1, 2021.
Projects span multiple domains and rely on data from the PyPI ecosystem.</x:v>
      </x:c>
      <x:c r="I469" t="str">
        <x:v>Quantitative indicators
Expansion ratio: the proportion of expanded entities in each granularity (dependency package, file, method);
Code size: lines of bloated code (LoC);
Vulnerability correlation: the proportion of vulnerabilities located in bloated code;
PR success rate: the proportion of submitted PRs that remove bloated dependencies that are merged.
Results achieved
Bloat prevalence: 51% of dependency packages are bloated, 87% of dependency files and 95% of external methods are bloated code; on average, each project contains 10 bloated dependencies, involving 98,097 lines of bloated code.
Security risk: 15% of known PyPI vulnerabilities are located in bloated code, posing a "ticking time bomb" risk (code changes may activate the vulnerability).
Developer response: Of the 36 PRs submitted, 30 were merged, 35 bloated dependencies were successfully removed, and 393,837 lines of code were removed.</x:v>
      </x:c>
      <x:c r="J469" t="str">
        <x:v>Yes</x:v>
      </x:c>
      <x:c r="K469" t="str">
        <x:v>zopefoundation/Zope project: This project declared an unused dependency, causing the build process to fail due to incompatibility with other dependencies. The developer solved the problem by removing the bloated dependency.
The research team submitted PRs to remove bloated dependencies to 36 Python projects, 30 of which were merged (such as materialsproject/fireworks, EasyPost/easypost-python, etc.), which actually reduced the bloated code in the projects and verified the application value of the research results in the industry.</x:v>
      </x:c>
      <x:c r="L469" t="str">
        <x:v>No</x:v>
      </x:c>
      <x:c r="M469" s="6" t="e">
        <x:f>HYPERLINK("https://github.com/gdrosos/bloat-study-artifact","https://github.com/gdrosos/bloat-study-artifact")</x:f>
        <x:v>HYPERLINK is not implemented. linkLocation=https://github.com/gdrosos/bloat-study-artifact, friendlyName=https://github.com/gdrosos/bloat-study-artifact</x:v>
      </x:c>
      <x:c r="N469" t="str">
        <x:v>8</x:v>
      </x:c>
      <x:c r="O469" t="str">
        <x:v>Software maintenance and evolution</x:v>
      </x:c>
      <x:c r="P469" t="str">
        <x:v>Software dependency management</x:v>
      </x:c>
      <x:c r="Q469" t="str">
        <x:v>No</x:v>
      </x:c>
    </x:row>
    <x:row r="470" ht="25.5" customHeight="1">
      <x:c r="A470" t="str">
        <x:v>Characterizing Python Library Migrations</x:v>
      </x:c>
      <x:c r="B470" t="str">
        <x:v>Development</x:v>
      </x:c>
      <x:c r="C470" t="str">
        <x:v>This paper presents an empirical study characterizing Python library migrations, focusing on the code changes required and the development effort involved. The study manually labels 3,096 migration-related code changes across 335 Python library migrations from 311 client repositories, covering 141 library pairs in 35 domains. From this data, it derives PyMigTax, a taxonomy for describing migration-related code changes. Leveraging PyMigTax and the labeled data, the study investigates characteristics such as types of program elements in API mappings, properties of these mappings, combinations of code changes, and development effort. Key findings include that 40% of library pairs involve non-function program elements in API mappings, 65% of mappings have different names, and 29% of function call mappings require argument transformations. On average, a migration involves changing 8 lines of code, learning 4 APIs and 2 mappings, though complex cases may require up to 758 lines and 43 APIs. These contributions provide foundations for developing automated Python library migration techniques.</x:v>
      </x:c>
      <x:c r="D470" t="str">
        <x:v>This paper presents an empirical study characterizing Python library migrations, focusing on the code changes required and the development effort involved. The study manually labels 3,096 migration-related code changes across 335 Python library migrations from 311 client repositories, covering 141 library pairs in 35 domains. From this data, it derives PyMigTax, a taxonomy for describing migration-related code changes. Leveraging PyMigTax and the labeled data, the study investigates characteristics such as types of program elements in API mappings, properties of these mappings, combinations of code changes, and development effort. Key findings include that 40% of library pairs involve non-function program elements in API mappings, 65% of mappings have different names, and 29% of function call mappings require argument transformations. On average, a migration involves changing 8 lines of code, learning 4 APIs and 2 mappings, though complex cases may require up to 758 lines and 43 APIs. These contributions provide foundations for developing automated Python library migration techniques.</x:v>
      </x:c>
      <x:c r="E470" t="str">
        <x:v>The research topic of the paper is the characteristic analysis of Python library migration, which specifically includes: the types of code changes involved in library migration (such as program elements, mapping bases, attributes), the combination pattern of code changes, and the development workload required to complete the migration.</x:v>
      </x:c>
      <x:c r="F470" t="str">
        <x:v>No</x:v>
      </x:c>
      <x:c r="G470" t="str">
        <x:v>FSE-24</x:v>
      </x:c>
      <x:c r="H470" t="str">
        <x:v>The benchmark data set used in the paper is PyMigBench-2.0, which is built based on two existing data sets, PyMigBench and SALM, and includes:
335 manually verified Python library migration cases;
Involving 311 client repositories, 141 repository pairs (from 35 domains);
Contains 3096 manually labeled migration-related code changes, with each change annotated with information such as program elements, cardinality, and attributes.</x:v>
      </x:c>
      <x:c r="I470" t="str">
        <x:v>Quantitative indicators
Program element distribution: the proportion of different types of source program elements and target program elements in the API mapping;
Attribute distribution: the frequency of occurrence of attributes such as name changes, parameter additions, subtractions/conversions, etc. involved in API mapping;
Code change combination: the number and proportion of different types of code changes (such as function call replacement + parameter conversion) in migration;
Development workload indicators:
MigLOC: The number of new and deleted lines of code related to migration;
NumAPIs: the number of source API and target API usage involved;
NumChanges: The total number of code changes;
UniqueAPIs: Number of unique APIs to learn;
UniqueMappings: Number of unique API mappings to learn.
Results achieved
API mapping characteristics: 73% of library pairs have mappings between function calls, but 40% of library pairs involve non-functional program elements (such as properties, decorators); 65% of API mappings have name differences, and 29% of function call mappings require parameter conversion.
Code change mix: 44% of migrations were non-trivial, involving multiple program elements and properties; only 16.4% of migrations were simple function call replacements (no parameter/output modifications).
Development effort: A typical migration had a median of: 8 lines of code changes, 7 API instances, 3 code changes, 4 unique APIs, 2 unique mappings; in the extreme case, the migration required modifying 758 lines of code, learning 43 APIs, and 22 mappings.</x:v>
      </x:c>
      <x:c r="J470" t="str">
        <x:v>No</x:v>
      </x:c>
      <x:c r="K470" t="str">
        <x:v>Migration from bottle to flask (web framework): You need to replace Bottle() with Flask(), and adjust the parameters of the routing function (such as adding methods=['POST']);
Migration from netaddr to ipaddress (network address processing library): involves the replacement of function calls and attributes, and requires type conversion of the output (such as int() packaging);
Migration of ed25519 to pynacl (encryption library): Function parameter format (such as byte conversion) and calling order need to be adjusted.</x:v>
      </x:c>
      <x:c r="L470" t="str">
        <x:v>No</x:v>
      </x:c>
      <x:c r="M470" s="6" t="e">
        <x:f>HYPERLINK("https://github.com/ualberta-smr/PyMigBench","https://github.com/ualberta-smr/PyMigBench")</x:f>
        <x:v>HYPERLINK is not implemented. linkLocation=https://github.com/ualberta-smr/PyMigBench, friendlyName=https://github.com/ualberta-smr/PyMigBench</x:v>
      </x:c>
      <x:c r="N470" t="str">
        <x:v>10</x:v>
      </x:c>
      <x:c r="O470" t="str">
        <x:v>Code generation and understanding</x:v>
      </x:c>
      <x:c r="P470" t="str">
        <x:v>Code translation and migration</x:v>
      </x:c>
      <x:c r="Q470" t="str">
        <x:v>No</x:v>
      </x:c>
    </x:row>
    <x:row r="471" ht="25.5" customHeight="1">
      <x:c r="A471" s="2" t="str">
        <x:v>PyRadar: Towards Automatically Retrieving and Validating Source Code Repository Information for PyPI Packages</x:v>
      </x:c>
      <x:c r="B471" t="str">
        <x:v>Management</x:v>
      </x:c>
      <x:c r="C471" t="str">
        <x:v>A package's source code repository is critical for its usage and risk monitoring, but PyPI releases often lack or contain incorrect repository information due to the separation of development and distribution platforms. Existing tools retrieve repository information from metadata, covering at most 70.5% of PyPI releases. To address this, this paper proposes PyRadar, a framework leveraging metadata and source distributions to retrieve and validate repository information. It includes three components: a Metadata-based Retriever (combining best practices of existing tools), a Source Code Repository Validator (using machine learning to validate retrieved info), and a Source Code-based Retriever (querying World of Code via file hashes when metadata fails). Evaluations show the Metadata-based Retriever covers 72.1% of releases, the validator achieves an AUC of 0.995, and the Source-based Retriever reaches 90.2% coverage with 0.970 accuracy. PyRadar helps practitioners and researchers better utilize PyPI packages.</x:v>
      </x:c>
      <x:c r="D471" t="str">
        <x:v>A package's source code repository is critical for its usage and risk monitoring, but PyPI releases often lack or contain incorrect repository information due to the separation of development and distribution platforms. Existing tools retrieve repository information from metadata, covering at most 70.5% of PyPI releases. To address this, this paper proposes PyRadar, a framework leveraging metadata and source distributions to retrieve and validate repository information. It includes three components: a Metadata-based Retriever (combining best practices of existing tools), a Source Code Repository Validator (using machine learning to validate retrieved info), and a Source Code-based Retriever (querying World of Code via file hashes when metadata fails). Evaluations show the Metadata-based Retriever covers 72.1% of releases, the validator achieves an AUC of 0.995, and the Source-based Retriever reaches 90.2% coverage with 0.970 accuracy. PyRadar helps practitioners and researchers better utilize PyPI packages.</x:v>
      </x:c>
      <x:c r="E471" t="str">
        <x:v>The research topic of the paper is the automatic retrieval and verification of source code warehouse information of PyPI packages, which specifically includes: solving the problem of missing or incorrect warehouse information in metadata, designing a multi-component framework to integrate metadata and source code information, and achieving efficient retrieval and verification of warehouse information.</x:v>
      </x:c>
      <x:c r="F471" t="str">
        <x:v>Yes</x:v>
      </x:c>
      <x:c r="G471" t="str">
        <x:v>FSE-24</x:v>
      </x:c>
      <x:c r="H471" t="str">
        <x:v>The benchmark data sets used in the paper include:
Metadata set: Metadata for 4,227,425 PyPI releases, used to evaluate the performance of existing tools.
Package-repository links dataset: 14,375 correct package-repository links and 2,064 incorrect links, used to analyze phantom file differences and train the validator.
World of Code (WoC): An infrastructure containing 173 million Git repositories for source code-based repository retrieval.</x:v>
      </x:c>
      <x:c r="I471" t="str">
        <x:v>Quantitative indicators
Coverage: The proportion of package versions for which warehouse information is retrieved.
Accuracy rate: the proportion of correctly retrieved warehouse information.
AUC (Area Under ROC Curve): Evaluates the classification performance of the validator.
Feature importance: measures the contribution of each feature to the validator.
Results achieved
Metadata-based retriever: Successfully retrieved 72.1% of PyPI releases, a higher coverage than existing tools (e.g. py2src’s 70.5%).
Source code warehouse validator: Based on 6 features, the random forest model has an AUC of 0.995 and an accuracy of 0.973, which can effectively identify incorrect warehouse information.
Source code-based retriever: The coverage rate on the data set is 90.2%, the accuracy is 0.970, the average retrieval time is 40 seconds, and the efficiency is high.
Overall performance: 0.88 accuracy on package-warehouse linkage dataset.</x:v>
      </x:c>
      <x:c r="J471" t="str">
        <x:v>No</x:v>
      </x:c>
      <x:c r="K471" t="str">
        <x:v>Not reported</x:v>
      </x:c>
      <x:c r="L471" t="str">
        <x:v>No</x:v>
      </x:c>
      <x:c r="M471" s="6" t="e">
        <x:f>HYPERLINK("https://github.com/gaokai320/PyRadar","https://github.com/gaokai320/PyRadar")</x:f>
        <x:v>HYPERLINK is not implemented. linkLocation=https://github.com/gaokai320/PyRadar, friendlyName=https://github.com/gaokai320/PyRadar</x:v>
      </x:c>
      <x:c r="N471" t="str">
        <x:v>0</x:v>
      </x:c>
      <x:c r="O471" t="str">
        <x:v>Software maintenance and evolution</x:v>
      </x:c>
      <x:c r="P471" t="str">
        <x:v>Software dependency management</x:v>
      </x:c>
      <x:c r="Q471" t="str">
        <x:v>Yes</x:v>
      </x:c>
    </x:row>
    <x:row r="472" ht="25.5" customHeight="1">
      <x:c r="A472" t="str">
        <x:v>Refactoring to Pythonic Idioms: A Hybrid Knowledge-Driven Approach Leveraging Large Language Models</x:v>
      </x:c>
      <x:c r="B472" t="str">
        <x:v>Development</x:v>
      </x:c>
      <x:c r="C472" t="str">
        <x:v>Pythonic idioms are highly valued in the Python programming community, yet many users struggle to use them. Neither rule - based nor LLM - only approaches can overcome the three challenges of code idiomatization: code miss, wrong detection, and wrong refactoring. This paper presents a hybrid knowledge - driven approach leveraging LLMs. It consists of a knowledge module, an extraction module, and an idiomatization module. The knowledge module constructs a knowledge base and an ARI library for 13 Pythonic idioms. The extraction module extracts relevant components from code using ARIs. The idiomatization module transforms non - idiomatic code into idiomatic code through three steps. Experiments on 9 existing and 4 new Pythonic idioms show that this approach performs well in accuracy, F1 - score, recall, etc., verifying its effectiveness and scalability.</x:v>
      </x:c>
      <x:c r="D472" t="str">
        <x:v>Pythonic idioms are highly valued in the Python programming community, yet many users struggle to use them. Neither rule - based nor LLM - only approaches can overcome the three challenges of code idiomatization: code miss, wrong detection, and wrong refactoring. This paper presents a hybrid knowledge - driven approach leveraging LLMs. It consists of a knowledge module, an extraction module, and an idiomatization module. The knowledge module constructs a knowledge base and an ARI library for 13 Pythonic idioms. The extraction module extracts relevant components from code using ARIs. The idiomatization module transforms non - idiomatic code into idiomatic code through three steps. Experiments on 9 existing and 4 new Pythonic idioms show that this approach performs well in accuracy, F1 - score, recall, etc., verifying its effectiveness and scalability.</x:v>
      </x:c>
      <x:c r="E472" t="str">
        <x:v>Study how to use a hybrid method that combines large language models and rules to refactor non-idiom Python code into code that conforms to Python idioms to solve problems such as code omissions, error detection, and error reconstruction, and verify the effectiveness and scalability of the method.</x:v>
      </x:c>
      <x:c r="F472" t="str">
        <x:v>Yes</x:v>
      </x:c>
      <x:c r="G472" t="str">
        <x:v>FSE-24</x:v>
      </x:c>
      <x:c r="H472" t="str">
        <x:v>For the study of 9 Python idioms, based on the code pairs provided by RIdiom, randomly sampled from the crawling method of each idiom in RIdiom, and then ran RIdiom, this article's method and Prompt-LLM to collect code pairs, invited 18 external personnel with more than five years of Python programming experience to check the correctness of the code pairs in 9 groups, and finally determined the benchmark data set.
For the study of four new Python idioms, 600 Python methods were randomly selected from the methods crawled by RIdiom, and the method in this article and Prompt-LLM were run to collect code pairs. Eight external people with more than five years of Python programming experience were invited to check the correctness of the code pairs in four groups to determine the benchmark data set.</x:v>
      </x:c>
      <x:c r="I472" t="str">
        <x:v>Quantitative indicators: Use accuracy, F1-score, precision and recall as quantitative indicators. When calculating, the code pairs detected by the method and in the benchmark data set are defined as true examples (TP); the code pairs detected but not in the benchmark data set are defined as false positive examples (FP); the code pairs in the benchmark data set that are not detected by the method are defined as false negative examples (FN).
Achieved results: In the reconstruction experiment of 9 Python idioms, compared with RIdiom, this method performed better in accuracy, F1 value and recall rate, exceeding 90% in most cases, and was equivalent to RIdiom in precision and both exceeded 93.8%; compared with Prompt-LLM, this method far exceeded Prompt-LLM in all four indicators. In the reconstruction experiment of four new Python idioms, the indicators of this method all exceeded 90%, among which the indicators of three idioms exceeded 95%, which was also significantly better than Prompt-LLM.</x:v>
      </x:c>
      <x:c r="J472" t="str">
        <x:v>No</x:v>
      </x:c>
      <x:c r="K472" t="str">
        <x:v>Not reported</x:v>
      </x:c>
      <x:c r="L472" t="str">
        <x:v>No</x:v>
      </x:c>
      <x:c r="M472" s="6"/>
      <x:c r="N472"/>
      <x:c r="O472" t="str">
        <x:v>Code generation and understanding</x:v>
      </x:c>
      <x:c r="P472" t="str">
        <x:v>Code refactoring and smell detection</x:v>
      </x:c>
      <x:c r="Q472" t="str">
        <x:v>Yes</x:v>
      </x:c>
    </x:row>
    <x:row r="473" ht="25.5" customHeight="1">
      <x:c r="A473" t="str">
        <x:v>Dependency-Induced Waste in Continuous Integration: An Empirical Study of Unused Dependencies in the NPM Ecosystem</x:v>
      </x:c>
      <x:c r="B473" t="str">
        <x:v>Maintenance</x:v>
      </x:c>
      <x:c r="C473" t="str">
        <x:v>Modern software systems rely heavily on external packages, but projects tend to accumulate unused dependencies as they evolve. Updates to these unused dependencies trigger Continuous Integration (CI) builds, resulting in resource waste. This paper focuses on the npm ecosystem, collecting data from 20,743 commits that solely update dependencies across 1,487 projects to empirically study CI waste caused by unused dependencies. It finds that 55.88% of CI build time related to dependency updates is wasted due to unused dependencies, with a median of 56.09% at the project level. Automated bots, especially Dependabot, are the primary sources of waste, and unused development dependencies account for 92.63% of the wasted time. To address this, the paper proposes Dep-sCImitar, which identifies and skips CI builds triggered by unused dependency commits, reducing 68.34% of wasted time with 94% precision.</x:v>
      </x:c>
      <x:c r="D473" t="str">
        <x:v>Modern software systems rely heavily on external packages, but projects tend to accumulate unused dependencies as they evolve. Updates to these unused dependencies trigger Continuous Integration (CI) builds, resulting in resource waste. This paper focuses on the npm ecosystem, collecting data from 20,743 commits that solely update dependencies across 1,487 projects to empirically study CI waste caused by unused dependencies. It finds that 55.88% of CI build time related to dependency updates is wasted due to unused dependencies, with a median of 56.09% at the project level. Automated bots, especially Dependabot, are the primary sources of waste, and unused development dependencies account for 92.63% of the wasted time. To address this, the paper proposes Dep-sCImitar, which identifies and skips CI builds triggered by unused dependency commits, reducing 68.34% of wasted time with 94% precision.</x:v>
      </x:c>
      <x:c r="E473" t="str">
        <x:v>Study the continuous integration (CI) resource waste problem caused by unused dependency updates in the npm ecosystem, including quantifying the degree of waste, analyzing the sources of waste, and proposing the Dep-sCImitar method to reduce such waste.</x:v>
      </x:c>
      <x:c r="F473" t="str">
        <x:v>Yes</x:v>
      </x:c>
      <x:c r="G473" t="str">
        <x:v>FSE-24</x:v>
      </x:c>
      <x:c r="H473" t="str">
        <x:v>For 9 existing Pythonic idioms: Based on the code pairs provided by RIdiom, randomly sampled from each idiom method crawled by it, combined with the code pairs generated by RIdiom, this article's method and Prompt-LLM, and verified by 18 external people to form a benchmark data set, containing 3311 methods and 4678 code pairs.
Targeting 4 new Pythonic idioms: 600 Python methods were randomly selected from the methods crawled by RIdiom, combined with the method in this article and the code pairs generated by Prompt-LLM, and verified by 8 external persons to form a benchmark data set, containing 600 methods and 1008 code pairs.</x:v>
      </x:c>
      <x:c r="I473" t="str">
        <x:v>Quantitative indicators: Use accuracy, F1-score, precision and recall, calculated based on true examples (TP), false positives (FP), and false negatives (FN).
Results achieved
On 9 kinds of idioms: the accuracy, F1 value and recall rate of this method are all better than RIdiom and Prompt-LLM, most of which exceed 90%; the precision rate is equivalent to RIdiom (both exceed 93.8%), among which the accuracy rate of truth test idioms exceeds RIdiom.
On 4 new idioms: all indicators of this method exceed 90%, among which the indicators of 3 idioms exceed 95%, which is significantly better than Prompt-LLM.</x:v>
      </x:c>
      <x:c r="J473" t="str">
        <x:v>No</x:v>
      </x:c>
      <x:c r="K473" t="str">
        <x:v>Not reported</x:v>
      </x:c>
      <x:c r="L473" t="str">
        <x:v>No</x:v>
      </x:c>
      <x:c r="M473" s="6"/>
      <x:c r="N473"/>
      <x:c r="O473" t="str">
        <x:v>Software maintenance and evolution</x:v>
      </x:c>
      <x:c r="P473" t="str">
        <x:v>Software dependency management</x:v>
      </x:c>
      <x:c r="Q473" t="str">
        <x:v>No</x:v>
      </x:c>
    </x:row>
    <x:row r="474" ht="25.5" customHeight="1">
      <x:c r="A474" s="8" t="str">
        <x:v>Understanding the Impact of APIs Behavioral Breaking Changes on Client Applications</x:v>
      </x:c>
      <x:c r="B474" t="str">
        <x:v>Maintenance</x:v>
      </x:c>
      <x:c r="C474" t="str">
        <x:v>Software libraries play a vital role in software development by providing reusable functionality. However, updates to libraries may introduce breaking changes, which can be divided into syntactic and behavioral (semantic) ones. While there has been extensive research on syntactic breaking changes, studies on behavioral breaking changes (BBCs) and their impacts on clients are insufficient. This paper conducts an empirical analysis to explore the impact of BBCs on client applications by examining how dependency updates affect client test suites. Focusing on Java projects built with Maven, including 30,548 dependencies under 8,086 Maven artifacts, it automatically updates outdated dependencies and runs client test suites. The results show that 2.30% of these updates contain BBCs that impact client tests, with most introduced in non-major updates, violating semantic versioning. A taxonomy of effects (Test Failures and Test Errors) caused by BBCs on client tests is presented, and it is found that library developers inadequately document exceptions from precondition violations.</x:v>
      </x:c>
      <x:c r="D474" t="str">
        <x:v>Software libraries play a vital role in software development by providing reusable functionality. However, updates to libraries may introduce breaking changes, which can be divided into syntactic and behavioral (semantic) ones. While there has been extensive research on syntactic breaking changes, studies on behavioral breaking changes (BBCs) and their impacts on clients are insufficient. This paper conducts an empirical analysis to explore the impact of BBCs on client applications by examining how dependency updates affect client test suites. Focusing on Java projects built with Maven, including 30,548 dependencies under 8,086 Maven artifacts, it automatically updates outdated dependencies and runs client test suites. The results show that 2.30% of these updates contain BBCs that impact client tests, with most introduced in non-major updates, violating semantic versioning. A taxonomy of effects (Test Failures and Test Errors) caused by BBCs on client tests is presented, and it is found that library developers inadequately document exceptions from precondition violations.</x:v>
      </x:c>
      <x:c r="E474" t="str">
        <x:v>Study the impact of API behavioral breaking changes (BBCs) on client applications, including how often BBCs are caught through client tests, the type of impact on client tests, the origin of the impact, and whether runtime exception messages can effectively guide developers in handling BBCs.</x:v>
      </x:c>
      <x:c r="F474" t="str">
        <x:v>No</x:v>
      </x:c>
      <x:c r="G474" t="str">
        <x:v>FSE-24</x:v>
      </x:c>
      <x:c r="H474" t="str">
        <x:v>Java projects from the Libraries.io dataset were selected and filtered to obtain 8,086 client projects built with Maven and containing test suites, involving 30,548 dependency updates. These projects must be compiled successfully, tested, and dependency updates of unstable versions (such as alpha, beta, etc.) excluded.</x:v>
      </x:c>
      <x:c r="I474" t="str">
        <x:v>The occurrence frequency, impact distribution, etc. of BBCs are mainly measured by proportion (percentage), such as the proportion of dependent updates affected by BBCs, the proportion of BBCs in different version updates, the proportion of test failures and test errors, etc.
Results achieved
2.30% of dependency updates have BBCs that affect client testing.
48.35% of BBCs were introduced in minor version updates and 18.27% were introduced in patch version updates, violating semantic versioning specifications.
59.35% of tests affected by BBCs manifest themselves as test errors (such as runtime exceptions, checked exceptions, etc.), and 40.65% manifest as test failures (such as assertion violations).
About 23% of test bugs originate from updated libraries, 23.34% from client code, 14.91% from standard Java libraries, 13.94% from test libraries, etc.
53.49% of precondition violation exceptions provide meaningful messages, but almost all exceptions are not thrown from the API surface.</x:v>
      </x:c>
      <x:c r="J474" t="str">
        <x:v>No</x:v>
      </x:c>
      <x:c r="K474" t="str">
        <x:v>Not reported</x:v>
      </x:c>
      <x:c r="L474" t="str">
        <x:v>No</x:v>
      </x:c>
      <x:c r="M474" s="6"/>
      <x:c r="N474"/>
      <x:c r="O474" t="str">
        <x:v>Software maintenance and evolution</x:v>
      </x:c>
      <x:c r="P474" t="str">
        <x:v>Software dependency management</x:v>
      </x:c>
      <x:c r="Q474" t="str">
        <x:v>No</x:v>
      </x:c>
    </x:row>
    <x:row r="475" ht="25.5" customHeight="1">
      <x:c r="A475" s="3" t="str">
        <x:v>AROMA: Automatic Reproduction of Maven Artifacts</x:v>
      </x:c>
      <x:c r="B475" t="str">
        <x:v>Maintenance</x:v>
      </x:c>
      <x:c r="C475" t="str">
        <x:v>Modern software engineering relies on tools and libraries to boost productivity, but reusing external software poses security risks. Reproducible builds are a mitigation strategy, with significant efforts in ecosystems like Debian, while the Maven ecosystem, a backbone of the Java supply chain, is understudied. Reproducible Central (RC) manually curates a list of reproducible Maven libraries, which is limited and hard to maintain. This research aims to support Maven's reproducibility through automation. The tool AROMA obtains key information (e.g., source repo links, commit details, build environment) from artifacts and source repositories via heuristics for Maven package reproduction. It achieves up to 99.5% accuracy compared to manual approaches, detects flaws in manual lists, and finds 23.4% of Maven packages automatable for reproduction (8% fully reproducible). Some new packages are contributed to RC, and datasets and tools are made public.</x:v>
      </x:c>
      <x:c r="D475" t="str">
        <x:v>Modern software engineering relies on tools and libraries to boost productivity, but reusing external software poses security risks. Reproducible builds are a mitigation strategy, with significant efforts in ecosystems like Debian, while the Maven ecosystem, a backbone of the Java supply chain, is understudied. Reproducible Central (RC) manually curates a list of reproducible Maven libraries, which is limited and hard to maintain. This research aims to support Maven's reproducibility through automation. The tool AROMA obtains key information (e.g., source repo links, commit details, build environment) from artifacts and source repositories via heuristics for Maven package reproduction. It achieves up to 99.5% accuracy compared to manual approaches, detects flaws in manual lists, and finds 23.4% of Maven packages automatable for reproduction (8% fully reproducible). Some new packages are contributed to RC, and datasets and tools are made public.</x:v>
      </x:c>
      <x:c r="E475" t="str">
        <x:v>Study the feasibility of automatic reproduction of components in the Maven ecosystem, including whether the source code warehouse link and submission information of the component can be reconstructed, whether the original build environment can be reconstructed afterwards, and the extent to which Maven components can be automatically reproduced, and the tool AROMA is developed to implement related automation processes.</x:v>
      </x:c>
      <x:c r="F475" t="str">
        <x:v>No</x:v>
      </x:c>
      <x:c r="G475" t="str">
        <x:v>FSE-24</x:v>
      </x:c>
      <x:c r="H475" t="str">
        <x:v>Packages in Maven Central as of May 17, 2023 were selected, with one version randomly selected from each unique project (groupId:artifactId), resulting in a sample set of 479,915 packages. Among them, 473,352 were successfully downloaded and 410,102 archived files were used as research objects. At the same time, the reproducible Maven project list and its .buildspec file manually maintained by Reproducible Central (RC) are used as a baseline for comparison.</x:v>
      </x:c>
      <x:c r="I475" t="str">
        <x:v>Quantitative indicators: accuracy, proportion of reproducible packages (including fully reproducible and partially reproducible), matching rate with RC manual list, etc.
Results achieved
Compared with the RC manual method, AROMA has an information extraction accuracy of up to 99.5% and can detect defects in the RC list (such as invalid warehouse links).
23.4% of Maven packages are automatically reproducible with AROMA, of which 8% are fully reproducible.
In a comparative experiment with RC, AROMA successfully built 100 randomly selected packages, while RC's buildspecs could only build 96. For reproducible packages, AROMA and RC performed close to each other and had the same effect on binary file reproduction.
From 100 packages that were not included in RC but attempted to be reproducible, 5 were successfully reproducible and 23 were reproducible except for the source code package.</x:v>
      </x:c>
      <x:c r="J475" t="str">
        <x:v>No</x:v>
      </x:c>
      <x:c r="K475" t="str">
        <x:v>Not reported</x:v>
      </x:c>
      <x:c r="L475" t="str">
        <x:v>No</x:v>
      </x:c>
      <x:c r="M475" s="6" t="e">
        <x:f>HYPERLINK("https://github.com/alireza-nasirian/AROMA","https://github.com/alireza-nasirian/AROMA")</x:f>
        <x:v>HYPERLINK is not implemented. linkLocation=https://github.com/alireza-nasirian/AROMA, friendlyName=https://github.com/alireza-nasirian/AROMA</x:v>
      </x:c>
      <x:c r="N475" t="str">
        <x:v>0</x:v>
      </x:c>
      <x:c r="O475" t="str">
        <x:v>Software maintenance and evolution</x:v>
      </x:c>
      <x:c r="P475" t="str">
        <x:v>Software dependency management</x:v>
      </x:c>
      <x:c r="Q475" t="str">
        <x:v>No</x:v>
      </x:c>
    </x:row>
    <x:row r="476" ht="25.5" customHeight="1">
      <x:c r="A476" t="str">
        <x:v>Harnessing Neuron Stability to Improve DNN Verification</x:v>
      </x:c>
      <x:c r="B476" t="str">
        <x:v>Testing</x:v>
      </x:c>
      <x:c r="C476" t="str">
        <x:v>Deep Neural Networks (DNNs) are effective in real-world problems but are susceptible to bugs and attacks, spurring interest in DNN verification techniques. Existing methods have limitations: abstraction approaches struggle with non-linear neuron behavior, and SAT-based methods overlook key optimizations from modern SAT solvers. This paper presents VeriStable, an extension of the DPLL-based constraint DNN verification approach. It leverages neuron stability—neurons showing linear behavior in intermediate verification states—to reduce combinatorial complexity without losing precision. It also incorporates multi-threading and restart optimizations for DNN verification. Evaluations on benchmarks like FNNs, CNNs, and ResNets with MNIST and CIFAR datasets show VeriStable outperforms state-of-the-art tools such as α-β-CROWN and MN-BaB, the top performers in VNN-COMP.</x:v>
      </x:c>
      <x:c r="D476" t="str">
        <x:v>Deep Neural Networks (DNNs) are effective in real-world problems but are susceptible to bugs and attacks, spurring interest in DNN verification techniques. Existing methods have limitations: abstraction approaches struggle with non-linear neuron behavior, and SAT-based methods overlook key optimizations from modern SAT solvers. This paper presents VeriStable, an extension of the DPLL-based constraint DNN verification approach. It leverages neuron stability—neurons showing linear behavior in intermediate verification states—to reduce combinatorial complexity without losing precision. It also incorporates multi-threading and restart optimizations for DNN verification. Evaluations on benchmarks like FNNs, CNNs, and ResNets with MNIST and CIFAR datasets show VeriStable outperforms state-of-the-art tools such as α-β-CROWN and MN-BaB, the top performers in VNN-COMP.</x:v>
      </x:c>
      <x:c r="E476" t="str">
        <x:v>Research how to use neuron stability to improve DNN verification, specifically including proposing state-sensitive neuron stability detection methods to reduce the combinatorial complexity in verification, adapting multi-threading and restart optimization in SAT solvers to DPLL-based DNN verification, and evaluating the effects of these methods in improving DNN verification efficiency and performance.</x:v>
      </x:c>
      <x:c r="F476" t="str">
        <x:v>Yes</x:v>
      </x:c>
      <x:c r="G476" t="str">
        <x:v>FSE-24</x:v>
      </x:c>
      <x:c r="H476" t="str">
        <x:v>Multiple benchmark sets were used, including ACAS Xu (45 FNN networks, 10 security properties), MNISTFC (3 FNN networks, 90 robustness properties), CIFAR2020 (3 CNN networks, 203 robustness properties), RESNET_A/B (2 ResNet-containing networks, 144 robustness properties), and MNIST_GDVB (38 FNN networks, 16 attributes). These benchmarks cover different types (FNN, CNN, ResNet) and sizes of neural networks and a variety of properties.</x:v>
      </x:c>
      <x:c r="I476" t="str">
        <x:v>Quantitative indicators: number of problems solved, average verification time, VNN-COMP score (10 points for correct verification, 1 point for correct falsification, 0 points for unsolvable, 150 points for incorrect results), ranking, etc.
Results achieved
On the MNIST_GDVB benchmark, VeriStable combines stability, parallelization, and restart optimizations to solve 12x more problems and reduce average verification time by 2.6x compared to NeuralSAT.
Among VNN-COMP related benchmarks, VeriStable ranks first overall, first on benchmarks such as ACAS Xu, CIFAR2020, RESNET_A/B, MNIST_GDVB, and second on MNISTFC. Its total VNN-COMP score is 4536 points, which is higher than α-β-CROWN’s 4453 points and other tools.
Stability detection can effectively stabilize neurons and reduce the search space in the early stage of verification. The combination of parallelization and stability produces a synergistic effect. The restart strategy helps avoid local optimality and improves the ability to handle complex problems.</x:v>
      </x:c>
      <x:c r="J476" t="str">
        <x:v>No</x:v>
      </x:c>
      <x:c r="K476" t="str">
        <x:v>Not reported</x:v>
      </x:c>
      <x:c r="L476" t="str">
        <x:v>No</x:v>
      </x:c>
      <x:c r="M476" s="6" t="e">
        <x:f>HYPERLINK("https://github.com/veristable/veristable","https://github.com/veristable/veristable")</x:f>
        <x:v>HYPERLINK is not implemented. linkLocation=https://github.com/veristable/veristable, friendlyName=https://github.com/veristable/veristable</x:v>
      </x:c>
      <x:c r="N476" t="str">
        <x:v>2</x:v>
      </x:c>
      <x:c r="O476" t="str">
        <x:v>Formal methods and verification</x:v>
      </x:c>
      <x:c r="P476" t="str">
        <x:v>Program Verification and Theorem Proving</x:v>
      </x:c>
      <x:c r="Q476" t="str">
        <x:v>No</x:v>
      </x:c>
    </x:row>
    <x:row r="477" ht="25.5" customHeight="1">
      <x:c r="A477" t="str">
        <x:v>MirrorFair: Fixing Fairness Bugs in Machine Learning Software via Counterfactual Predictions</x:v>
      </x:c>
      <x:c r="B477" t="str">
        <x:v>Testing</x:v>
      </x:c>
      <x:c r="C477" t="str">
        <x:v>With the increasing utilization of Machine Learning (ML) software in critical domains such as employee hiring, college admission, and credit evaluation, ensuring fairness in the decision-making processes of underlying models has become a paramount ethical concern. However, existing methods for rectifying fairness issues struggle to consistently balance performance and fairness across diverse tasks and algorithms. Inspired by counterfactual inference principles, this paper introduces MirrorFair, an innovative adaptive ensemble approach designed to mitigate fairness concerns. MirrorFair first constructs a counterfactual dataset from the original data, training two distinct models—one on the original dataset and the other on the counterfactual dataset. It then adaptively combines these models' predictions to generate fairer final decisions.
Extensive evaluations of MirrorFair against 15 existing methods across various decision-making scenarios show that MirrorFair outperforms all baselines in every metric (fairness improvement, performance preservation, and trade-off metrics). Specifically, MirrorFair surpasses the fairness-performance trade-off baseline proposed by Fairea in 93% of cases, compared to 88% for the state-of-the-art method. Moreover, MirrorFair consistently excels across tasks and algorithms, ranking first in balancing performance and fairness in 83% of scenarios. To foster replicability, code, data, and results are made publicly available.</x:v>
      </x:c>
      <x:c r="D477" t="str">
        <x:v>With the increasing utilization of Machine Learning (ML) software in critical domains such as employee hiring, college admission, and credit evaluation, ensuring fairness in the decision-making processes of underlying models has become a paramount ethical concern. However, existing methods for rectifying fairness issues struggle to consistently balance performance and fairness across diverse tasks and algorithms. Inspired by counterfactual inference principles, this paper introduces MirrorFair, an innovative adaptive ensemble approach designed to mitigate fairness concerns. MirrorFair first constructs a counterfactual dataset from the original data, training two distinct models—one on the original dataset and the other on the counterfactual dataset. It then adaptively combines these models' predictions to generate fairer final decisions.
Extensive evaluations of MirrorFair against 15 existing methods across various decision-making scenarios show that MirrorFair outperforms all baselines in every metric (fairness improvement, performance preservation, and trade-off metrics). Specifically, MirrorFair surpasses the fairness-performance trade-off baseline proposed by Fairea in 93% of cases, compared to 88% for the state-of-the-art method. Moreover, MirrorFair consistently excels across tasks and algorithms, ranking first in balancing performance and fairness in 83% of scenarios. To foster replicability, code, data, and results are made publicly available.</x:v>
      </x:c>
      <x:c r="E477" t="str">
        <x:v>Investigate how to use counterfactual reasoning to build an adaptive ensemble method, MirrorFair, to fix fairness flaws in machine learning software, balance model performance and fairness, and verify its effectiveness across a variety of tasks and algorithms.</x:v>
      </x:c>
      <x:c r="F477" t="str">
        <x:v>Yes</x:v>
      </x:c>
      <x:c r="G477" t="str">
        <x:v>FSE-24</x:v>
      </x:c>
      <x:c r="H477" t="str">
        <x:v>Five public benchmark datasets were used, including Adult Income (Adult), ProPublica Recidivism (Compas), German Credit (German), Bank Marketing (Bank), and Medical Survey 2015 (Mep), covering 11 tasks (8 single-sensitive attribute tasks and 3 multi-sensitive attribute tasks). Four machine learning algorithms were used in the evaluation: logistic regression (LR), random forest (RF), support vector machine (SVM), and deep neural network (DNN).</x:v>
      </x:c>
      <x:c r="I477" t="str">
        <x:v>Quantitative indicators
Performance indicators: Accuracy, Recall, Precision, F1-Score, Matthews Correlation Coefficient (MCC).
Fairness indicators: statistical parity difference (SPD), average odds difference (AOD), equal opportunity difference (EOD).
Trade-off indicators: Using the Fairea baseline, the effects are divided into categories such as "win-win" (improves fairness and performance at the same time), "good trade-off" (improves fairness but slightly reduces performance).
Results achieved
In single-sensitive attribute scenarios, MirrorFair outperforms the Fairea baseline in 93% of cases, outperforming the state-of-the-art methods in 88%; in multi-sensitive attribute scenarios, its variant MirrorMulti-S2 outperforms the baseline in 91.99% of cases, outperforming the state-of-the-art methods by 4.58 percentage points.
In terms of overall fairness improvement, MirrorFair reduces the overall bias by 50.68%, which is significantly higher than other methods (such as EOP reduction by 45.43%, MAAT reduction by 40.99%), while having minimal impact on performance (overall performance only decreases by 0.12%).
MirrorFair ranks first in balancing performance and fairness in 83% of scenarios, while state-of-the-art methods rank first in only 8% of scenarios.</x:v>
      </x:c>
      <x:c r="J477" t="str">
        <x:v>No</x:v>
      </x:c>
      <x:c r="K477" t="str">
        <x:v>Not reported</x:v>
      </x:c>
      <x:c r="L477" t="str">
        <x:v>No</x:v>
      </x:c>
      <x:c r="M477" s="6" t="e">
        <x:f>HYPERLINK("https://github.com/XY-Showing/FSE2024-MirrorFair","https://github.com/XY-Showing/FSE2024-MirrorFair")</x:f>
        <x:v>HYPERLINK is not implemented. linkLocation=https://github.com/XY-Showing/FSE2024-MirrorFair, friendlyName=https://github.com/XY-Showing/FSE2024-MirrorFair</x:v>
      </x:c>
      <x:c r="N477" t="str">
        <x:v>2</x:v>
      </x:c>
      <x:c r="O477" t="str">
        <x:v>Cross-cutting and emerging themes</x:v>
      </x:c>
      <x:c r="P477" t="str">
        <x:v>AI ethics and fairness</x:v>
      </x:c>
      <x:c r="Q477" t="str">
        <x:v>No</x:v>
      </x:c>
    </x:row>
    <x:row r="478" ht="25.5" customHeight="1">
      <x:c r="A478" t="str">
        <x:v>Investigating Documented Privacy Changes in Android OS</x:v>
      </x:c>
      <x:c r="B478" t="str">
        <x:v>Testing</x:v>
      </x:c>
      <x:c r="C478" t="str">
        <x:v>ndroid has enabled third-party apps to access privacy-sensitive data on mobile devices. In recent years, in response to global privacy protection regulations, Android has proactively adjusted its access control policies for such data, with these privacy changes disclosed transparently as Documented Privacy Changes (DPCs) when new versions are released. However, due to the dispersed access control points in the OS and backward compatibility challenges, whether the actual access control enforcement aligns with the disclosed DPCs is a critical concern.
This work conducts the first systematic study on the consistency between Android OS runtime behaviors and officially disclosed DPCs. It proposes DopCheck, an automatic DPC-driven testing framework integrating NLP and large language models (LLMs). DopCheck extracts ontologies from natural language privacy change documents and leverages LLMs' few-shot capability to generate test cases for detecting DPC compliance issues in OS implementations. Evaluated on Android 10 to 13, DopCheck effectively identifies 19 DPC compliance bugs across 79 privacy-sensitive APIs, including 12 new bugs in Android 13 and 6 first discovered in Android 10, exposing over 35% of Android users to privacy leakage risks. The findings highlight the need for stricter validation of DPC consistency before OS releases.</x:v>
      </x:c>
      <x:c r="D478" t="str">
        <x:v>ndroid has enabled third-party apps to access privacy-sensitive data on mobile devices. In recent years, in response to global privacy protection regulations, Android has proactively adjusted its access control policies for such data, with these privacy changes disclosed transparently as Documented Privacy Changes (DPCs) when new versions are released. However, due to the dispersed access control points in the OS and backward compatibility challenges, whether the actual access control enforcement aligns with the disclosed DPCs is a critical concern.
This work conducts the first systematic study on the consistency between Android OS runtime behaviors and officially disclosed DPCs. It proposes DopCheck, an automatic DPC-driven testing framework integrating NLP and large language models (LLMs). DopCheck extracts ontologies from natural language privacy change documents and leverages LLMs' few-shot capability to generate test cases for detecting DPC compliance issues in OS implementations. Evaluated on Android 10 to 13, DopCheck effectively identifies 19 DPC compliance bugs across 79 privacy-sensitive APIs, including 12 new bugs in Android 13 and 6 first discovered in Android 10, exposing over 35% of Android users to privacy leakage risks. The findings highlight the need for stricter validation of DPC consistency before OS releases.</x:v>
      </x:c>
      <x:c r="E478" t="str">
        <x:v>Study the compliance of recorded privacy changes (DPCs) in the Android operating system in actual implementation, including extracting DPCs from privacy change documents, generating targeted test cases, and detecting inconsistencies between operating system implementation and DPCs to reveal problems in the evolution of privacy changes.</x:v>
      </x:c>
      <x:c r="F478" t="str">
        <x:v>Yes</x:v>
      </x:c>
      <x:c r="G478" t="str">
        <x:v>FSE-24</x:v>
      </x:c>
      <x:c r="H478" t="str">
        <x:v>Taking the Android Open Source Project (AOSP) of Android 10 to 13 versions as the research object, based on the officially released privacy change document, test cases were designed for 79 privacy-sensitive APIs, 35 permissions, and 6 attributes. Tested using Pixel 3a (compatible with Android 9-12) and Pixel 6a (compatible with Android 12-13) devices.</x:v>
      </x:c>
      <x:c r="I478" t="str">
        <x:v>Quantitative indicators: the number of extracted DPCs, the number and executability rate of generated test cases, the number of DPC compliance vulnerabilities discovered, the proportion of users affected by vulnerabilities, etc.
Results achieved
66 DPCs were identified from the documentation of Android 10-13, resulting in 132 test cases, of which 82.88% (107) could be executed successfully.
19 DPC compliance vulnerabilities discovered, including 12 new vulnerabilities in Android 13 and Android 1</x:v>
      </x:c>
      <x:c r="J478" t="str">
        <x:v>No</x:v>
      </x:c>
      <x:c r="K478" t="str">
        <x:v>Not reported</x:v>
      </x:c>
      <x:c r="L478" t="str">
        <x:v>No</x:v>
      </x:c>
      <x:c r="M478" s="6"/>
      <x:c r="N478"/>
      <x:c r="O478" t="str">
        <x:v>Software security and vulnerability analysis</x:v>
      </x:c>
      <x:c r="P478" t="str">
        <x:v>User safety and ethical compliance testing</x:v>
      </x:c>
      <x:c r="Q478" t="str">
        <x:v>Yes</x:v>
      </x:c>
    </x:row>
    <x:row r="479" ht="25.5" customHeight="1">
      <x:c r="A479" t="str">
        <x:v>Your Code Secret Belongs to Me: Neural Code Completion Tools Can Memorize Hard-coded Credentials</x:v>
      </x:c>
      <x:c r="B479" t="str">
        <x:v>Development</x:v>
      </x:c>
      <x:c r="C479" t="str">
        <x:v>Neural Code Completion Tools (NCCTs) have transformed software engineering by suggesting contextually relevant code snippets, but their memorization of training data raises privacy concerns, particularly regarding hard-coded credential leakage. This paper proposes Hard-coded Credential Revealer (HCR) to evaluate whether NCCTs emit such credentials. HCR constructs prompts from GitHub code files with credentials, filters ill-formatted ones, and checks validity. Evaluations on three types of NCCTs (commercial tools, open-source models, chatbots) show that NCCTs can reproduce training data verbatim and leak additional secrets, with two valid credentials identified. The study highlights severe privacy risks in commercial NCCTs and releases artifacts for future research.</x:v>
      </x:c>
      <x:c r="D479" t="str">
        <x:v>Neural Code Completion Tools (NCCTs) have transformed software engineering by suggesting contextually relevant code snippets, but their memorization of training data raises privacy concerns, particularly regarding hard-coded credential leakage. This paper proposes Hard-coded Credential Revealer (HCR) to evaluate whether NCCTs emit such credentials. HCR constructs prompts from GitHub code files with credentials, filters ill-formatted ones, and checks validity. Evaluations on three types of NCCTs (commercial tools, open-source models, chatbots) show that NCCTs can reproduce training data verbatim and leak additional secrets, with two valid credentials identified. The study highlights severe privacy risks in commercial NCCTs and releases artifacts for future research.</x:v>
      </x:c>
      <x:c r="E479" t="str">
        <x:v>Memory and leakage risk of hard-coded credentials in training data by neural code completion tools (NCCTs)</x:v>
      </x:c>
      <x:c r="F479" t="str">
        <x:v>Yes</x:v>
      </x:c>
      <x:c r="G479" t="str">
        <x:v>FSE-24</x:v>
      </x:c>
      <x:c r="H479" t="str">
        <x:v>The paper does not use public benchmark data sets in the traditional sense, but constructs experimental data in the following ways:
Collect code files containing 18 representative hardcoded credentials (such as AWS access keys, Google API keys, etc.) from the GitHub code repository;
For each credential type, 50 prompts (900 in total) were built, covering 10 programming languages such as JavaScript, Python, and PHP;
These prompts are used to query 6 NCCTs (GitHub Copilot, Amazon CodeWhisperer, Code Llama, Stable Code, Gemini, ChatGPT) to form the basic data for experimental evaluation.</x:v>
      </x:c>
      <x:c r="I479" t="str">
        <x:v>Quantitative indicators
Plausible Rate (PR): After filtering by HCR, the proportion of reasonable credentials (complying with format, entropy value, mode, etc. requirements) in the total recommendations.
Memorization Rate (MR): The proportion of memorized credentials (retrievable in GitHub) to reasonable credentials, including:
Strong Memorization Rate (SMR): The proportion of both the credential and its context that are memorized;
Weak Memorization Rate (WMR): The proportion of only the voucher being memorized.
Validity verification: Verify via API request that the credentials can be used to access the online service.
Effect
PR performance: Gemini has the highest PR (0.81), and GitHub Copilot has a PR of 0.33, indicating that HCR can effectively trigger NCCTs to generate reasonable credentials.
MR performance: Memory behavior exists in all NCCTs. The MR of GitHub Copilot is 0.07 and Code Llama is 0.24, indicating that credential memory is common in NCCTs.
Validity: Found 2 valid Stripe test keys for authenticating access to the service via API.
Evaluation of defense measures: After enabling public code filtering, the number of reasonable credentials in GitHub Copilot is reduced by 48.3%, but SMR and WMR only decrease slightly, indicating that the existing defense measures have limited effect.</x:v>
      </x:c>
      <x:c r="J479" t="str">
        <x:v>No</x:v>
      </x:c>
      <x:c r="K479" t="str">
        <x:v>Not reported</x:v>
      </x:c>
      <x:c r="L479" t="str">
        <x:v>No</x:v>
      </x:c>
      <x:c r="M479" s="6"/>
      <x:c r="N479"/>
      <x:c r="O479" t="str">
        <x:v>Software security and vulnerability analysis</x:v>
      </x:c>
      <x:c r="P479" t="str">
        <x:v>Information leakage quantification and security assessment</x:v>
      </x:c>
      <x:c r="Q479" t="str">
        <x:v>Yes</x:v>
      </x:c>
    </x:row>
    <x:row r="480" ht="25.5" customHeight="1">
      <x:c r="A480" t="str">
        <x:v>Revealing Software Development Work Patterns with PR-Issue Graph Topologies</x:v>
      </x:c>
      <x:c r="B480" t="str">
        <x:v>Management</x:v>
      </x:c>
      <x:c r="C480" t="str">
        <x:v>This paper explores collaborative work patterns in software development by analyzing graphs formed by Pull Requests (PRs), Issues, and their links (PR-Issue graphs). Through a qualitative study of 56 GitHub open-source projects, the authors identify 9 types of linking relationships between PRs and Issues, and derive 8 workflow types that reflect distinct collaborative practices, each associated with specific PR-Issue topologies. Inspired by these findings, they developed WorkflowsExplorer, a tool to visualize and study these workflows. Interviews with 6 developers confirm that the tool helps understand work patterns, optimize processes, and support decision-making. The study demonstrates that a topology-focused analysis of PR-Issue graphs reveals previously unrecognized collaborative practices, offering new insights for software development management.</x:v>
      </x:c>
      <x:c r="D480" t="str">
        <x:v>This paper explores collaborative work patterns in software development by analyzing graphs formed by Pull Requests (PRs), Issues, and their links (PR-Issue graphs). Through a qualitative study of 56 GitHub open-source projects, the authors identify 9 types of linking relationships between PRs and Issues, and derive 8 workflow types that reflect distinct collaborative practices, each associated with specific PR-Issue topologies. Inspired by these findings, they developed WorkflowsExplorer, a tool to visualize and study these workflows. Interviews with 6 developers confirm that the tool helps understand work patterns, optimize processes, and support decision-making. The study demonstrates that a topology-focused analysis of PR-Issue graphs reveals previously unrecognized collaborative practices, offering new insights for software development management.</x:v>
      </x:c>
      <x:c r="E480" t="str">
        <x:v>Revealing collaborative working patterns in software development through the topology of PR-Issue diagrams</x:v>
      </x:c>
      <x:c r="F480" t="str">
        <x:v>No</x:v>
      </x:c>
      <x:c r="G480" t="str">
        <x:v>FSE-24</x:v>
      </x:c>
      <x:c r="H480" t="str">
        <x:v>The paper does not use a benchmark data set in the traditional sense, but conducts research based on the following data:
56 GitHub open source projects were selected from Chopra et al.'s (2021) study, covering different programming languages, scales, and domains to ensure diversity;
PRs, Issues, and their associations are extracted from these projects to construct a PR-Issue graph containing 64,581 connected components;
Sixty-four components (with 322 associations) were sampled for qualitative analysis to identify association types and workflow types.</x:v>
      </x:c>
      <x:c r="I480" t="str">
        <x:v>Quantitative indicators
Distribution of association types: the number and proportion of 9 PR and Issue association types (such as "Fixes" accounting for 35.7%, "Is contextualized by" accounting for 20.5%).
Network characteristics of the PR-Issue graph:
Node degree distribution (follows a power law distribution with an exponent of 2.34);
Distribution of the number of nodes and edges (the difference between projects is significant, for example, the dubbo project has the largest number of nodes and edges).
Validation of workflow types: Recognition of workflow types identified through the tool WorkflowsExplorer in developer interviews.
Effect
The distribution of association types shows that the most common association in GitHub is "Fixes" (35.7%), but non-built-in associations (such as "Is contextualized by") account for a higher proportion, indicating that developer-defined associations are crucial to collaboration;
Network feature analysis shows that the PR-Issue graph exhibits scale-free characteristics (a few nodes are associated with a large number of other nodes), reflecting the key role of core PR/Issue in collaboration;
Developer interviews confirmed that the 8 workflow types effectively describe actual collaboration patterns, and WorkflowsExplorer can help teams optimize processes (such as reducing duplication of work and improving task distribution).</x:v>
      </x:c>
      <x:c r="J480" t="str">
        <x:v>No</x:v>
      </x:c>
      <x:c r="K480" t="str">
        <x:v>Not reported</x:v>
      </x:c>
      <x:c r="L480" t="str">
        <x:v>No</x:v>
      </x:c>
      <x:c r="M480" s="6" t="e">
        <x:f>HYPERLINK("https://github.com/ubcdlab/pr-issue-topology-project","https://github.com/ubcdlab/pr-issue-topology-project")</x:f>
        <x:v>HYPERLINK is not implemented. linkLocation=https://github.com/ubcdlab/pr-issue-topology-project, friendlyName=https://github.com/ubcdlab/pr-issue-topology-project</x:v>
      </x:c>
      <x:c r="N480" t="str">
        <x:v>6</x:v>
      </x:c>
      <x:c r="O480" t="str">
        <x:v>Software maintenance and evolution</x:v>
      </x:c>
      <x:c r="P480" t="str">
        <x:v>Open source community and collaboration model</x:v>
      </x:c>
      <x:c r="Q480" t="str">
        <x:v>No</x:v>
      </x:c>
    </x:row>
    <x:row r="481" ht="25.5" customHeight="1">
      <x:c r="A481" t="str">
        <x:v>Generative AI for Pull Request Descriptions: Adoption, Impact, and Developer Interventions</x:v>
      </x:c>
      <x:c r="B481" t="str">
        <x:v>Development</x:v>
      </x:c>
      <x:c r="C481" t="str">
        <x:v>This paper investigates the adoption, impact, and developer interventions of generative AI in pull request (PR) descriptions, focusing on GitHub Copilot for PRs. Using a mixed-methods approach, the authors analyzed 18,256 PRs with AI-generated descriptions and 54,188 PRs without. Key findings include: (1) Copilot for PRs is seeing growing adoption, with copilot:summary as the most popular tag; (2) PRs using the tool have 19.3 hours shorter review time and 1.57 times higher merge likelihood; (3) Developers often complement AI-generated content with templates/links and edit it by partial deletion. The study sheds light on the practical value of generative AI in software development and human-AI collaboration, offering insights for tool improvement and development practices.</x:v>
      </x:c>
      <x:c r="D481" t="str">
        <x:v>This paper investigates the adoption, impact, and developer interventions of generative AI in pull request (PR) descriptions, focusing on GitHub Copilot for PRs. Using a mixed-methods approach, the authors analyzed 18,256 PRs with AI-generated descriptions and 54,188 PRs without. Key findings include: (1) Copilot for PRs is seeing growing adoption, with copilot:summary as the most popular tag; (2) PRs using the tool have 19.3 hours shorter review time and 1.57 times higher merge likelihood; (3) Developers often complement AI-generated content with templates/links and edit it by partial deletion. The study sheds light on the practical value of generative AI in software development and human-AI collaboration, offering insights for tool improvement and development practices.</x:v>
      </x:c>
      <x:c r="E481" t="str">
        <x:v>The use of generative AI in pull request (PR) descriptions: adoption, impact on code reviews, and developer behavior in adapting AI-generated content</x:v>
      </x:c>
      <x:c r="F481" t="str">
        <x:v>Yes</x:v>
      </x:c>
      <x:c r="G481" t="str">
        <x:v>FSE-24</x:v>
      </x:c>
      <x:c r="H481" t="str">
        <x:v>The paper does not use traditional benchmark data sets, but builds experimental samples based on the PR data of actual GitHub projects:
Processing group: 18,256 PRs using Copilot for PRs to generate descriptions, from 146 GitHub repositories, covering different programming languages and project sizes;
Control group: 54,188 PRs that did not use the tool, came from the same batch of warehouses, and the creation time coincided with the processing group to control for time variables;
Revision data: 1,437 recorded developer revisions to AI-generated content, from 311 PRs.</x:v>
      </x:c>
      <x:c r="I481" t="str">
        <x:v>Quantitative indicators
Adoption rate related:
The number and proportion of uses of each mark (such as copilot:summary, copilot:walkthrough);
The proportion and time trend of PRs using Copilot for PRs in the warehouse.
Impact assessment related:
Review time (number of hours from PR creation to closure);
Merger probability (proportion of merged PRs);
Average treatment effect (ATT) and odds ratio (OR).
Developer intervention related:
Category and frequency of supplementary information (e.g. templates account for 22.8%, affiliate links account for 22.7%);
Category and frequency of editing actions (e.g. partial deletion 22.9%, optimization 20.8%).
Effect
Adoption status: copilot:summary is used most frequently (13,231 times), more than 50% of PRs in 50 warehouses rely on this tool, and adoption is on the rise;
Review impact: PR review time was reduced by an average of 19.3 hours using the tool, and the merge probability was 1.57 times higher than the non-used group (p&lt;0.001);
Developer intervention: Developers supplement content mainly by adding templates and links, and adjust AI-generated content by removing redundancy or optimizing presentation.</x:v>
      </x:c>
      <x:c r="J481" t="str">
        <x:v>No</x:v>
      </x:c>
      <x:c r="K481" t="str">
        <x:v>Warehouse practice: Some GitHub warehouses (such as vlang/v) integrate Copilot for PRs tags into PR templates to automatically generate descriptions;
Developer behavior: In projects such as emqx/emqx, autowarefoundation/autoware.universe, developers optimize AI-generated PR descriptions to improve collaboration efficiency by adding links, deleting redundant content, etc.;
Tool value: Enterprises can use this tool to shorten the review cycle and increase the PR merger rate. It is especially suitable for open source projects and large-scale team collaboration.</x:v>
      </x:c>
      <x:c r="L481" t="str">
        <x:v>No</x:v>
      </x:c>
      <x:c r="M481" s="6" t="e">
        <x:f>HYPERLINK("https://github.com/NAIST-SE/CopilotForPRsEarlyAdoption","https://github.com/NAIST-SE/CopilotForPRsEarlyAdoption")</x:f>
        <x:v>HYPERLINK is not implemented. linkLocation=https://github.com/NAIST-SE/CopilotForPRsEarlyAdoption, friendlyName=https://github.com/NAIST-SE/CopilotForPRsEarlyAdoption</x:v>
      </x:c>
      <x:c r="N481" t="str">
        <x:v>1</x:v>
      </x:c>
      <x:c r="O481" t="str">
        <x:v>Software maintenance and evolution</x:v>
      </x:c>
      <x:c r="P481" t="str">
        <x:v>Open source community and collaboration model</x:v>
      </x:c>
      <x:c r="Q481" t="str">
        <x:v>Yes</x:v>
      </x:c>
    </x:row>
    <x:row r="482" ht="25.5" customHeight="1">
      <x:c r="A482" t="str">
        <x:v>SimLLM: Measuring Semantic Similarity in Code Summaries Using a Large Language Model-Based Approach</x:v>
      </x:c>
      <x:c r="B482" t="str">
        <x:v>Development</x:v>
      </x:c>
      <x:c r="C482" t="str">
        <x:v>Existing metrics for evaluating code summary quality (e.g., BLEU, BERTScore) have limitations in capturing semantic nuances and domain-specific terminologies. This paper presents SimLLM, a novel LLM-based approach to calculate semantic similarity in code summaries. By pretraining an autoregressive LLM on permuted inputs and using pooling-based pairwise similarity measures, SimLLM overcomes the shortcomings of existing metrics. Empirical evaluations on a new annotated dataset (covering 5 programming languages) and two public datasets show that SimLLM outperforms baselines and achieves a significantly high correlation with human ratings, providing a more accurate tool for assessing code summary quality.</x:v>
      </x:c>
      <x:c r="D482" t="str">
        <x:v>Existing metrics for evaluating code summary quality (e.g., BLEU, BERTScore) have limitations in capturing semantic nuances and domain-specific terminologies. This paper presents SimLLM, a novel LLM-based approach to calculate semantic similarity in code summaries. By pretraining an autoregressive LLM on permuted inputs and using pooling-based pairwise similarity measures, SimLLM overcomes the shortcomings of existing metrics. Empirical evaluations on a new annotated dataset (covering 5 programming languages) and two public datasets show that SimLLM outperforms baselines and achieves a significantly high correlation with human ratings, providing a more accurate tool for assessing code summary quality.</x:v>
      </x:c>
      <x:c r="E482" t="str">
        <x:v>Code summary semantic similarity calculation method based on large language model</x:v>
      </x:c>
      <x:c r="F482" t="str">
        <x:v>Yes</x:v>
      </x:c>
      <x:c r="G482" t="str">
        <x:v>FSE-24</x:v>
      </x:c>
      <x:c r="H482" t="str">
        <x:v>The benchmark data sets used in the paper include:
Own annotation data set: Covers 5 programming languages: Python, JavaScript, Ruby, Go, and PHP. It contains 430 functions and corresponding manual annotation summaries. Semantic similarities are annotated by 4 developers with an average of 5.2 years of programming experience.
Public datasets:
Haque dataset: contains 220 pairs of Java method summaries, generated by the Attendgru model;
Shen dataset: Contains 7,747 Java method summaries, generated by the Seq2seq model.
Pre-training corpus: From the CodeSearchNet dataset, containing over 2 million code-summary pairs, covering 6 programming languages.</x:v>
      </x:c>
      <x:c r="I482" t="str">
        <x:v>Quantitative indicators
Main evaluation metric: Spearman's rank correlation coefficient, which measures the monotonic correlation between the similarity scores generated by the model and human ratings.
Auxiliary indicators:
Perplexity: Evaluates the pre-trained model’s ability to understand code summaries;
Performance comparison of different pooling methods (CLS, Mean, Max) and distance functions (cosine similarity, Euclidean distance);
Precision, Recall, F1 score: used for similarity measures based on token embedding.
Effect
Correlation with human ratings: The Spearman coefficient of SimllM on the three data sets is significantly higher than existing indicators (such as BLEU, BERTScore), with the highest improvement of 258.4% compared with BLEU. The average P value is 1.57×10⁻⁷, which is far lower than the significance threshold of 0.001, indicating that it is highly consistent with human judgment.
Robustness: Stable performance on different programming languages ​​(such as Python, PHP) and summary generation models (such as ChatGPT, CodeT5), with a correlation coefficient decrease of only 19.6%, which is significantly lower than the baseline indicator (such as ROUGE-L's 44.3%).
Optimal configuration: SimLLM has the highest correlation with human ratings when using a combination of mean pooling and cosine similarity.</x:v>
      </x:c>
      <x:c r="J482" t="str">
        <x:v>No</x:v>
      </x:c>
      <x:c r="K482" t="str">
        <x:v>Not reported</x:v>
      </x:c>
      <x:c r="L482" t="str">
        <x:v>No</x:v>
      </x:c>
      <x:c r="M482" s="6"/>
      <x:c r="N482"/>
      <x:c r="O482" t="str">
        <x:v>Code generation and understanding</x:v>
      </x:c>
      <x:c r="P482" t="str">
        <x:v>Code summary and comment generation</x:v>
      </x:c>
      <x:c r="Q482" t="str">
        <x:v>Yes</x:v>
      </x:c>
    </x:row>
    <x:row r="483" ht="25.5" customHeight="1">
      <x:c r="A483" t="str">
        <x:v>Sharing Software-Evolution Datasets: Practices, Challenges, and Recommendations</x:v>
      </x:c>
      <x:c r="B483" t="str">
        <x:v>Maintenance</x:v>
      </x:c>
      <x:c r="C483" t="str">
        <x:v>This paper focuses on the sharing of software-evolution datasets (SEDs) in software engineering. Through a meta-analysis of 41 SEDs published at the International Conference on Mining Software Repositories (MSR) from 2017 to 2021 and 200 related papers, combined with a semi-structured interview with an expert in research data management and ethics reviews, it explores current sharing practices of SEDs (e.g., data types, storage formats, sharing platforms), identifies challenges (e.g., data privacy, copyright issues, data quality), and proposes recommendations for future SED sharing (e.g., data minimization, anonymization, compatible software licenses). The study aims to enhance the reliability, ethics, and trustworthiness of SED sharing, contributing to open science practices in software engineering.</x:v>
      </x:c>
      <x:c r="D483" t="str">
        <x:v>This paper focuses on the sharing of software-evolution datasets (SEDs) in software engineering. Through a meta-analysis of 41 SEDs published at the International Conference on Mining Software Repositories (MSR) from 2017 to 2021 and 200 related papers, combined with a semi-structured interview with an expert in research data management and ethics reviews, it explores current sharing practices of SEDs (e.g., data types, storage formats, sharing platforms), identifies challenges (e.g., data privacy, copyright issues, data quality), and proposes recommendations for future SED sharing (e.g., data minimization, anonymization, compatible software licenses). The study aims to enhance the reliability, ethics, and trustworthiness of SED sharing, contributing to open science practices in software engineering.</x:v>
      </x:c>
      <x:c r="E483" t="str">
        <x:v>Sharing practices, challenges and future sharing suggestions for Software Evolution Datasets (SEDs)</x:v>
      </x:c>
      <x:c r="F483" t="str">
        <x:v>No</x:v>
      </x:c>
      <x:c r="G483" t="str">
        <x:v>FSE-24</x:v>
      </x:c>
      <x:c r="H483" t="str">
        <x:v>The paper does not explicitly use a benchmark in the traditional sense. It studied 41 Software Evolution Datasets (SEDs) published at MSR conferences 2017-2021, which were used as samples to analyze shared practices and challenges, including:
Repository metadata (e.g. GHTorrent, Software Heritage Graph Dataset);
Software quality related data sets (such as Bugs.jar, VulinOSS);
Human factors related data sets (such as CROP, Identity Resolution), etc.</x:v>
      </x:c>
      <x:c r="I483" t="str">
        <x:v>The paper does not use quantitative indicators to evaluate specific effects. It mainly presents findings through qualitative analysis and statistical description:
The data sources of SEDs were counted (e.g. 26 from GitHub, 11 based on GHTorrent);
Classified the storage format of SEDs (e.g., 19 as spreadsheets and 14 as text files);
Statistics on the distribution of sharing platforms (such as 18 in Zenodo and 13 in GitHub);
The types and numbers of problems when using SEDs were summarized (e.g., 15 related to data quantity and reliability issues, and 13 had missing data issues).
These statistical results are used to support the analysis of shared practices and challenges but do not involve quantitative comparisons of performance or effectiveness.</x:v>
      </x:c>
      <x:c r="J483" t="str">
        <x:v>No</x:v>
      </x:c>
      <x:c r="K483" t="str">
        <x:v>Not reported</x:v>
      </x:c>
      <x:c r="L483" t="str">
        <x:v>No</x:v>
      </x:c>
      <x:c r="M483" s="6"/>
      <x:c r="N483"/>
      <x:c r="O483" t="str">
        <x:v>Software maintenance and evolution</x:v>
      </x:c>
      <x:c r="P483" t="str">
        <x:v>Open source project sustainability research</x:v>
      </x:c>
      <x:c r="Q483" t="str">
        <x:v>No</x:v>
      </x:c>
    </x:row>
    <x:row r="484" ht="25.5" customHeight="1">
      <x:c r="A484" t="str">
        <x:v>Go Static: Contextualized Logging Statement Generation</x:v>
      </x:c>
      <x:c r="B484" t="str">
        <x:v>Maintenance</x:v>
      </x:c>
      <x:c r="C484" t="str">
        <x:v>This paper addresses the limitations of existing automatic logging statement generation approaches, which rely solely on single-method input and suffer from limited static scope of logging statements, inconsistent logging styles, and missing type information of logging variables. To tackle these issues, we propose SCLogger, a contextualized logging statement generation approach with inter-method static contexts. SCLogger consists of four phases: static scope extension (extracting invocation relationships, execution paths, and available variables), logging style adaptation (sampling intra-project similar methods as examples), contextualized prompt construction (incorporating chain-of-thought strategy), and logging variable refinement (supplementing type information to correct usage). Evaluation results show that SCLogger outperforms state-of-the-art methods by 8.7% in logging position accuracy, 32.1% in level accuracy, 19.6% in variable precision, and 138.4% in text BLEU-4 score. It also generalizes well across various large language models.</x:v>
      </x:c>
      <x:c r="D484" t="str">
        <x:v>This paper addresses the limitations of existing automatic logging statement generation approaches, which rely solely on single-method input and suffer from limited static scope of logging statements, inconsistent logging styles, and missing type information of logging variables. To tackle these issues, we propose SCLogger, a contextualized logging statement generation approach with inter-method static contexts. SCLogger consists of four phases: static scope extension (extracting invocation relationships, execution paths, and available variables), logging style adaptation (sampling intra-project similar methods as examples), contextualized prompt construction (incorporating chain-of-thought strategy), and logging variable refinement (supplementing type information to correct usage). Evaluation results show that SCLogger outperforms state-of-the-art methods by 8.7% in logging position accuracy, 32.1% in level accuracy, 19.6% in variable precision, and 138.4% in text BLEU-4 score. It also generalizes well across various large language models.</x:v>
      </x:c>
      <x:c r="E484" t="str">
        <x:v>Log statement generation based on cross-method static context</x:v>
      </x:c>
      <x:c r="F484" t="str">
        <x:v>Yes</x:v>
      </x:c>
      <x:c r="G484" t="str">
        <x:v>FSE-24</x:v>
      </x:c>
      <x:c r="H484" t="str">
        <x:v>The paper uses 10 open source Java projects as a benchmark test set, covering storage, cloud platforms, computing engines and other fields. The specific projects and details are shown in the following table:
Project Version Lines of Code (SLOC) Number of log statements Number of methods containing logs
ActiveMQ 5.16.0 415k 5,352 2,876
Ambari 2.7.5 490k 4,150 1,689
Brooklyn 1.0.0 339k 2,937 1,374
Camel 4.0.0 2.12M 9,603 4,460
CloudStack 4.16.11 782k 11,261 3,994
Hadoop 3.3.0 1.7M 15,744 7,365
HBase 2.4.0 912k 8,677 3,526
Hive 3.1.2 1.7M 7,415 2,650
Ignite 2.8.1 1.1M 4,319 2,335
Synapse 3.0.1 330k 1,978 901
These projects all have a development history of more than 10 years and have a sufficient number of log statements and methods containing logs, making them suitable for evaluating the performance of log generation methods.</x:v>
      </x:c>
      <x:c r="I484" t="str">
        <x:v>The paper evaluates performance from two dimensions: "log location (where-to-log)" and "log content (what-to-log)". The specific indicators and effects are as follows:
(1) Log position prediction
Position accuracy (PA): The difference between the predicted number of rows and the actual number of rows is ≤ 1 row and they are within the same code block.
SCLogger score: 0.612, an improvement of 8.7% from the best baseline (LANCE2.0, 0.563).
(2) Log content generation
Log level:
Level accuracy (L-ACC): SCLogger score 0.794, 32.1% higher than the best baseline (GPT-4, 0.562);
Average Ordinal Distance (AOD): SCLogger scored 0.914, an improvement of 13.3% from the best baseline.
Log variables:
Precision: 0.758, 19.6% higher than the best baseline (GPT-4, 0.634);
Recall: 0.735, an increase of 20.3%;
F1 value: 0.746, an improvement of 20.3%.
Log text:
BLEU-4: 0.329, 138.4% higher than the best baseline (GPT-4, 0.138);
ROUGE-L: 0.509, an improvement of 58.6%.
(3) Universality verification
SCLogger can improve performance on multiple large language models (GPT-3.5, GPT-4, Llama-2-70b). For example, on GPT-3.5, the BLEU-4 score increases from 0.091 to 0.213 (+134.1%).</x:v>
      </x:c>
      <x:c r="J484" t="str">
        <x:v>No</x:v>
      </x:c>
      <x:c r="K484" t="str">
        <x:v>Not reported</x:v>
      </x:c>
      <x:c r="L484" t="str">
        <x:v>No</x:v>
      </x:c>
      <x:c r="M484" s="6" t="e">
        <x:f>HYPERLINK("https://github.com/YichenLi00/SCLogger","https://github.com/YichenLi00/SCLogger")</x:f>
        <x:v>HYPERLINK is not implemented. linkLocation=https://github.com/YichenLi00/SCLogger, friendlyName=https://github.com/YichenLi00/SCLogger</x:v>
      </x:c>
      <x:c r="N484" t="str">
        <x:v>7</x:v>
      </x:c>
      <x:c r="O484" t="str">
        <x:v>Code generation and understanding</x:v>
      </x:c>
      <x:c r="P484" t="str">
        <x:v>Code summary and comment generation</x:v>
      </x:c>
      <x:c r="Q484" t="str">
        <x:v>Yes</x:v>
      </x:c>
    </x:row>
    <x:row r="485" ht="25.5" customHeight="1">
      <x:c r="A485" t="str">
        <x:v>DeSQL: Interactive Debugging of SQL in Data-Intensive Scalable Computing</x:v>
      </x:c>
      <x:c r="B485" t="str">
        <x:v>Testing</x:v>
      </x:c>
      <x:c r="C485" t="str">
        <x:v>This paper presents DeSQL, an interactive debugging tool for SQL queries in data-intensive scalable computing (DISC) systems. Due to the declarative nature of SQL and the query optimization/translation mechanisms in DISC systems, developers face challenges in tracing intermediate data and identifying root causes of errors. DeSQL addresses these issues through three key steps: (1) automatically decomposing SQL queries into subqueries to provide natural breakpoints; (2) using fine-grained taint analysis to dynamically map subqueries to intermediate data, and regenerating data for optimizer-removed subqueries from adjacent subqueries; (3) supporting interactive debugging to view intermediate results of each subquery. Evaluations on the TPC-DS benchmark show that DeSQL provides a complete debugging view in 13% less time than the original job, with an average overhead of 10% while retaining Apache Spark's scalability. A user study indicates that developers using DeSQL locate errors 74% faster than manual debugging.</x:v>
      </x:c>
      <x:c r="D485" t="str">
        <x:v>This paper presents DeSQL, an interactive debugging tool for SQL queries in data-intensive scalable computing (DISC) systems. Due to the declarative nature of SQL and the query optimization/translation mechanisms in DISC systems, developers face challenges in tracing intermediate data and identifying root causes of errors. DeSQL addresses these issues through three key steps: (1) automatically decomposing SQL queries into subqueries to provide natural breakpoints; (2) using fine-grained taint analysis to dynamically map subqueries to intermediate data, and regenerating data for optimizer-removed subqueries from adjacent subqueries; (3) supporting interactive debugging to view intermediate results of each subquery. Evaluations on the TPC-DS benchmark show that DeSQL provides a complete debugging view in 13% less time than the original job, with an average overhead of 10% while retaining Apache Spark's scalability. A user study indicates that developers using DeSQL locate errors 74% faster than manual debugging.</x:v>
      </x:c>
      <x:c r="E485" t="str">
        <x:v>Interactive debugging of SQL queries in data-intensive scalable computing (DISC) environments</x:v>
      </x:c>
      <x:c r="F485" t="str">
        <x:v>No</x:v>
      </x:c>
      <x:c r="G485" t="str">
        <x:v>FSE-24</x:v>
      </x:c>
      <x:c r="H485" t="str">
        <x:v>The paper uses 10 queries in the TPC-DS benchmark as the main test set, covering decision support scenarios in retail, e-commerce and other fields. These queries contain operations of varying complexity (such as JOIN, GROUP BY, subqueries, etc.), and the data set size is expanded by scaling factors (×25, ×100, ×200, etc.), up to a maximum of 132.89 million rows of data. Additionally, variants of the air traffic dataset and the TPC-DS dataset were used in the user study.</x:v>
      </x:c>
      <x:c r="I485" t="str">
        <x:v>The paper evaluates the effect from three dimensions: performance overhead, scalability, and debugging efficiency. The specific indicators and results are as follows:
(1) Performance overhead
Runtime overhead: DeSQL increases overhead by an average of 10% compared to native Spark. In complex queries (such as Q10 with 12 subqueries), the overhead is still controlled within 9%.
Debug view generation time: Provides a full debug view in 13.8% less time than the original job.
(2) Scalability
Scale-out: As the number of worker nodes increases from 2 to 10, the performance gap between DeSQL and native Spark shrinks, proving that it retains Spark's resource utilization.
Scale-up: When the data set size is expanded from ×25 to ×200, the relative overhead of DeSQL remains stable, verifying its ability to handle large-scale data.
(3) Debugging efficiency
Debugging time: In TPC-DS queries, DeSQL's debugging time is reduced by 86.2% on average (7.4 times faster) than manual debugging; in user studies, developers' time to locate errors is reduced by 74%.
Data regeneration cost: Subqueries that require data regeneration are on average 2.2 times slower than subqueries that do not require regeneration, but are still significantly better overall than manual debugging</x:v>
      </x:c>
      <x:c r="J485" t="str">
        <x:v>No</x:v>
      </x:c>
      <x:c r="K485" t="str">
        <x:v>Not reported</x:v>
      </x:c>
      <x:c r="L485" t="str">
        <x:v>No</x:v>
      </x:c>
      <x:c r="M485" s="6" t="e">
        <x:f>HYPERLINK("https://github.com/SEED-VT/DeSQL","https://github.com/SEED-VT/DeSQL")</x:f>
        <x:v>HYPERLINK is not implemented. linkLocation=https://github.com/SEED-VT/DeSQL, friendlyName=https://github.com/SEED-VT/DeSQL</x:v>
      </x:c>
      <x:c r="N485" t="str">
        <x:v>2</x:v>
      </x:c>
      <x:c r="O485" t="str">
        <x:v>Human-computer interaction and developer tools</x:v>
      </x:c>
      <x:c r="P485" t="str">
        <x:v>Debugger and test tool optimization</x:v>
      </x:c>
      <x:c r="Q485" t="str">
        <x:v>No</x:v>
      </x:c>
    </x:row>
    <x:row r="486" ht="25.5" customHeight="1">
      <x:c r="A486" t="str">
        <x:v>DTD: Comprehensive and Scalable Testing for Debuggers</x:v>
      </x:c>
      <x:c r="B486" t="str">
        <x:v>Testing</x:v>
      </x:c>
      <x:c r="C486" t="str">
        <x:v>This paper addresses the lack of comprehensive and scalable testing for interactive debuggers by proposing DTD, a differential testing (DT) framework. Existing works either lack scalability or focus more on compiler-side defects rather than debugger bugs. DTD achieves comprehensive and efficient debugger testing through two key techniques: (1) a heuristic method to avoid repetitive structures (e.g., loops) in C programs, enabling efficient full coverage of debug information; (2) Temporal Differential Filtering (TDF) to filter false positives caused by uninitialized variables. Experiments show that DTD finds 17× more error-triggering cases and 5× more bugs than state-of-the-art techniques. Using DTD, 13 bugs in the LLVM toolchain (Clang/LLDB) and 5 bugs in the GNU toolchain (GCC/GDB) have been detected, with one fix integrated into the latest LLDB development branch.</x:v>
      </x:c>
      <x:c r="D486" t="str">
        <x:v>This paper addresses the lack of comprehensive and scalable testing for interactive debuggers by proposing DTD, a differential testing (DT) framework. Existing works either lack scalability or focus more on compiler-side defects rather than debugger bugs. DTD achieves comprehensive and efficient debugger testing through two key techniques: (1) a heuristic method to avoid repetitive structures (e.g., loops) in C programs, enabling efficient full coverage of debug information; (2) Temporal Differential Filtering (TDF) to filter false positives caused by uninitialized variables. Experiments show that DTD finds 17× more error-triggering cases and 5× more bugs than state-of-the-art techniques. Using DTD, 13 bugs in the LLVM toolchain (Clang/LLDB) and 5 bugs in the GNU toolchain (GCC/GDB) have been detected, with one fix integrated into the latest LLDB development branch.</x:v>
      </x:c>
      <x:c r="E486" t="str">
        <x:v>Comprehensive and scalable testing of interactive debuggers</x:v>
      </x:c>
      <x:c r="F486" t="str">
        <x:v>No</x:v>
      </x:c>
      <x:c r="G486" t="str">
        <x:v>FSE-24</x:v>
      </x:c>
      <x:c r="H486" t="str">
        <x:v>The paper uses random C programs generated by Csmith as the main test set. A total of 10,000 programs are generated, of which 7,044 programs without undefined behavior are used for testing. These programs were compiled with GCC (12.2.0) and Clang (15.0.7) under different optimization levels (O0, O1, O2, O3) into 56,352 executable files with a total code size of about 1.7 million lines, and were used to test GDB (13.1.0) and LLDB (15.0.7). .</x:v>
      </x:c>
      <x:c r="I486" t="str">
        <x:v>The paper evaluates the effect from three dimensions: error detection capability, coverage and performance. The specific indicators and results are as follows:
(1) Error detection capability
Number of error triggering cases: DTD found 33,134 error triggering cases in 56,352 test cases, 17 times more than the existing technology (Debug2);
Number of bugs: 18 unique bugs found (13 LLDB/Clang, 5 GDB/GCC), 5 times more than the state of the art, 4 of which have been fixed.
(2) Coverage
Debug information coverage: DTD reaches 100%, while the existing technology (Debug2) is only 2.5%;
Program state coverage: Covers all program states (variable values, register values, source code line numbers, etc.), while existing techniques only cover function call parameters.
(3)Performance
Testing time: 56,352 test cases took a total of about 27 hours, and the average processing time of each case was significantly lower than the extended Debug2;
Storage overhead: With incremental log compression, the average trace storage per test case is only 1.5 MiB, which is much lower than the unoptimized approach (&gt;1 GiB).</x:v>
      </x:c>
      <x:c r="J486" t="str">
        <x:v>No</x:v>
      </x:c>
      <x:c r="K486" t="str">
        <x:v>Not reported</x:v>
      </x:c>
      <x:c r="L486" t="str">
        <x:v>No</x:v>
      </x:c>
      <x:c r="M486" s="6" t="e">
        <x:f>HYPERLINK("https://github.com/jwnhy/DTD","https://github.com/jwnhy/DTD")</x:f>
        <x:v>HYPERLINK is not implemented. linkLocation=https://github.com/jwnhy/DTD, friendlyName=https://github.com/jwnhy/DTD</x:v>
      </x:c>
      <x:c r="N486" t="str">
        <x:v>8</x:v>
      </x:c>
      <x:c r="O486" t="str">
        <x:v>Program Analysis and Software Testing</x:v>
      </x:c>
      <x:c r="P486" t="str">
        <x:v>Automated test generation</x:v>
      </x:c>
      <x:c r="Q486" t="str">
        <x:v>No</x:v>
      </x:c>
    </x:row>
    <x:row r="487" ht="25.5" customHeight="1">
      <x:c r="A487" t="str">
        <x:v>A Critical Review of Common Log Data Sets Used for Evaluation of Sequence-based Anomaly Detection Techniques</x:v>
      </x:c>
      <x:c r="B487" t="str">
        <x:v>Testing</x:v>
      </x:c>
      <x:c r="C487" t="str">
        <x:v>This paper critically reviews six commonly used public log datasets (HDFS, BGL, Thunderbird, OpenStack, Hadoop, and ADFA) with a focus on the manifestations of anomalies and the effectiveness of simple detection techniques. The study finds that most anomalies in these datasets are not directly related to changes in sequential patterns, and high detection rates can be achieved without advanced detection techniques. Specifically, anomalies primarily manifest through new event types, abnormal sequence lengths, and deviations in event occurrence counts, rather than complex sequential pattern changes. Experiments show that simple detection techniques (e.g., detecting new event types, sequence length deviations) perform comparably to advanced deep learning methods on these datasets. The research reveals the inadequacies of existing datasets in evaluating sequence-based anomaly detection techniques and provides recommendations for future dataset construction and evaluation methods.</x:v>
      </x:c>
      <x:c r="D487" t="str">
        <x:v>This paper critically reviews six commonly used public log datasets (HDFS, BGL, Thunderbird, OpenStack, Hadoop, and ADFA) with a focus on the manifestations of anomalies and the effectiveness of simple detection techniques. The study finds that most anomalies in these datasets are not directly related to changes in sequential patterns, and high detection rates can be achieved without advanced detection techniques. Specifically, anomalies primarily manifest through new event types, abnormal sequence lengths, and deviations in event occurrence counts, rather than complex sequential pattern changes. Experiments show that simple detection techniques (e.g., detecting new event types, sequence length deviations) perform comparably to advanced deep learning methods on these datasets. The research reveals the inadequacies of existing datasets in evaluating sequence-based anomaly detection techniques and provides recommendations for future dataset construction and evaluation methods.</x:v>
      </x:c>
      <x:c r="E487" t="str">
        <x:v>Applicability of commonly used log data sets in the evaluation of sequence-based anomaly detection techniques</x:v>
      </x:c>
      <x:c r="F487" t="str">
        <x:v>Yes</x:v>
      </x:c>
      <x:c r="G487" t="str">
        <x:v>FSE-24</x:v>
      </x:c>
      <x:c r="H487" t="str">
        <x:v>The paper uses six public log data sets as benchmark test sets, as follows:
HDFS: Logs from the Hadoop distributed file system, including data block processing related events, used to detect abnormal data block processing processes.
BGL: Logs from the BlueGene/L supercomputer recording events related to system component failures.
Thunderbird: Logs from supercomputers, containing records of a large number of event types and complex system behavior.
OpenStack: Synthetic logs based on the OpenStack cloud platform, including injected exceptions (such as timeouts, cleanup errors).
Hadoop: Synthetic logs from a Hadoop cluster containing injected exceptions (e.g. server down, disk full).
ADFA: System call logs from Linux systems, containing events related to normal operations and network attacks.</x:v>
      </x:c>
      <x:c r="I487" t="str">
        <x:v>The paper uses the following quantitative indicators to evaluate the effect of detection technology and compare it with deep learning methods:
F1 score (F1): The harmonic mean of combined precision and recall.
True Positive Rate (TPR/Recall): The proportion of correctly detected anomalies to total anomalies.
Precision: The proportion of actual anomalies among the instances detected as anomalies.
True negative rate (TNR): the proportion of correctly identified normal instances to the total normal instances.
Main effects:
HDFS dataset: Simple techniques like new event types + sequence length detection achieve an F1 score of 90.4%, which is close to the deep learning method (94.5% for DeepLog).
BGL dataset: Detection based on new event types achieves an F1 score of 98.8%, which is slightly lower than the deep learning method (98.9%).
Thunderbird dataset: F1 score of edit distance detection reaches 95.2%, which is better than some deep learning methods.
Hadoop dataset: The F1 scores for all methods appear to be high (91.5%), but the TNR is 0%, indicating severe false positives (all instances are classified as anomalies).
ADFA dataset: All methods have low F1 scores (up to 34.3%), indicating that they are more suitable for evaluating sequence anomaly detection techniques.
Overall, simple detection techniques performed equally well or better than deep learning methods on most datasets, revealing the limitations of existing datasets for the evaluation of complex sequence anomaly detection techniques.</x:v>
      </x:c>
      <x:c r="J487" t="str">
        <x:v>No</x:v>
      </x:c>
      <x:c r="K487" t="str">
        <x:v>Not reported</x:v>
      </x:c>
      <x:c r="L487" t="str">
        <x:v>No</x:v>
      </x:c>
      <x:c r="M487" s="6"/>
      <x:c r="N487"/>
      <x:c r="O487" t="str">
        <x:v>Anomaly detection and fault diagnosis</x:v>
      </x:c>
      <x:c r="P487" t="str">
        <x:v>Log anomaly detection</x:v>
      </x:c>
      <x:c r="Q487" t="str">
        <x:v>Yes</x:v>
      </x:c>
    </x:row>
    <x:row r="488" ht="25.5" customHeight="1">
      <x:c r="A488" t="str">
        <x:v>LILAC: Log Parsing using LLMs with Adaptive Parsing Cache</x:v>
      </x:c>
      <x:c r="B488" t="str">
        <x:v>Maintenance</x:v>
      </x:c>
      <x:c r="C488" t="str">
        <x:v>This paper proposes LILAC, a log parsing framework using Large Language Models (LLMs) with an adaptive parsing cache, addressing the limitations of existing log parsing methods on complex log data. LILAC consists of two key components: (1) an ICL-enhanced parser that leverages LLMs' in-context learning capability through hierarchical candidate sampling and kNN-based demonstration selection to improve parsing accuracy; (2) an adaptive parsing cache that stores and dynamically refines generated log templates, reducing LLM query overhead and mitigating template inconsistency. Evaluations on the Loghub-2.0 dataset show that LILAC outperforms state-of-the-art methods by 69.5% in F1 score of template accuracy, while reducing LLM queries by orders of magnitude and achieving efficiency comparable to the fastest baselines.</x:v>
      </x:c>
      <x:c r="D488" t="str">
        <x:v>This paper proposes LILAC, a log parsing framework using Large Language Models (LLMs) with an adaptive parsing cache, addressing the limitations of existing log parsing methods on complex log data. LILAC consists of two key components: (1) an ICL-enhanced parser that leverages LLMs' in-context learning capability through hierarchical candidate sampling and kNN-based demonstration selection to improve parsing accuracy; (2) an adaptive parsing cache that stores and dynamically refines generated log templates, reducing LLM query overhead and mitigating template inconsistency. Evaluations on the Loghub-2.0 dataset show that LILAC outperforms state-of-the-art methods by 69.5% in F1 score of template accuracy, while reducing LLM queries by orders of magnitude and achieving efficiency comparable to the fastest baselines.</x:v>
      </x:c>
      <x:c r="E488" t="str">
        <x:v>The core research topic of the paper is efficient and accurate log parsing based on large language models, which specifically includes:
Solve the problems of LLMs such as lack of professionalism, inconsistent output and excessive overhead in log parsing;
Design an ICL enhanced parser to improve the log parsing capabilities of LLMs through high-quality demonstrations;
Introduce adaptive parsing cache to optimize parsing efficiency and ensure template consistency;
Validating the accuracy and efficiency of LILAC on large-scale log data sets</x:v>
      </x:c>
      <x:c r="F488" t="str">
        <x:v>Yes</x:v>
      </x:c>
      <x:c r="G488" t="str">
        <x:v>FSE-24</x:v>
      </x:c>
      <x:c r="H488" t="str">
        <x:v>The paper uses Loghub-2.0 as a benchmark test set. This data set contains 14 log data sets from different systems (such as distributed systems, operating systems, server applications). Each data set contains an average of 3.6 million log messages, totaling about 3,500 real log templates. Baseline methods compared include:
Syntax - based methods: AEL, Drain;
Semantics-based methods: UniParser, LogPPT.</x:v>
      </x:c>
      <x:c r="I488" t="str">
        <x:v>The paper uses the following quantitative indicators to evaluate the log parsing performance and compare it with the baseline method:
Grouping accuracy (GA): the proportion of log messages that are correctly grouped. The average LILAC score is 92.7%, an improvement of 10.0% from the best baseline (Drain, 84.3%).
Grouped F1 score (FGA): The harmonic average of template-level grouping precision and recall. The average LILAC score is 92.4%, which is 66.8% higher than Drain (55.4%).
Parsing accuracy (PA): the proportion of correctly parsed log messages. The average LILAC score is 84.2%, an improvement of 14.4% from the best baseline (LogPPT, 73.6%).
Template F1 score (FTA): The harmonic average of template-level parsing precision and recall. The average LILAC score is 81.0%, which is 69.5% higher than LogPPT (47.8%).
In addition, LILAC excels in efficiency:
The candidate sampling speed is increased from 14.8× to 278.2× compared with LogPPT;
The overall parsing efficiency is close to the fastest Drain, 7.19 times faster than semantic-based methods (such as LogPPT), and reduces the number of LLM queries from millions to an average of 279.7</x:v>
      </x:c>
      <x:c r="J488" t="str">
        <x:v>No</x:v>
      </x:c>
      <x:c r="K488" t="str">
        <x:v>Not reported</x:v>
      </x:c>
      <x:c r="L488" t="str">
        <x:v>No</x:v>
      </x:c>
      <x:c r="M488" s="6" t="e">
        <x:f>HYPERLINK("https://github.com/logpai/LILAC/blob/main/README.md","https://github.com/logpai/LILAC/blob/main/README.md")</x:f>
        <x:v>HYPERLINK is not implemented. linkLocation=https://github.com/logpai/LILAC/blob/main/README.md, friendlyName=https://github.com/logpai/LILAC/blob/main/README.md</x:v>
      </x:c>
      <x:c r="N488" t="str">
        <x:v>52</x:v>
      </x:c>
      <x:c r="O488" t="str">
        <x:v>Anomaly detection and fault diagnosis</x:v>
      </x:c>
      <x:c r="P488" t="str">
        <x:v>Log analysis</x:v>
      </x:c>
      <x:c r="Q488" t="str">
        <x:v>Yes</x:v>
      </x:c>
    </x:row>
    <x:row r="489" ht="25.5" customHeight="1">
      <x:c r="A489" t="str">
        <x:v>TraStrainer: Adaptive Sampling for Distributed Traces with System Runtime State</x:v>
      </x:c>
      <x:c r="B489" t="str">
        <x:v>Maintenance</x:v>
      </x:c>
      <x:c r="C489" t="str">
        <x:v>Distributed tracing is crucial for monitoring microservice systems, but the large volume of trace data incurs high costs. Trace sampling is a key solution, with biased sampling being more effective than random sampling. However, existing biased methods focus solely on trace diversity, neglecting system runtime state, which is critical for identifying valuable traces, especially during failures. This study introduces TraStrainer, an online sampler that integrates both system runtime state and trace diversity. It uses an interpretable encoding method to represent traces as vectors, adaptively determines sampling preferences via system metrics, and combines biases through a dynamic voting mechanism. Experiments show TraStrainer outperforms four baselines, improving Top-1 RCA accuracy by an average of 32.63% across two datasets, enhancing downstream analysis performance.</x:v>
      </x:c>
      <x:c r="D489" t="str">
        <x:v>Distributed tracing is crucial for monitoring microservice systems, but the large volume of trace data incurs high costs. Trace sampling is a key solution, with biased sampling being more effective than random sampling. However, existing biased methods focus solely on trace diversity, neglecting system runtime state, which is critical for identifying valuable traces, especially during failures. This study introduces TraStrainer, an online sampler that integrates both system runtime state and trace diversity. It uses an interpretable encoding method to represent traces as vectors, adaptively determines sampling preferences via system metrics, and combines biases through a dynamic voting mechanism. Experiments show TraStrainer outperforms four baselines, improving Top-1 RCA accuracy by an average of 32.63% across two datasets, enhancing downstream analysis performance.</x:v>
      </x:c>
      <x:c r="E489" t="str">
        <x:v>Adaptive biased sampling method for distributed tracing</x:v>
      </x:c>
      <x:c r="F489" t="str">
        <x:v>Yes</x:v>
      </x:c>
      <x:c r="G489" t="str">
        <x:v>FSE-24</x:v>
      </x:c>
      <x:c r="H489" t="str">
        <x:v>The paper uses two data sets:
Dataset A: 13 actual production microservice systems from Huawei, containing 62 failure scenarios.
Dataset B: Based on two public microservices benchmarking tools, OnlineBoutique and TrainTicket, injected with 56 fault generation via Chaosblade.</x:v>
      </x:c>
      <x:c r="I489" t="str">
        <x:v>Quantitative indicators
Sampling quality indicators:
Proportion (PRO): Measures the proportion of target traces (such as edge cases, problem-related traces) in the sampling results.
Diversity (DIV): Measures the number of trace patterns covered by the sampling results.
Downstream root cause analysis (RCA) indicators:
Top-k accuracy (A@k): the probability that the true root cause is located in the top k results.
Mean Reciprocal Rank (MRR): The average of the reciprocal rankings of the first correct root cause.
Results achieved
Sampling quality: TraStrainer significantly outperforms the baseline on the proportion of problem-relevant traces, which is about 0.6 when the budget is equal to the label rate and close to 1.0 when the budget is doubled.
Downstream RCA: Compared with the baseline, TraStrainer improves the Top-1 accuracy by 32.63% on average and performs best on A@1, A@3 and MRR. For example, in the TraceAnomaly method, TraStrainer's A@1 reaches 54.84% and MRR reaches 0.7151, far exceeding the baseline (both baseline A@1 are lower than 30%).
Efficiency: Sampling latency is 0.28ms-14.29ms, and maximum latency is 40.82%-50.16% lower than the baseline.</x:v>
      </x:c>
      <x:c r="J489" t="str">
        <x:v>Yes</x:v>
      </x:c>
      <x:c r="K489" t="str">
        <x:v>The paper mentions Huawei's 13 production microservice systems as the source of data set A, and analyzes a Huawei fault case (node A's MySQL server is overloaded, causing abnormal CPU utilization), verifying the necessity of a sampling method that combines system runtime status in actual fault diagnosis. In addition, the design of TraStrainer takes into account the low-latency requirements of industrial-grade microservice systems and has potential for industrial application.</x:v>
      </x:c>
      <x:c r="L489" t="str">
        <x:v>Yes</x:v>
      </x:c>
      <x:c r="M489" s="6"/>
      <x:c r="N489"/>
      <x:c r="O489" t="str">
        <x:v>Anomaly detection and fault diagnosis</x:v>
      </x:c>
      <x:c r="P489" t="str">
        <x:v>Anomaly detection and fault location in microservice systems</x:v>
      </x:c>
      <x:c r="Q489" t="str">
        <x:v>No</x:v>
      </x:c>
    </x:row>
    <x:row r="490" ht="25.5" customHeight="1">
      <x:c r="A490" s="13" t="str">
        <x:v>Natural Is The Best: Model-Agnostic Code Simplification for Pre-trained Large Language Models</x:v>
      </x:c>
      <x:c r="B490" t="str">
        <x:v>Development</x:v>
      </x:c>
      <x:c r="C490" t="str">
        <x:v>Pre-trained Large Language Models (LLMs) for code face challenges like high computational complexity and cost, which scale with input code length. Existing code simplification methods rely on LLM attention scores, which are model- and dataset-dependent. This study proposes SlimCode, a model-agnostic solution that simplifies code based on the inherent nature of code tokens. Empirical results on CodeBERT, CodeT5, and GPT-4 for code search and summarization show: 1) a linear-like relationship between code removal ratio and training time savings; 2) varying impacts of token categories on simplification; 3) task-specific but model-agnostic token impacts; 4) validity across pre-train-fine-tune and prompt-based paradigms. SlimCode outperforms state-of-the-art methods by 9.46% (MRR) and 5.15% (BLEU), is 133x faster, and reduces GPT-4 API costs by up to 24%.</x:v>
      </x:c>
      <x:c r="D490" t="str">
        <x:v>Pre-trained Large Language Models (LLMs) for code face challenges like high computational complexity and cost, which scale with input code length. Existing code simplification methods rely on LLM attention scores, which are model- and dataset-dependent. This study proposes SlimCode, a model-agnostic solution that simplifies code based on the inherent nature of code tokens. Empirical results on CodeBERT, CodeT5, and GPT-4 for code search and summarization show: 1) a linear-like relationship between code removal ratio and training time savings; 2) varying impacts of token categories on simplification; 3) task-specific but model-agnostic token impacts; 4) validity across pre-train-fine-tune and prompt-based paradigms. SlimCode outperforms state-of-the-art methods by 9.46% (MRR) and 5.15% (BLEU), is 133x faster, and reduces GPT-4 API costs by up to 24%.</x:v>
      </x:c>
      <x:c r="E490" t="str">
        <x:v>Model-independent code simplification method based on code inherent properties</x:v>
      </x:c>
      <x:c r="F490" t="str">
        <x:v>Yes</x:v>
      </x:c>
      <x:c r="G490" t="str">
        <x:v>FSE-24</x:v>
      </x:c>
      <x:c r="H490" t="str">
        <x:v>The paper uses two data sets based on CodeSearchNet extension:
Code search data set: includes 904,817 training set, 30,437 validation set, and 26,780 test set code snippets, covering languages ​​such as Java.
Code summarization data set: includes 164,813 training set, 5,183 validation set, and 10,948 test set code snippets, also based on Java language.</x:v>
      </x:c>
      <x:c r="I490" t="str">
        <x:v>Quantitative indicators
Performance indicators:
MRR (Mean Reciprocal Rank): used to evaluate the ranking quality of correct results in code search tasks.
BLEU-4: For evaluating the similarity between generated text and reference text in code summarization tasks.
Precision: used to evaluate the accuracy of GPT-4 code search tasks.
Efficiency indicators:
Simplified Ratio: The proportion of tokens removed after the code is simplified.
Training/inference time: How long the model runs on simplified code.
Cost Savings: Percentage reduction in cost of GPT-4 API calls.
Results achieved
Performance improvement: Compared with the existing method DietCode, SlimCode improves the MRR of code search by 9.46% and the BLEU-4 of code summarization by 5.15%; on GPT-4, the code search accuracy increases by 2.3%, and the code summarization performance is close to the original code.
Efficiency improvement: SlimCode is 133 times faster than DietCode, and the code removal ratio has an approximately linear relationship with training time savings (for example, removing 50% of the code can save about 51.5% of the training time).
Cost Savings: Using SlimCode reduces GPT-4 API call costs by up to 24%.</x:v>
      </x:c>
      <x:c r="J490" t="str">
        <x:v>No</x:v>
      </x:c>
      <x:c r="K490" t="str">
        <x:v>The paper mentions the API call cost of GPT-4. For example, a company spends as much as $200,000 on LLM per month. Simplifying code input through SlimCode can reduce GPT-4 token usage, thereby reducing API call costs (up to 24% reduction for a single query). It is suitable for enterprise scenarios that rely on LLM for code analysis, search, or generation to improve cost-effectiveness. In addition, SlimCode's high efficiency makes it easy to integrate into the actual development tool chain, helping developers improve work efficiency.</x:v>
      </x:c>
      <x:c r="L490" t="str">
        <x:v>No</x:v>
      </x:c>
      <x:c r="M490" s="6"/>
      <x:c r="N490"/>
      <x:c r="O490" t="str">
        <x:v>SE for AI </x:v>
      </x:c>
      <x:c r="P490" t="str">
        <x:v>Code pre-trained model</x:v>
      </x:c>
      <x:c r="Q490" t="str">
        <x:v>Yes</x:v>
      </x:c>
    </x:row>
    <x:row r="491" ht="25.5" customHeight="1">
      <x:c r="A491" t="str">
        <x:v>On Reducing Undesirable Behavior in Deep-Reinforcement-Learning-Based Software</x:v>
      </x:c>
      <x:c r="B491" t="str">
        <x:v>Testing</x:v>
      </x:c>
      <x:c r="C491" t="str">
        <x:v>Deep reinforcement learning (DRL) has shown great utility in various domains, but DRL-based software can exhibit undesirable behavior due to training focusing on maximizing a reward function that may not capture specific behaviors. This paper proposes a novel framework to reduce such undesirable behavior while maintaining performance, and helps characterize it. The approach extracts decision tree classifiers from erroneous state-action pairs, integrates them into the DRL training loop, and penalizes the model for errors. A proof-of-concept implementation evaluated on three case studies (Aurora, Traffic Control, Snake) shows the method extends existing frameworks with slight training overhead, minor performance impact (or improvement), and significant reduction in undesirable behavior frequency.</x:v>
      </x:c>
      <x:c r="D491" t="str">
        <x:v>Deep reinforcement learning (DRL) has shown great utility in various domains, but DRL-based software can exhibit undesirable behavior due to training focusing on maximizing a reward function that may not capture specific behaviors. This paper proposes a novel framework to reduce such undesirable behavior while maintaining performance, and helps characterize it. The approach extracts decision tree classifiers from erroneous state-action pairs, integrates them into the DRL training loop, and penalizes the model for errors. A proof-of-concept implementation evaluated on three case studies (Aurora, Traffic Control, Snake) shows the method extends existing frameworks with slight training overhead, minor performance impact (or improvement), and significant reduction in undesirable behavior frequency.</x:v>
      </x:c>
      <x:c r="E491" t="str">
        <x:v>Reducing bad behavior in deep reinforcement learning (DRL)-based software</x:v>
      </x:c>
      <x:c r="F491" t="str">
        <x:v>Yes</x:v>
      </x:c>
      <x:c r="G491" t="str">
        <x:v>FSE-24</x:v>
      </x:c>
      <x:c r="H491" t="str">
        <x:v>The paper uses three case studies as verification benchmarks:
Aurora: A DRL-based network congestion control system used to balance the network packet sending rate to minimize packet loss and maximize throughput.
Traffic Control: A DRL-based traffic light control system that optimizes intersection throughput by adjusting signal light timing.
Snake: DRL-based snake game AI, the goal is to collect apples and avoid collisions.</x:v>
      </x:c>
      <x:c r="I491" t="str">
        <x:v>Quantitative indicators
Performance indicators:
Average Reward: Measures the overall performance of the model in the task.
Undesirable Behavior Ratio: The proportion of undesirable behaviors in all behaviors, that is (number of undesirable behaviors / (number of good behaviors + number of undesirable behaviors)).
Efficiency indicators:
Training Overhead: The proportion of increase in training time after introducing this method.
Results achieved
Aurora: The proportion of bad behaviors is reduced by about 60%, the average reward is increased, and the training time overhead is up to 38%.
Traffic Control: The proportion of bad behaviors is reduced by about 89.4%, the average reward is increased, and the training time overhead is about 11%.
Snake: The proportion of bad behaviors is reduced by about 93%, the average reward is only reduced by 1.5%, and the training time overhead is negligible (about 1%).
Overall, this approach significantly reduces undesirable behavior in all three cases, with a slight impact on performance and a controllable training overhead.</x:v>
      </x:c>
      <x:c r="J491" t="str">
        <x:v>No</x:v>
      </x:c>
      <x:c r="K491" t="str">
        <x:v>The relevant case in the industry mentioned in the paper is the Aurora network congestion control system. This system is an actual network congestion control scheme based on DRL, and its bad behavior is manifested by reducing the packet sending rate even when the network conditions are good (low latency, low packet loss), affecting throughput. Through this method, the proportion of bad behaviors in the system is reduced by about 60%, which verifies the effectiveness of the method in actual network systems.</x:v>
      </x:c>
      <x:c r="L491" t="str">
        <x:v>No</x:v>
      </x:c>
      <x:c r="M491" s="6" t="e">
        <x:f>HYPERLINK("https://github.com/ophircarmel/Reducing-Undesirable-Behaviour","https://github.com/ophircarmel/Reducing-Undesirable-Behaviour")</x:f>
        <x:v>HYPERLINK is not implemented. linkLocation=https://github.com/ophircarmel/Reducing-Undesirable-Behaviour, friendlyName=https://github.com/ophircarmel/Reducing-Undesirable-Behaviour</x:v>
      </x:c>
      <x:c r="N491" t="str">
        <x:v>0</x:v>
      </x:c>
      <x:c r="O491" t="str">
        <x:v>Systems and Performance Engineering</x:v>
      </x:c>
      <x:c r="P491" t="str">
        <x:v>Performance testing and optimization</x:v>
      </x:c>
      <x:c r="Q491" t="str">
        <x:v>No</x:v>
      </x:c>
    </x:row>
    <x:row r="492" ht="25.5" customHeight="1">
      <x:c r="A492" t="str">
        <x:v>Finding and Understanding Defects in Static Analyzers by Constructing Automated Oracles</x:v>
      </x:c>
      <x:c r="B492" t="str">
        <x:v>Testing</x:v>
      </x:c>
      <x:c r="C492" t="str">
        <x:v>Static analyzers are critical for detecting programming errors, but their correctness is challenged by defects leading to false positives or negatives. This paper proposes two novel automated oracles to find such defects using randomly generated programs. The first oracle leverages dynamic execution results to validate static analysis outputs, while the second uses inferred static results by checking consistency of equivalent boolean expressions. Applied to three state-of-the-art analyzers (Clang Static Analyzer, GCC Static Analyzer, Pinpoint), 38 unique defects were found, with 28 confirmed or fixed. A case study categorizes these defects and provides insights for improving static analyzers. Artifacts are publicly available to benefit the community.</x:v>
      </x:c>
      <x:c r="D492" t="str">
        <x:v>Static analyzers are critical for detecting programming errors, but their correctness is challenged by defects leading to false positives or negatives. This paper proposes two novel automated oracles to find such defects using randomly generated programs. The first oracle leverages dynamic execution results to validate static analysis outputs, while the second uses inferred static results by checking consistency of equivalent boolean expressions. Applied to three state-of-the-art analyzers (Clang Static Analyzer, GCC Static Analyzer, Pinpoint), 38 unique defects were found, with 28 confirmed or fixed. A case study categorizes these defects and provides insights for improving static analyzers. Artifacts are publicly available to benefit the community.</x:v>
      </x:c>
      <x:c r="E492" t="str">
        <x:v>Detecting flaws in static analysis tools by building automated oracles</x:v>
      </x:c>
      <x:c r="F492" t="str">
        <x:v>Yes</x:v>
      </x:c>
      <x:c r="G492" t="str">
        <x:v>FSE-24</x:v>
      </x:c>
      <x:c r="H492" t="str">
        <x:v>The paper uses three mainstream static analysis tools as test benchmarks:
Clang Static Analyzer (CSA): An open source static analysis tool based on symbolic execution, supporting C, C++ and other languages.
GCC Static Analyzer (GSA): A static analysis tool integrated into GCC that uses symbolic execution and is suitable for multi-language code analysis.
Pinpoint: A commercial static analysis tool developed by Ant Group, based on sparse value flow analysis and used for enterprise-level large-scale software detection.</x:v>
      </x:c>
      <x:c r="I492" t="str">
        <x:v>Quantitative indicators
Number of defects: The total number of unique defects detected in the static analysis tool and their classification.
Defect status: The proportion of defects that are confirmed, fixed, duplicated or pending.
Code coverage: The proportion of code coverage of the core modules of static analysis tools by automated predictions.
Checker coverage: The proportion of static analysis tool checkers (such as the null pointer dereference checker) that are testable by dynamic oracles.
Results achieved
Defect detection: A total of 38 unique defects were found, of which 28 were confirmed by developers, 4 were fixed, and 24 were new defects discovered for the first time.
Code coverage: The code coverage rates of dynamic oracles for the CSA and GSA core modules are 49.6% and 44.6% respectively; the coverage rates of static oracles are 45.9% and 43.5% respectively.
Checker coverage: Dynamic Oracle tests 83.3% of the checkers in GSA and 100% of the core checkers in CSA, validating its broad applicability.</x:v>
      </x:c>
      <x:c r="J492" t="str">
        <x:v>Yes</x:v>
      </x:c>
      <x:c r="K492" t="str">
        <x:v>Relevant cases in the industry mentioned in the paper include:
Pinpoint: A commercial static analysis tool developed by Ant Group, which has been integrated into the development processes of dozens of financial technology companies to improve software quality. Research found 3 flaws in Pinpoint that help optimize its analytical accuracy in real-world business.
In addition, the defects discovered by the research have been submitted to the GCC and Clang communities, and some fixes have been adopted, improving the reliability of these open source tools in the industry.</x:v>
      </x:c>
      <x:c r="L492" t="str">
        <x:v>Yes</x:v>
      </x:c>
      <x:c r="M492" s="6"/>
      <x:c r="N492"/>
      <x:c r="O492" t="str">
        <x:v>Program Analysis and Software Testing</x:v>
      </x:c>
      <x:c r="P492" t="str">
        <x:v>program analysis techniques</x:v>
      </x:c>
      <x:c r="Q492" t="str">
        <x:v>No</x:v>
      </x:c>
    </x:row>
    <x:row r="493" ht="25.5" customHeight="1">
      <x:c r="A493" t="str">
        <x:v>A Miss Is as Good as A Mile: Metamorphic Testing for Deep Learning Operators</x:v>
      </x:c>
      <x:c r="B493" t="str">
        <x:v>Testing</x:v>
      </x:c>
      <x:c r="C493" t="str">
        <x:v>Deep learning (DL) operators are critical components in DL libraries, but subtle defects in them can lead to catastrophic consequences. Testing DL operators is challenging due to complex inputs and uncertain outputs. This paper proposes Meta, a metamorphic testing framework for DL operators. Meta designs 18 metamorphic relations (MRs) for 10 widely used operators, considering both input tensors and parameters to detect implementation and precision errors. It uses Error of Metamorphosis (EM) and Error of Difference (ED) to identify defects and assists in error localization via violated MRs. Evaluations on 13 versions of 5 DL libraries (TensorFlow, PyTorch, MindSpore, MXNet, MNN) reveal 41 errors, including 14 new ones, with 8 confirmed/fixed. Meta outperforms baselines by detecting ~2x more errors efficiently, demonstrating its effectiveness in ensuring DL operator reliability.</x:v>
      </x:c>
      <x:c r="D493" t="str">
        <x:v>Deep learning (DL) operators are critical components in DL libraries, but subtle defects in them can lead to catastrophic consequences. Testing DL operators is challenging due to complex inputs and uncertain outputs. This paper proposes Meta, a metamorphic testing framework for DL operators. Meta designs 18 metamorphic relations (MRs) for 10 widely used operators, considering both input tensors and parameters to detect implementation and precision errors. It uses Error of Metamorphosis (EM) and Error of Difference (ED) to identify defects and assists in error localization via violated MRs. Evaluations on 13 versions of 5 DL libraries (TensorFlow, PyTorch, MindSpore, MXNet, MNN) reveal 41 errors, including 14 new ones, with 8 confirmed/fixed. Meta outperforms baselines by detecting ~2x more errors efficiently, demonstrating its effectiveness in ensuring DL operator reliability.</x:v>
      </x:c>
      <x:c r="E493" t="str">
        <x:v>Deep learning operator defect detection and positioning based on deformation testing</x:v>
      </x:c>
      <x:c r="F493" t="str">
        <x:v>Yes</x:v>
      </x:c>
      <x:c r="G493" t="str">
        <x:v>FSE-24</x:v>
      </x:c>
      <x:c r="H493" t="str">
        <x:v>The paper uses 13 versions of 5 mainstream deep learning libraries as test benchmarks, including:
TensorFlow: v1.13.1, v2.3.0, v2.15.0
PyTorch: v1.1.0, v1.10.0, v2.2.0
MindSpore: v1.0.1, v1.6.1, v1.9.0, v1.10.0
MXNet: v1.9.1
MNN: v2.3.0, v2.8.1
The 10 operators tested include convolution (Conv), depth convolution (DWConv), batch normalization (BN), average pooling (AP), max pooling (MP), Softmax, Tanh, Sigmoid, ReLU, LeakyReLU.</x:v>
      </x:c>
      <x:c r="I493" t="str">
        <x:v>Quantitative indicators
Error detection metrics:
Number of Errors (Ne): The total number of implementation errors (including unsupported mode errors UME, input validation errors IVE) and precision errors (PE) detected.
Number of new bugs: The number of unreported bugs discovered for the first time.
Efficiency indicators:
Testing time (T): The total time to test all operators.
Error localization assistance: Accuracy in locating the source of errors based on violated deformation relationships.
Results achieved
Bug detection: A total of 41 bugs were found, including 24 implementation bugs (11 UME, 13 IVE) and 17 precision bugs; 14 of them were new bugs and 8 have been confirmed or fixed by the developers.
Efficiency: The test time is about 1/7 of the baseline methods (DocTer, Duo, etc.), and the number of detected errors is about 2 times that of the baseline.
Error location: By analyzing the violated deformation relationship, the error can be located to specific parameters or tensors, significantly reducing developer debugging time.</x:v>
      </x:c>
      <x:c r="J493" t="str">
        <x:v>Yes</x:v>
      </x:c>
      <x:c r="K493" t="str">
        <x:v>Industry-related applications mentioned in the paper include:
MNN: A lightweight deep learning inference engine developed by Ant Group. Meta found multiple accuracy errors in its v2.3.0 and v2.8.1 versions (such as the accuracy error of the Tanh operator exceeding the normal range), and related issues have been fed back to the developers.
TensorFlow and PyTorch: Deep learning libraries widely used in the industry. The input verification errors (such as the epsilon parameter of the batch normalization operator in TensorFlow v2.3 is not verified for negative values) and accuracy errors (such as the calculation deviation of the PyTorch convolution operator) discovered by Meta help to improve the reliability of these libraries in actual business (such as image recognition, natural language processing).
In addition, Meta’s testing framework has been open sourced and can be directly used in the quality assurance process of deep learning libraries in the industry.</x:v>
      </x:c>
      <x:c r="L493" t="str">
        <x:v>No</x:v>
      </x:c>
      <x:c r="M493" s="6"/>
      <x:c r="N493"/>
      <x:c r="O493" t="str">
        <x:v>Cross-cutting and emerging themes</x:v>
      </x:c>
      <x:c r="P493" t="str">
        <x:v>AI ethics and fairness</x:v>
      </x:c>
      <x:c r="Q493" t="str">
        <x:v>No</x:v>
      </x:c>
    </x:row>
    <x:row r="494" ht="25.5" customHeight="1">
      <x:c r="A494" t="str">
        <x:v>Java JIT Testing with Template Extraction</x:v>
      </x:c>
      <x:c r="B494" t="str">
        <x:v>Testing</x:v>
      </x:c>
      <x:c r="C494" t="str">
        <x:v>This paper presents LeJit, a template-based framework for testing Java just-in-time (JIT) compilers. LeJit automatically generates template programs from existing Java code by converting expressions into holes and generating glue code to ensure executability. These templates are executed to generate concrete programs, which are used as inputs to test Java JIT compilers. Evaluations on HotSpot, OpenJ9, and GraalVM revealed 15 bugs, including 5 in HotSpot, 9 in OpenJ9, and 1 in GraalVM. All bugs were confirmed by developers, with 11 being previously unknown (including 2 CVEs). LeJit complements existing techniques and effectively enhances test coverage and bug detection for JIT compilers.</x:v>
      </x:c>
      <x:c r="D494" t="str">
        <x:v>This paper presents LeJit, a template-based framework for testing Java just-in-time (JIT) compilers. LeJit automatically generates template programs from existing Java code by converting expressions into holes and generating glue code to ensure executability. These templates are executed to generate concrete programs, which are used as inputs to test Java JIT compilers. Evaluations on HotSpot, OpenJ9, and GraalVM revealed 15 bugs, including 5 in HotSpot, 9 in OpenJ9, and 1 in GraalVM. All bugs were confirmed by developers, with 11 being previously unknown (including 2 CVEs). LeJit complements existing techniques and effectively enhances test coverage and bug detection for JIT compilers.</x:v>
      </x:c>
      <x:c r="E494" t="str">
        <x:v>Java just-in-time (JIT) compiler testing method based on template extraction</x:v>
      </x:c>
      <x:c r="F494" t="str">
        <x:v>Yes</x:v>
      </x:c>
      <x:c r="G494" t="str">
        <x:v>FSE-24</x:v>
      </x:c>
      <x:c r="H494" t="str">
        <x:v>The paper uses three mainstream Java JIT compilers as test benchmarks:
Oracle HotSpot: Multiple versions (such as JDK 8, 11, 17, 19, 20, etc.), including C1 and C2 optimizing compilers.
IBM OpenJ9: Multiple versions (such as 17.0.6, 18, etc.) for enterprise-level Java applications.
Oracle GraalVM: Enterprise Edition 22.3.1, a high-performance virtual machine that supports multi-language runtimes.
The templates used for testing are extracted from 10 open source Java projects, including the Apache Commons series (such as lang, math, text), ZXing, etc.</x:v>
      </x:c>
      <x:c r="I494" t="str">
        <x:v>Quantitative indicators
Defect detection indicators:
Number of Bugs (# Bugs): The total number of unique bugs detected, including known bugs and new bugs.
CVE Count: The number of flaws classified as common vulnerabilities.
Coverage metrics:
Code coverage (Coverage): The coverage ratio (line coverage and function coverage) of test cases to the JIT compiler source code (such as HotSpot's C1 and C2 modules).
Efficiency indicators:
Number of generated programs (# Programs): The total number of valid test programs generated through the template.
Number of failure cases (# Failures): The number of test cases that triggered compiler exceptions or inconsistent behavior.
Results achieved
Defect detection: A total of 15 defects were found, 11 of which were new defects, including 2 CVEs; all defects were confirmed by the developers, and 8 have been fixed.
Coverage: Compared with the existing tool JITfuzz, LeJit’s coverage of HotSpot’s C1 compiler is increased by 8.0% and C2 by 8.2%; compared with JavaTailor, the C1 coverage is increased by 3.3% and C2 is increased by 4.0%.
Efficiency: Generate 8</x:v>
      </x:c>
      <x:c r="J494" t="str">
        <x:v>No</x:v>
      </x:c>
      <x:c r="K494" t="str">
        <x:v>Not reported</x:v>
      </x:c>
      <x:c r="L494" t="str">
        <x:v>No</x:v>
      </x:c>
      <x:c r="M494" s="6"/>
      <x:c r="N494"/>
      <x:c r="O494" t="str">
        <x:v>Program Analysis and Software Testing</x:v>
      </x:c>
      <x:c r="P494" t="str">
        <x:v>Automated test generation</x:v>
      </x:c>
      <x:c r="Q494" t="str">
        <x:v>No</x:v>
      </x:c>
    </x:row>
    <x:row r="495" ht="25.5" customHeight="1">
      <x:c r="A495" t="str">
        <x:v>Evaluating Directed Fuzzers: Are We Heading in the Right Direction?</x:v>
      </x:c>
      <x:c r="B495" t="str">
        <x:v>Testing</x:v>
      </x:c>
      <x:c r="C495" t="str">
        <x:v>Directed fuzzing has attracted much attention recently for its ability to reconstruct PoC test cases for target code. However, there is a lack of in - depth research on how to properly evaluate directed fuzzers. This paper conducts the first systematic study on the evaluation of directed fuzzers. Through extensive experiments on 5 state - of - the - art tools and 12 real - world bugs, consuming 30 CPU - years of computational effort, the paper analyzes common issues in the evaluation process. It is found that problems like unclear target specification, defective crash triage methods, overlooked static analysis time, insufficient repetition counts, and inappropriate statistical tests can significantly impact evaluation results. Thus, the paper proposes constructive guidelines for transparent and reproducible evaluations to promote the development of the directed fuzzing field.</x:v>
      </x:c>
      <x:c r="D495" t="str">
        <x:v>Directed fuzzing has attracted much attention recently for its ability to reconstruct PoC test cases for target code. However, there is a lack of in - depth research on how to properly evaluate directed fuzzers. This paper conducts the first systematic study on the evaluation of directed fuzzers. Through extensive experiments on 5 state - of - the - art tools and 12 real - world bugs, consuming 30 CPU - years of computational effort, the paper analyzes common issues in the evaluation process. It is found that problems like unclear target specification, defective crash triage methods, overlooked static analysis time, insufficient repetition counts, and inappropriate statistical tests can significantly impact evaluation results. Thus, the paper proposes constructive guidelines for transparent and reproducible evaluations to promote the development of the directed fuzzing field.</x:v>
      </x:c>
      <x:c r="E495" t="str">
        <x:v>The topic is Evaluation of Directed Fuzz Testing Tools</x:v>
      </x:c>
      <x:c r="F495" t="str">
        <x:v>No</x:v>
      </x:c>
      <x:c r="G495" t="str">
        <x:v>FSE-24</x:v>
      </x:c>
      <x:c r="H495" t="str">
        <x:v>The paper uses 12 target vulnerabilities from previous directed fuzz testing papers as benchmarks, including 6 vulnerabilities from the binutils package, and 6 vulnerabilities shared by DAFL, Beacon, and part of SelectFuzz. By default, target lines from the DAFL open source artifact are reused.</x:v>
      </x:c>
      <x:c r="I495" t="str">
        <x:v>Quantitative indicators: The main quantitative indicator is vulnerability exposure time (Time-To-Exposure, TTE), which measures the effectiveness of directional fuzz testing tools by calculating the time required to discover target vulnerabilities; when comparing the performance of different fuzzers, static analysis time is also used.
Achieved results: Through experiments, it was found that different target specification, crash classification methods, static analysis time considerations, number of repetitions and statistical testing methods have a significant impact on TTE. For example, in the CVE-2016-4492 vulnerability test, the TTE differences of each fuzzer under different target row settings are obvious; in the CVE-2016-9831 vulnerability test, different crash classification logic will cause significant changes in the TTE of the fuzzer; after considering the static analysis time, the performance rankings of AFLGo and Beacon in different vulnerability tests will change</x:v>
      </x:c>
      <x:c r="J495" t="str">
        <x:v>No</x:v>
      </x:c>
      <x:c r="K495" t="str">
        <x:v>Not reported</x:v>
      </x:c>
      <x:c r="L495" t="str">
        <x:v>No</x:v>
      </x:c>
      <x:c r="M495" s="6" t="e">
        <x:f>HYPERLINK("https://github.com/prosyslab/evaluating-directed-fuzzing-artifact","https://github.com/prosyslab/evaluating-directed-fuzzing-artifact")</x:f>
        <x:v>HYPERLINK is not implemented. linkLocation=https://github.com/prosyslab/evaluating-directed-fuzzing-artifact, friendlyName=https://github.com/prosyslab/evaluating-directed-fuzzing-artifact</x:v>
      </x:c>
      <x:c r="N495" t="str">
        <x:v>7</x:v>
      </x:c>
      <x:c r="O495" t="str">
        <x:v>Program Analysis and Software Testing</x:v>
      </x:c>
      <x:c r="P495" t="str">
        <x:v>Automated test generation</x:v>
      </x:c>
      <x:c r="Q495" t="str">
        <x:v>No</x:v>
      </x:c>
    </x:row>
    <x:row r="496" ht="25.5" customHeight="1">
      <x:c r="A496" t="str">
        <x:v>Rocks Coding, Not Development–A Human-Centric, Experimental Evaluation of LLM-Supported SE Tasks</x:v>
      </x:c>
      <x:c r="B496" t="str">
        <x:v>Development</x:v>
      </x:c>
      <x:c r="C496" t="str">
        <x:v>With the rise of generative AI technologies based on large language models (LLMs) such as ChatGPT, there is a belief that they have the potential to solve general-purpose problems in software development and even replace human developers. However, there is a lack of in-depth research on the ability of these technologies to accomplish software development tasks. This paper conducts a 2×2 between-subject controlled experiment with 109 participants to examine the extent to which using ChatGPT is helpful in coding tasks and typical software development tasks, as well as how people collaborate with ChatGPT. It is found that ChatGPT performs well in solving simple coding problems but is less effective in supporting typical software development tasks. Additionally, the interaction patterns between participants and ChatGPT and their relationship with task outcomes are observed. This study provides first-hand insights into developers' use of ChatGPT for software engineering tasks and emphasizes the need for novel interaction mechanisms to help developers effectively collaborate with large language models to achieve desired results.</x:v>
      </x:c>
      <x:c r="D496" t="str">
        <x:v>With the rise of generative AI technologies based on large language models (LLMs) such as ChatGPT, there is a belief that they have the potential to solve general-purpose problems in software development and even replace human developers. However, there is a lack of in-depth research on the ability of these technologies to accomplish software development tasks. This paper conducts a 2×2 between-subject controlled experiment with 109 participants to examine the extent to which using ChatGPT is helpful in coding tasks and typical software development tasks, as well as how people collaborate with ChatGPT. It is found that ChatGPT performs well in solving simple coding problems but is less effective in supporting typical software development tasks. Additionally, the interaction patterns between participants and ChatGPT and their relationship with task outcomes are observed. This study provides first-hand insights into developers' use of ChatGPT for software engineering tasks and emphasizes the need for novel interaction mechanisms to help developers effectively collaborate with large language models to achieve desired results.</x:v>
      </x:c>
      <x:c r="E496" t="str">
        <x:v>The main research topic of the paper is the supporting role of large-scale language models (represented by ChatGPT) in software engineering tasks. Specifically, it includes: whether using ChatGPT is helpful and helpful to the results of coding tasks and typical software development tasks; how people interact with ChatGPT in the process of collaboratively completing tasks.</x:v>
      </x:c>
      <x:c r="F496" t="str">
        <x:v>Yes</x:v>
      </x:c>
      <x:c r="G496" t="str">
        <x:v>FSE-24</x:v>
      </x:c>
      <x:c r="H496" t="str">
        <x:v>Coding Puzzles: 5 coding puzzles with a difficulty level of 3 are selected from the PTA platform as the benchmark, and participants randomly select 2 of them to complete.
Typical Development Task: Select a small project on GitHub that crawls and visualizes WeChat user avatars, and uses two real bug fixing tasks in this project as a benchmark.</x:v>
      </x:c>
      <x:c r="I496" t="str">
        <x:v>Quantitative indicators:
Efficiency: The time it takes to complete a task. The shorter the time, the higher the efficiency.
Solution Quality: The proportion of test cases that pass. If all test cases pass, 100 points will be awarded. Otherwise, the points will be calculated proportionally.
Subjective Perception: Participants’ subjective evaluation of the usefulness of LLM in development, using a rating scale of 0-20 points.
Task Load: Use the NASA-TLX scale to assess the task's requirements on participants from multiple dimensions.
Results achieved:
Efficiency: Using ChatGPT significantly improved efficiency for the coding puzzle task (average time: 2196.7 seconds vs 2692.6 seconds, p=0.026), but not for typical development tasks (2054.9 seconds vs 2147.3 seconds, p=0.708).
Solution quality: There was no statistically significant improvement in quality using ChatGPT for coding puzzles (86.15 points vs 77.87 points, p=0.39) and typical development tasks (73.68 points vs 71.46 points, p=0.95).
Subjective perception: Participants generally have a positive attitude towards the effectiveness of ChatGPT, with an average score of 16.12 points (out of 20 points) among all participants.
Task load: The introduction of ChatGPT did not significantly change participants’ subjective task load, but it improved participants’ perceptions of their performance in the coding puzzle task (p=0.023).</x:v>
      </x:c>
      <x:c r="J496" t="str">
        <x:v>No</x:v>
      </x:c>
      <x:c r="K496" t="str">
        <x:v>Not reported</x:v>
      </x:c>
      <x:c r="L496" t="str">
        <x:v>No</x:v>
      </x:c>
      <x:c r="M496" s="6"/>
      <x:c r="N496"/>
      <x:c r="O496" t="str">
        <x:v>Human-computer interaction and developer tools</x:v>
      </x:c>
      <x:c r="P496" t="str">
        <x:v>Developer experience and flow analysis</x:v>
      </x:c>
      <x:c r="Q496" t="str">
        <x:v>Yes</x:v>
      </x:c>
    </x:row>
    <x:row r="497" ht="25.5" customHeight="1">
      <x:c r="A497" t="str">
        <x:v>Beyond Code Generation: An Observational Study of ChatGPT Usage in Software Engineering Practice</x:v>
      </x:c>
      <x:c r="B497" t="str">
        <x:v>Development</x:v>
      </x:c>
      <x:c r="C497" t="str">
        <x:v>Large Language Models (LLMs) like ChatGPT have attracted much attention in software engineering, but there is little empirical evidence regarding their practical usefulness for engineers in industry. This paper conducts an observational study, tracking 24 professional software engineers using ChatGPT in their work over a week, and qualitatively analyzes their dialogues with ChatGPT and their overall experience reflected in exit surveys. It is found that rather than expecting ChatGPT to generate ready-to-use software artifacts (e.g., code), practitioners more often use it to get guidance on task-solving or learn about topics at a more abstract level. Additionally, the paper proposes a theoretical framework explaining how the purpose of interaction, internal factors (such as user personality), and external factors (such as company policies) jointly shape user experience (including perceived usefulness and trust). This framework is expected to provide a reference for future academic discussions on software engineers' use of LLMs and inform the design of empirical LLM research in this domain.</x:v>
      </x:c>
      <x:c r="D497" t="str">
        <x:v>Large Language Models (LLMs) like ChatGPT have attracted much attention in software engineering, but there is little empirical evidence regarding their practical usefulness for engineers in industry. This paper conducts an observational study, tracking 24 professional software engineers using ChatGPT in their work over a week, and qualitatively analyzes their dialogues with ChatGPT and their overall experience reflected in exit surveys. It is found that rather than expecting ChatGPT to generate ready-to-use software artifacts (e.g., code), practitioners more often use it to get guidance on task-solving or learn about topics at a more abstract level. Additionally, the paper proposes a theoretical framework explaining how the purpose of interaction, internal factors (such as user personality), and external factors (such as company policies) jointly shape user experience (including perceived usefulness and trust). This framework is expected to provide a reference for future academic discussions on software engineers' use of LLMs and inform the design of empirical LLM research in this domain.</x:v>
      </x:c>
      <x:c r="E497" t="str">
        <x:v>The main research topic of the paper is the use of ChatGPT by professional software engineers in software engineering practice, including: the types of tasks that software engineers complete using this type of LLM-based chatbot; factors that affect software engineers’ personal experience (especially perceived usefulness and trust) when using ChatGPT.</x:v>
      </x:c>
      <x:c r="F497" t="str">
        <x:v>Yes</x:v>
      </x:c>
      <x:c r="G497" t="str">
        <x:v>FSE-24</x:v>
      </x:c>
      <x:c r="H497" t="str">
        <x:v>The paper does not use benchmarks in the traditional sense. The research mainly collects 130 chat records of 24 professional software engineers with ChatGPT during their work week (processed to obtain 180 software engineering-related conversations) and their exit survey data as research materials, and analyzes based on these actual interaction data.</x:v>
      </x:c>
      <x:c r="I497" t="str">
        <x:v>Quantitative indicators:
Classification statistics of interaction purposes: count the number and proportion of three types of interaction purposes: artifact manipulation (artifact generation, modification, brainstorming, processing of secondary tasks), expert consultation (problem solving, information retrieval, decision-making), training (in-depth learning, example learning), the number of participants involved, the average conversation length and standard deviation.
The number of conversations in each stage of the software development life cycle: statistics on the distribution of different interaction purposes in stages such as planning and analysis, design, implementation, and testing.
Perceived usefulness: Use a 1-6 point Likert scale to evaluate ChatGPT's usefulness in learning new concepts, reducing repetitive tasks, assisting in decision-making, etc.
Trust level: Use a survey to measure how much participants trust ChatGPT answers (no trust, low trust, less trust, medium trust, high trust, complete trust).
Results achieved:
In terms of interaction purposes: expert consultation is the most common usage scenario (accounting for 62.2%, used by 22 participants), followed by artifact manipulation (accounting for 31.7%, used by 17 participants), and training accounts for the lowest proportion (6.1%, used by 5 participants); the average length of training-type conversations is the longest (4.00 prompts).
Lifecycle phase aspect: Most interactions (57.8%) occur in the implementation phase, but are also used in other phases.
Perceived usefulness: Participants believe that ChatGPT is more useful in learning new concepts and assisting in decision-making, but is less useful in promoting team discussions and maintaining work focus, and there are differences in the evaluation of reducing repetitive tasks.
In terms of trust: About two-thirds of the participants have a high or medium level of trust in ChatGPT, and no one fully trusts it; those with low trust are mainly concerned about the lack of sources for their answers.</x:v>
      </x:c>
      <x:c r="J497" t="str">
        <x:v>No</x:v>
      </x:c>
      <x:c r="K497" t="str">
        <x:v>Not reported</x:v>
      </x:c>
      <x:c r="L497" t="str">
        <x:v>No</x:v>
      </x:c>
      <x:c r="M497" s="6"/>
      <x:c r="N497"/>
      <x:c r="O497" t="str">
        <x:v>Human-computer interaction and developer tools</x:v>
      </x:c>
      <x:c r="P497" t="str">
        <x:v>Developer experience and flow analysis</x:v>
      </x:c>
      <x:c r="Q497" t="str">
        <x:v>Yes</x:v>
      </x:c>
    </x:row>
    <x:row r="498" ht="25.5" customHeight="1">
      <x:c r="A498" t="str">
        <x:v>How to Gain Commit Rights in Modern Top Open Source Communities?</x:v>
      </x:c>
      <x:c r="B498" t="str">
        <x:v>Management</x:v>
      </x:c>
      <x:c r="C498" t="str">
        <x:v>The success of open source software (OSS) projects relies on voluntary contributions from various community roles, and being a committer signifies gaining trust and higher privileges in OSS projects. Existing studies have focused on the requirements for becoming a committer, but most are based on interviews or hypotheses, lacking a comprehensive understanding of committer qualifications. To address this gap, this paper explores both the policies and practical implementations of committer qualifications in modern top OSS communities. Through thematic analysis of these policies, a taxonomy of committer qualifications is constructed, consisting of 26 codes categorized into nine themes (such as "Personnel-related to Project", "Communication", "Long-term Participation"). It also highlights variations in committer qualifications emphasized by different OSS governance models (e.g., the "core maintainer model" emphasizes project comprehension, while the "company-backed model" focuses on user issue resolution). Based on the findings, eight sets of metrics are proposed, and survival analysis is conducted on two representative OSS projects. It is found that the probability of gaining commit rights decreases over participation time, and the practical selection criteria are generally consistent with community policies (developers who submit high-quality code, actively engage in code review, and contribute extensively to related projects are more likely to be granted commit rights). However, some qualifications are not precisely aligned, and some are inadequately evaluated. This study enhances understanding of trust in top OSS communities, aids in optimal commit rights allocation, and empowers developers' self-actualization through OSS engagement.</x:v>
      </x:c>
      <x:c r="D498" t="str">
        <x:v>The success of open source software (OSS) projects relies on voluntary contributions from various community roles, and being a committer signifies gaining trust and higher privileges in OSS projects. Existing studies have focused on the requirements for becoming a committer, but most are based on interviews or hypotheses, lacking a comprehensive understanding of committer qualifications. To address this gap, this paper explores both the policies and practical implementations of committer qualifications in modern top OSS communities. Through thematic analysis of these policies, a taxonomy of committer qualifications is constructed, consisting of 26 codes categorized into nine themes (such as "Personnel-related to Project", "Communication", "Long-term Participation"). It also highlights variations in committer qualifications emphasized by different OSS governance models (e.g., the "core maintainer model" emphasizes project comprehension, while the "company-backed model" focuses on user issue resolution). Based on the findings, eight sets of metrics are proposed, and survival analysis is conducted on two representative OSS projects. It is found that the probability of gaining commit rights decreases over participation time, and the practical selection criteria are generally consistent with community policies (developers who submit high-quality code, actively engage in code review, and contribute extensively to related projects are more likely to be granted commit rights). However, some qualifications are not precisely aligned, and some are inadequately evaluated. This study enhances understanding of trust in top OSS communities, aids in optimal commit rights allocation, and empowers developers' self-actualization through OSS engagement.</x:v>
      </x:c>
      <x:c r="E498" t="str">
        <x:v>The main research topic of the paper is how developers in modern top open source communities obtain commit rights, including: the qualification requirements of top open source communities for committers; whether the actual selection criteria for committers are consistent with community policies.</x:v>
      </x:c>
      <x:c r="F498" t="str">
        <x:v>No</x:v>
      </x:c>
      <x:c r="G498" t="str">
        <x:v>FSE-24</x:v>
      </x:c>
      <x:c r="H498" t="str">
        <x:v>For policy analysis (RQ1): 43 most popular open source projects on GitHub that clearly specify how to become a committer, covering different governance models (community-driven, company-supported, foundation/organization-governed, core maintainer-based).
For survival analysis (RQ2): Two representative open source projects, namely Node.js (community-driven governance model) and Terraform (company-supported governance model).</x:v>
      </x:c>
      <x:c r="I498" t="str">
        <x:v>Quantitative indicators: Based on the submitter qualification classification system, 8 sets of indicators are proposed, covering 8 themes (revision-related activities, long-term participation, problem-related activities, communication, relationship with the project, assistance, project understanding, code of conduct), specifically including:
Modify related activities: number of PR reviews (#PR_review), number of submissions (#commit), number of open PRs (#PR_open), etc.;
Long-term participation: active days (#days_active);
Issue-related activities: number of open issues (#issue_open), number of classified issues (#issue_triage);
Communication: total number of comments (#all_comment), number of communication objects (#communicator);
Relationship with the project: whether it is from the company (from_company), the number of issues opened within the same organization (#issue_org), etc.;
Assistance: Number of comments on newbie-friendly questions (#comment_newcomer);
Project understanding: merge rate (merge_ratio), number of issues related to new features (#issue_new_feature), number of modified files (#file_modified);
Code of Conduct: Number of offensive comments (#comment_offensive).
Achieved results: Through survival analysis of Node.js and Terraform, it was found that:
The probability of obtaining submission permission decreases with participation time, indicating that developers need to demonstrate capabilities early to gain community trust;
The merge rate (merge_ratio), the number of commits (#commit), and the number of PR reviews (#PR_review) are positively related to the possibility of obtaining commit permission, among which the merge rate has the most significant impact (in Node.js, for every 1 unit increase in the merge rate, the risk ratio of obtaining permission increases by 71%);
In Node.js, contributions to projects within the same organization (#commit_org, etc.) help to obtain permissions; in Terraform, developers from companies with a history of contribution (from_company) and issue-related contributions within the same organization are more likely to obtain permissions, reflecting the differences in different governance models;
Some indicators do not match the policy (for example, the number of offensive comments in Node.js is positively correlated with the probability of obtaining permissions, which conflicts with the requirements of the code of conduct).</x:v>
      </x:c>
      <x:c r="J498" t="str">
        <x:v>No</x:v>
      </x:c>
      <x:c r="K498" t="str">
        <x:v>Not reported</x:v>
      </x:c>
      <x:c r="L498" t="str">
        <x:v>No</x:v>
      </x:c>
      <x:c r="M498" s="6"/>
      <x:c r="N498"/>
      <x:c r="O498" t="str">
        <x:v>Software maintenance and evolution</x:v>
      </x:c>
      <x:c r="P498" t="str">
        <x:v>Open source community and collaboration model</x:v>
      </x:c>
      <x:c r="Q498" t="str">
        <x:v>No</x:v>
      </x:c>
    </x:row>
    <x:row r="499" ht="25.5" customHeight="1">
      <x:c r="A499" t="str">
        <x:v>How does Simulation-based Testing for Self-driving Cars match Human Perception?</x:v>
      </x:c>
      <x:c r="B499" t="str">
        <x:v>Testing</x:v>
      </x:c>
      <x:c r="C499" t="str">
        <x:v>vSoftware metrics like coverage or mutation scores have been used for automated quality assessment of test suites. In the field of self-driving cars (SDCs), simulation-based test case generation mainly relies on quality metrics such as the out-of-bound (OOB) parameter to determine test case success or failure. However, it remains unclear how well this quality metric aligns with human perception of SDCs' safety and realism. To address this (reality) gap, an empirical study involving 50 participants was conducted to explore the factors influencing humans' perception of SDC test cases as safe, unsafe, realistic, or unrealistic. A framework called SDC-Alabaster, leveraging virtual reality (VR) technologies, was developed to immerse participants in the virtual environment of SDC simulators. The findings show that human assessment of safety and realism for failing/passing test cases can vary based on factors like test complexity and the possibility of interacting with the SDC. Especially for realism assessment, participants' age leads to different perceptions. This study highlights the need for more research on simulation testing quality metrics and the importance of human perception in evaluating SDCs.</x:v>
      </x:c>
      <x:c r="D499" t="str">
        <x:v>vSoftware metrics like coverage or mutation scores have been used for automated quality assessment of test suites. In the field of self-driving cars (SDCs), simulation-based test case generation mainly relies on quality metrics such as the out-of-bound (OOB) parameter to determine test case success or failure. However, it remains unclear how well this quality metric aligns with human perception of SDCs' safety and realism. To address this (reality) gap, an empirical study involving 50 participants was conducted to explore the factors influencing humans' perception of SDC test cases as safe, unsafe, realistic, or unrealistic. A framework called SDC-Alabaster, leveraging virtual reality (VR) technologies, was developed to immerse participants in the virtual environment of SDC simulators. The findings show that human assessment of safety and realism for failing/passing test cases can vary based on factors like test complexity and the possibility of interacting with the SDC. Especially for realism assessment, participants' age leads to different perceptions. This study highlights the need for more research on simulation testing quality metrics and the importance of human perception in evaluating SDCs.</x:v>
      </x:c>
      <x:c r="E499" t="str">
        <x:v>The main research topic of the paper is the matching degree between simulation-based test case safety indicators and human perception of safety and authenticity in self-driving car (SDCs) simulation testing, including: the consistency of OOB safety indicators and human safety assessment; the impact of human interaction with SDC on test case safety assessment; and the reality gap characteristics of SDC test cases perceived by humans.</x:v>
      </x:c>
      <x:c r="F499" t="str">
        <x:v>Yes</x:v>
      </x:c>
      <x:c r="G499" t="str">
        <x:v>FSE-24</x:v>
      </x:c>
      <x:c r="H499" t="str">
        <x:v>The benchmarks used in this paper are test cases generated by two autonomous driving simulators that are widely used in academia and industry, namely:
BeamNG.tech: It has a software physics engine that can simulate more realistic collisions and force deformations of objects. It has been widely concerned in academic research and industrial scenarios.
CARLA: It uses a rigid body physics engine and is well-known in industry and academia. It is suitable for urban driving scene simulation.</x:v>
      </x:c>
      <x:c r="I499" t="str">
        <x:v>Quantitative indicators:
Security Perception: Assess participants' perception of test case security on a 1-5 Likert scale (1 being very unsafe, 5 being very safe, and 3 being neutral).
Perception of authenticity: Again using a 1-5 Likert scale, participants’ perception of the authenticity of the test case was assessed.
Statistical testing: Use statistical methods such as Wilcoxon rank sum test and Vargha-Delaney effect size to analyze the impact of different factors (such as test results, complexity, VR use, interaction or not, etc.) on safety and authenticity perceptions.
Results achieved:
In terms of safety perception: for test cases judged to pass by OOB indicators, the human-perceived safety is significantly higher than that of failed test cases; failed test cases containing obstacles are perceived to be less safe than failed test cases without obstacles; when humans interact with SDC, the safety perception of test cases is significantly improved; the use of VR has a small impact on safety perception (no statistically significant difference).
Authenticity perception: A classification system of authenticity influencing factors including "world objects", "dynamics", "roads", "traffic elements", "rule systems", "immersion" and other categories was constructed. It was found that "world objects" (such as vehicle design, environmental details) have the greatest impact on authenticity perception, and the age of participants will lead to differences in authenticity perception (18-30-year-old participants' authenticity evaluation of test cases is 17% higher than older participants).</x:v>
      </x:c>
      <x:c r="J499" t="str">
        <x:v>No</x:v>
      </x:c>
      <x:c r="K499" t="str">
        <x:v>Not reported</x:v>
      </x:c>
      <x:c r="L499" t="str">
        <x:v>No</x:v>
      </x:c>
      <x:c r="M499" s="6" t="e">
        <x:f>HYPERLINK("https://github.com/itsnoor24/A-Requirements-Driven-Platform-for-Validating-Field-Operations-of-Small-Uncrewed-Aerial-Vehicles","https://github.com/itsnoor24/A-Requirements-Driven-Platform-for-Validating-Field-Operations-of-Small-Uncrewed-Aerial-Vehicles")</x:f>
        <x:v>HYPERLINK is not implemented. linkLocation=https://github.com/itsnoor24/A-Requirements-Driven-Platform-for-Validating-Field-Operations-of-Small-Uncrewed-Aerial-Vehicles, friendlyName=https://github.com/itsnoor24/A-Requirements-Driven-Platform-for-Validating-Field-Operations-of-Small-Uncrewed-Aerial-Vehicles</x:v>
      </x:c>
      <x:c r="N499" t="str">
        <x:v>0</x:v>
      </x:c>
      <x:c r="O499" t="str">
        <x:v>Cross-cutting and emerging themes</x:v>
      </x:c>
      <x:c r="P499" t="str">
        <x:v>Autonomous driving system testing</x:v>
      </x:c>
      <x:c r="Q499" t="str">
        <x:v>No</x:v>
      </x:c>
    </x:row>
    <x:row r="500" ht="25.5" customHeight="1">
      <x:c r="A500" t="str">
        <x:v>Partial Solution Based Constraint Solving Cache in Symbolic Execution</x:v>
      </x:c>
      <x:c r="B500" t="str">
        <x:v>Testing</x:v>
      </x:c>
      <x:c r="C500" t="str">
        <x:v>Constraint solving is one of the main challenges in symbolic execution. Caching, an effective mechanism to reduce the number of solver invocations in symbolic execution, is adopted by many mainstream symbolic execution engines. However, caching does not perform well on all programs, and improving its effectiveness is generally challenging. In this work, a partial solution-based caching method is proposed to enhance caching effectiveness. The key idea is to utilize partial solutions in constraint solving to generate more cache entries. Since a partial solution may satisfy other constraints in symbolic execution, this method naturally improves the cache hit rate. The method has been implemented on two mainstream symbolic executors (KLEE and Symbolic PathFinder) and two SMT solvers (STP and Z3). Extensive experiments on real-world benchmarks show that the method effectively increases the number of explored paths in symbolic execution, achieving 1.07x to 2.3x speedups when exploring the same number of paths across different benchmarks.</x:v>
      </x:c>
      <x:c r="D500" t="str">
        <x:v>Constraint solving is one of the main challenges in symbolic execution. Caching, an effective mechanism to reduce the number of solver invocations in symbolic execution, is adopted by many mainstream symbolic execution engines. However, caching does not perform well on all programs, and improving its effectiveness is generally challenging. In this work, a partial solution-based caching method is proposed to enhance caching effectiveness. The key idea is to utilize partial solutions in constraint solving to generate more cache entries. Since a partial solution may satisfy other constraints in symbolic execution, this method naturally improves the cache hit rate. The method has been implemented on two mainstream symbolic executors (KLEE and Symbolic PathFinder) and two SMT solvers (STP and Z3). Extensive experiments on real-world benchmarks show that the method effectively increases the number of explored paths in symbolic execution, achieving 1.07x to 2.3x speedups when exploring the same number of paths across different benchmarks.</x:v>
      </x:c>
      <x:c r="E500" t="str">
        <x:v>The main research topic of the paper is a constraint solving cache method based on partial solutions in symbolic execution. It aims to increase cache entries and improve cache hit rate by using partial solutions in the constraint solving process, thereby optimizing the efficiency of symbolic execution.</x:v>
      </x:c>
      <x:c r="F500" t="str">
        <x:v>No</x:v>
      </x:c>
      <x:c r="G500" t="str">
        <x:v>FSE-24</x:v>
      </x:c>
      <x:c r="H500" t="str">
        <x:v>Experiment 1 (based on QF_ABV analysis): 15 real-world C libraries or programs, including json-c, apr, cmark, fribidi, etc., covering a variety of application scenarios.
Experiment 2 (based on QF_ABVFP analysis): 32 functions from the GNU Scientific Library (GSL) that involve heavy floating point operations.
Experiment 3 (based on QF_BV analysis): 13 Java programs in the Green framework, excluding programs with simple path constraint structures or extremely efficient vanilla Grulia services.</x:v>
      </x:c>
      <x:c r="I500" t="str">
        <x:v>Quantitative indicators:
Number of paths explored (#Paths) / number of states (#States): Measures the number of paths explored by symbolic execution.
Cache hit rate (CHR): the proportion of queries that hit the constraint solution cache to the total number of queries.
Time overhead (TO (s)): The additional time overhead introduced by the caching method.
Analysis time (T (s)): Total time to complete symbolic execution analysis.
Speedup: The ratio of the time required to explore the same number of paths/states using the cached method versus the original method.
Results achieved:
Experiment 1 (QF_ABV analysis): Under DFS, BFS and RCN search strategies, the number of exploration paths increased by 7.0%, 16.0% and 23.1% on average respectively, achieving 1.07x, 1.11x and 1.15x acceleration for the scenario with the most explored paths.
Experiment 2 (QF_ABVFP analysis): Under the three search strategies, the number of exploration paths increased by 71.0%, 70.8% and 93.8% on average, respectively, and the speedup ratios were 1.67x, 1.36x and 1.5x respectively.
Experiment 3 (QF_BV Analysis</x:v>
      </x:c>
      <x:c r="J500" t="str">
        <x:v>No</x:v>
      </x:c>
      <x:c r="K500" t="str">
        <x:v>Not reported</x:v>
      </x:c>
      <x:c r="L500" t="str">
        <x:v>No</x:v>
      </x:c>
      <x:c r="M500" s="6"/>
      <x:c r="N500"/>
      <x:c r="O500" t="str">
        <x:v>Program Analysis and Software Testing</x:v>
      </x:c>
      <x:c r="P500" t="str">
        <x:v>program analysis techniques</x:v>
      </x:c>
      <x:c r="Q500" t="str">
        <x:v>No</x:v>
      </x:c>
    </x:row>
    <x:row r="501" ht="25.5" customHeight="1">
      <x:c r="A501" t="str">
        <x:v>Natural Symbolic Execution-based Testing for Big Data Analytics</x:v>
      </x:c>
      <x:c r="B501" t="str">
        <x:v>Testing</x:v>
      </x:c>
      <x:c r="C501" t="str">
        <x:v>This paper presents NaturalSym, a symbolic execution - based test generation tool for DISC applications. Traditional symbolic execution often generates unrealistic test inputs. NaturalSym addresses this issue by allowing users to specify input semantics, such as data distributions, numerical ranges, and preferred values. This enables it to generate more natural - looking test data. Experiments show that NaturalSym outperforms existing tools in terms of test naturalness and fault detection, with only a small increase in runtime overhead.</x:v>
      </x:c>
      <x:c r="D501" t="str">
        <x:v>This paper presents NaturalSym, a symbolic execution - based test generation tool for DISC applications. Traditional symbolic execution often generates unrealistic test inputs. NaturalSym addresses this issue by allowing users to specify input semantics, such as data distributions, numerical ranges, and preferred values. This enables it to generate more natural - looking test data. Experiments show that NaturalSym outperforms existing tools in terms of test naturalness and fault detection, with only a small increase in runtime overhead.</x:v>
      </x:c>
      <x:c r="E501" t="str">
        <x:v>: How to improve the quality of test input generation for big data analysis applications by considering the naturalness of the input based on symbolic execution, thereby improving the effectiveness of the test and fault detection capabilities.</x:v>
      </x:c>
      <x:c r="F501" t="str">
        <x:v>Yes</x:v>
      </x:c>
      <x:c r="G501" t="str">
        <x:v>FSE-24</x:v>
      </x:c>
      <x:c r="H501" t="str">
        <x:v>The benchmark program of this paper comes from two parts. One part is 5 subject programs similar to previous big data analysis debugging or testing, including Transit, Usedcars, Airport, Credit and Movie; the other part is 8 subject programs derived from TPC-DS benchmark test, such as TPC-DS Q1, Q3, etc. These programs cover different types of big data analysis tasks and are used to evaluate the performance of NaturalSym.</x:v>
      </x:c>
      <x:c r="I501" t="str">
        <x:v>Quantitative indicators:
Perplexity: Used to measure the naturalness of generated tests.
Path coverage: counts the number of program paths covered by the testing tool.
Number of injected faults detected: Record the number of injected faults detected.
Runtime overhead: Compares the time it takes for a tool to run.
Proportion of numerical outliers: The proportion of numerical outliers in the statistical generated data.
Results achieved:
Perplexity: NaturalSym generates tests that are 35.1 points less perplexed than BigTest, indicating that the tests it generates are more natural.
Path coverage: NaturalSym has the same path coverage as BigTest and exceeds other baseline tools.
Number of fault detections: NaturalSym detected on average 17.4 more injected faults than BigTest, 47.8x more injected faults than NaturalFuzz, and 19.1x more injected faults than ChatGPT, while TestMiner did not detect any injected faults.
Runtime overhead: NaturalSym takes 1.47 times longer on average than BigTest.
Proportion of numerical outliers: 44.7% of the data generated by BigTest are outliers, and only 0.95% of the data generated by NaturalSym have outliers. NaturalSym-N, which removes statistical distribution information, generates 21.5% more outliers than NaturalSym.</x:v>
      </x:c>
      <x:c r="J501" t="str">
        <x:v>No</x:v>
      </x:c>
      <x:c r="K501" t="str">
        <x:v>Not reported</x:v>
      </x:c>
      <x:c r="L501" t="str">
        <x:v>No</x:v>
      </x:c>
      <x:c r="M501" s="6" t="e">
        <x:f>HYPERLINK("https://github.com/UCLA-SEAL/NaturalSym","https://github.com/UCLA-SEAL/NaturalSym")</x:f>
        <x:v>HYPERLINK is not implemented. linkLocation=https://github.com/UCLA-SEAL/NaturalSym, friendlyName=https://github.com/UCLA-SEAL/NaturalSym</x:v>
      </x:c>
      <x:c r="N501" t="str">
        <x:v>6</x:v>
      </x:c>
      <x:c r="O501" t="str">
        <x:v>Program Analysis and Software Testing</x:v>
      </x:c>
      <x:c r="P501" t="str">
        <x:v>Automated test generation</x:v>
      </x:c>
      <x:c r="Q501" t="str">
        <x:v>Yes</x:v>
      </x:c>
    </x:row>
    <x:row r="502" ht="25.5" customHeight="1">
      <x:c r="A502" t="str">
        <x:v>MTAS: A Reference-Free Approach for Evaluating Abstractive Summarization Systems</x:v>
      </x:c>
      <x:c r="B502" t="str">
        <x:v>Testing</x:v>
      </x:c>
      <x:c r="C502" t="str">
        <x:v>This paper proposes MTAS, a reference-free approach for evaluating abstractive summarization (AS) systems. Existing reference-based evaluation methods are limited by the availability and quality of reference summaries, as well as the capability of evaluation metrics. MTAS, based on metamorphic testing, designs five metamorphic relations (MRs) to generate follow-up documents through semantic-preserving and focus-preserving transformations at the document level. It also introduces the Summary Consistency (SCY) metric, which measures the alignment between summary pairs by incorporating both semantic relevance and factual consistency. Experiments show that SCY has a significantly higher correlation with human judgment than existing metrics, and MTAS can effectively detect numerous inconsistencies in state-of-the-art AS systems, breaking the dependence on reference summaries.</x:v>
      </x:c>
      <x:c r="D502" t="str">
        <x:v>This paper proposes MTAS, a reference-free approach for evaluating abstractive summarization (AS) systems. Existing reference-based evaluation methods are limited by the availability and quality of reference summaries, as well as the capability of evaluation metrics. MTAS, based on metamorphic testing, designs five metamorphic relations (MRs) to generate follow-up documents through semantic-preserving and focus-preserving transformations at the document level. It also introduces the Summary Consistency (SCY) metric, which measures the alignment between summary pairs by incorporating both semantic relevance and factual consistency. Experiments show that SCY has a significantly higher correlation with human judgment than existing metrics, and MTAS can effectively detect numerous inconsistencies in state-of-the-art AS systems, breaking the dependence on reference summaries.</x:v>
      </x:c>
      <x:c r="E502" t="str">
        <x:v>How to design a reference-free evaluation method (MTAS) based on deformation testing technology to solve the dependence on reference abstracts and the limitations of existing evaluation indicators in the evaluation of abstract summary systems (AS systems), specifically including deformation relationships at the design document level and effective summary consistency evaluation indicators.</x:v>
      </x:c>
      <x:c r="F502" t="str">
        <x:v>Yes</x:v>
      </x:c>
      <x:c r="G502" t="str">
        <x:v>FSE-24</x:v>
      </x:c>
      <x:c r="H502" t="str">
        <x:v>Datasets for evaluating the SCY indicator:
STS corpus: Contains 750 pairs of texts, each with a human-annotated semantic similarity score.
FRANK benchmark: Contains 2250 pairs of summaries (reference summaries and AS system-generated summaries of the same document) with human-annotated factual consistency scores.
Datasets for evaluating MTAS:
XSum: used for highly abstract summary tasks, including BBC online articles and corresponding summaries.
Newsroom: A large summary dataset containing articles and human-written summaries from 38 major news publications.
AS models evaluated: BART, Pegasus, T5 (all currently mainstream abstract summary models).</x:v>
      </x:c>
      <x:c r="I502" t="str">
        <x:v>Quantitative indicators:
Correlation coefficient: Pearson correlation coefficient (Pearson) and Spearman rank correlation coefficient (Spearman), used to measure the correlation between evaluation indicators and human judgment.
Violation rate: refers to the proportion of deformation relationship violations detected by MTAS, and is used to measure the ability of MTAS to detect inconsistencies in the AS system.
Results achieved:
SCY indicator: On the STS data set, the Pearson correlation coefficient is 0.8068 and the Spearman correlation coefficient is 0.8087; on the FRANK data set, the Pearson correlation coefficient is 0.5301 and the Spearman correlation coefficient is 0.5484, which are significantly higher than existing indicators such as ROUGE, BLEU, METEOR, BERTScore, and AEON, and are more closely related to human judgment.
Violation rate of MTAS: On three AS models (BART, Pegasus, T5) and two data sets (XSum, Newsroom), the violation rate ranges from 1.62% - 60.60%. A large number of summary inconsistencies are successfully detected, and the violation rate of the designed document-level deformation relationship is significantly higher than that of character-level, word-level and sentence-level deformation relationships.</x:v>
      </x:c>
      <x:c r="J502" t="str">
        <x:v>No</x:v>
      </x:c>
      <x:c r="K502" t="str">
        <x:v>Not reported</x:v>
      </x:c>
      <x:c r="L502" t="str">
        <x:v>No</x:v>
      </x:c>
      <x:c r="M502" s="6" t="e">
        <x:f>HYPERLINK("https://github.com/fay-1024/MTAS","https://github.com/fay-1024/MTAS")</x:f>
        <x:v>HYPERLINK is not implemented. linkLocation=https://github.com/fay-1024/MTAS, friendlyName=https://github.com/fay-1024/MTAS</x:v>
      </x:c>
      <x:c r="N502" t="str">
        <x:v>1</x:v>
      </x:c>
      <x:c r="O502" t="str">
        <x:v>Program Analysis and Software Testing</x:v>
      </x:c>
      <x:c r="P502" t="str">
        <x:v>Automated test generation</x:v>
      </x:c>
      <x:c r="Q502" t="str">
        <x:v>Yes</x:v>
      </x:c>
    </x:row>
    <x:row r="503" ht="25.5" customHeight="1">
      <x:c r="A503" t="str">
        <x:v>Improving the Learning of Code Review Successive Tasks with Cross-Task Knowledge Distillation</x:v>
      </x:c>
      <x:c r="B503" t="str">
        <x:v>Maintenance</x:v>
      </x:c>
      <x:c r="C503" t="str">
        <x:v>Code review is a fundamental process in software development for ensuring code quality, but it is complex, subjective, and time-consuming. This paper introduces a novel deep-learning architecture called DISCOREV, which employs cross-task knowledge distillation to address three key code review tasks simultaneously: quality estimation, comment generation, and code refinement. In this architecture, the code refinement model guides the fine-tuning of the comment generation model, and the quality estimation model guides the fine-tuning of the code refinement model, using a feedback-based learning objective and an embedding alignment objective. Experiments show that compared to existing methods, DISCOREV generates better review comments (measured by BLEU score) and more accurate code refinement (measured by CodeBLEU score).</x:v>
      </x:c>
      <x:c r="D503" t="str">
        <x:v>Code review is a fundamental process in software development for ensuring code quality, but it is complex, subjective, and time-consuming. This paper introduces a novel deep-learning architecture called DISCOREV, which employs cross-task knowledge distillation to address three key code review tasks simultaneously: quality estimation, comment generation, and code refinement. In this architecture, the code refinement model guides the fine-tuning of the comment generation model, and the quality estimation model guides the fine-tuning of the code refinement model, using a feedback-based learning objective and an embedding alignment objective. Experiments show that compared to existing methods, DISCOREV generates better review comments (measured by BLEU score) and more accurate code refinement (measured by CodeBLEU score).</x:v>
      </x:c>
      <x:c r="E503" t="str">
        <x:v>How to build a deep learning architecture (DISCOREV) using cross-task knowledge distillation to simultaneously optimize the three interrelated tasks of quality assessment, comment generation and code optimization in code review, and improve the automation level and effect of code review.</x:v>
      </x:c>
      <x:c r="F503" t="str">
        <x:v>Yes</x:v>
      </x:c>
      <x:c r="G503" t="str">
        <x:v>FSE-24</x:v>
      </x:c>
      <x:c r="H503" t="str">
        <x:v>Data set: A data set containing 176,616 code review records is used, covering 9 programming languages (PHP, Ruby, C#, C, Java, Python, C++, Go, JavaScript), divided into training set, validation set and test set in proportions of 85%, 7.5%, and 7.5%.
Comparative models: T5, CodeT5, CodeReviewer, these are the mainstream models in code review related tasks.</x:v>
      </x:c>
      <x:c r="I503" t="str">
        <x:v>Quantitative indicators:
BLEU score: used to evaluate the quality of the generated review comments. The higher the score, the more similar the review is to real reviews.
CodeBLEU score: used to evaluate the accuracy of code optimization. The higher it is, the closer the optimized code matches the real optimized code.
Training time: measures the efficiency of model training.
Results achieved:
Code Optimization Task: DISCOREV’s CodeBLEU score is 85.49, surpassing CodeReviewer (82.61), CodeT5 (80.82), and T5 (77.03).
Review generation task: DISCOREV's BLEU score is 7.33, which is significantly improved compared to T5 (4.39), CodeT5 (4.83), and CodeReviewer (5.32), which are increased by 67%, 52%, and 38% respectively.
Impact of embedding the alignment target: After adding this target, the BLEU score of review generation improved from 6.68 to 7.33, and the CodeBLEU score of code optimization improved slightly.
Training time: DISCOREV’s single-round training time is 411 minutes, and 524 minutes after adding embedding alignment, which is longer than the baseline model (about 176-179 minutes), but there is no additional burden on the deployment phase.</x:v>
      </x:c>
      <x:c r="J503" t="str">
        <x:v>No</x:v>
      </x:c>
      <x:c r="K503" t="str">
        <x:v>Not reported</x:v>
      </x:c>
      <x:c r="L503" t="str">
        <x:v>No</x:v>
      </x:c>
      <x:c r="M503" s="6"/>
      <x:c r="N503"/>
      <x:c r="O503" t="str">
        <x:v>Software maintenance and evolution</x:v>
      </x:c>
      <x:c r="P503" t="str">
        <x:v>Code review automation</x:v>
      </x:c>
      <x:c r="Q503" t="str">
        <x:v>Yes</x:v>
      </x:c>
    </x:row>
    <x:row r="504" ht="25.5" customHeight="1">
      <x:c r="A504" t="str">
        <x:v>Learning to Detect and Localize Multilingual Bugs</x:v>
      </x:c>
      <x:c r="B504" t="str">
        <x:v>Testing</x:v>
      </x:c>
      <x:c r="C504" t="str">
        <x:v>Bugs in multi-language software, especially those induced by language interactions (multilingual bugs), are critical loopholes in software quality assurance. However, existing tools for bug detection/localization are largely limited to single-language software. This paper presents xLoc, a DL-based technique/tool for detecting and localizing multilingual bugs. Motivated by the characteristics of multilingual bug locations, xLoc first learns general knowledge about multilingual control-flow structures by pre-training a Transformer model with customized position encoding against novel objectives. Then, it learns task-specific knowledge through fine-tuning with a new position encoding scheme based on cross-language API vicinity. Evaluated on Python-C software, xLoc achieves 94.98% F1 and 87.24%@Top-1 accuracy, significantly outperforming baselines like CodeT5 and ChatGPT. Ablation studies confirm the contributions of its design elements, and the design can be applied to other language combinations.</x:v>
      </x:c>
      <x:c r="D504" t="str">
        <x:v>Bugs in multi-language software, especially those induced by language interactions (multilingual bugs), are critical loopholes in software quality assurance. However, existing tools for bug detection/localization are largely limited to single-language software. This paper presents xLoc, a DL-based technique/tool for detecting and localizing multilingual bugs. Motivated by the characteristics of multilingual bug locations, xLoc first learns general knowledge about multilingual control-flow structures by pre-training a Transformer model with customized position encoding against novel objectives. Then, it learns task-specific knowledge through fine-tuning with a new position encoding scheme based on cross-language API vicinity. Evaluated on Python-C software, xLoc achieves 94.98% F1 and 87.24%@Top-1 accuracy, significantly outperforming baselines like CodeT5 and ChatGPT. Ablation studies confirm the contributions of its design elements, and the design can be applied to other language combinations.</x:v>
      </x:c>
      <x:c r="E504" t="str">
        <x:v>How to design and implement a method (xLoc) that can effectively detect and locate multilingual bugs (vulnerabilities caused by language interaction) in multilingual software based on deep learning technology, and solve the limitations of existing tools in multilingual vulnerability detection and location.</x:v>
      </x:c>
      <x:c r="F504" t="str">
        <x:v>Yes</x:v>
      </x:c>
      <x:c r="G504" t="str">
        <x:v>FSE-24</x:v>
      </x:c>
      <x:c r="H504" t="str">
        <x:v>Pre-training dataset: 137,864 C programs and 171,358 Python programs from IBM CodeNet, resulting in 385,447 samples after function extraction.
Fine-tuning and evaluation data set: Screened from 2,631 Python-C repositories on GitHub, including 3,770 bug samples and 15,884 bug-free samples, divided into training set, verification set and test set at 8:1:1. Popular projects covered include NumPy, CPython, kitty, SciPy, Cython, and more.
Baseline models: CodeT5 (fine-tuned version) and GPT-3.5/ChatGPT (zero-sample setting).</x:v>
      </x:c>
      <x:c r="I504" t="str">
        <x:v>Quantitative indicators:
Detection indicators: Precision, Recall, F1 score.
Positioning indicators: Top-1, Top-3, Top-5 accuracy (i.e., the proportion of the top 1/3/5 predicted locations that contain real vulnerability locations).
Results achieved:
Detection task: xLoc has a precision rate of 94.42%, a recall rate of 95.54%, and an F1 score of 94.98%, which are 3.73%, 13.37%, and 8.53% higher than CodeT5, respectively, and 327.28%, 0.40%, and 162.88% higher than ChatGPT.
Positioning task: xLoc's Top-1 accuracy is 87.24%, Top-3 and Top-5 accuracy are both 91.09%, which are 24.59%, 11.23%, 4.41% higher than CodeT5, respectively, and 3965.42%, 1736.49%, 511.75% higher than ChatGPT respectively.
Performance of different vulnerability locations: Among 9 types of vulnerability locations, such as cross-language API call points, function calls, and assignments, xLoc's Top-1 accuracy in most categories is better than the baseline model.</x:v>
      </x:c>
      <x:c r="J504" t="str">
        <x:v>No</x:v>
      </x:c>
      <x:c r="K504" t="str">
        <x:v>Not reported</x:v>
      </x:c>
      <x:c r="L504" t="str">
        <x:v>No</x:v>
      </x:c>
      <x:c r="M504" s="6"/>
      <x:c r="N504"/>
      <x:c r="O504" t="str">
        <x:v>Software maintenance and evolution</x:v>
      </x:c>
      <x:c r="P504" t="str">
        <x:v>Code review automation</x:v>
      </x:c>
      <x:c r="Q504" t="str">
        <x:v>Yes</x:v>
      </x:c>
    </x:row>
    <x:row r="505" ht="25.5" customHeight="1">
      <x:c r="A505" t="str">
        <x:v>Mining Action Rules for Defect Reduction Planning</x:v>
      </x:c>
      <x:c r="B505" t="str">
        <x:v>Maintenance</x:v>
      </x:c>
      <x:c r="C505" t="str">
        <x:v>Defect reduction planning is crucial for enhancing software quality and reducing maintenance costs. Explainable AI for software engineering, which trains black-box machine learning models and "explains" their predictions, aims to identify code characteristics impacting maintenance risks. However, post-hoc explanations do not always faithfully reflect the original model's computations. This paper introduces CounterACT, a Counterfactual ACTion rule mining approach that generates defect reduction plans without black-box models. By leveraging action rules, CounterACT provides a course of action as a counterfactual explanation for code classification. Evaluations on 9 software projects show that CounterACT's explainable plans achieve higher overlap scores at release (median 95%) and commit levels (median 85.97%), and a better precision-recall trade-off (median F1-score 88.12%) compared to competing approaches. Additionally, LLM-generated code edits supported by CounterACT's plans are more actionable and likely to pass tests than vanilla LLM recommendations.</x:v>
      </x:c>
      <x:c r="D505" t="str">
        <x:v>Defect reduction planning is crucial for enhancing software quality and reducing maintenance costs. Explainable AI for software engineering, which trains black-box machine learning models and "explains" their predictions, aims to identify code characteristics impacting maintenance risks. However, post-hoc explanations do not always faithfully reflect the original model's computations. This paper introduces CounterACT, a Counterfactual ACTion rule mining approach that generates defect reduction plans without black-box models. By leveraging action rules, CounterACT provides a course of action as a counterfactual explanation for code classification. Evaluations on 9 software projects show that CounterACT's explainable plans achieve higher overlap scores at release (median 95%) and commit levels (median 85.97%), and a better precision-recall trade-off (median F1-score 88.12%) compared to competing approaches. Additionally, LLM-generated code edits supported by CounterACT's plans are more actionable and likely to pass tests than vanilla LLM recommendations.</x:v>
      </x:c>
      <x:c r="E505" t="str">
        <x:v>How to use counterfactual action rule mining (CounterACT) to generate defect reduction plans to solve the infidelity problem of existing explanation methods based on black box models and improve the effectiveness, explainability and executability of software defect reduction plans.</x:v>
      </x:c>
      <x:c r="F505" t="str">
        <x:v>Yes</x:v>
      </x:c>
      <x:c r="G505" t="str">
        <x:v>FSE-24</x:v>
      </x:c>
      <x:c r="H505" t="str">
        <x:v>Release-level dataset: 9 Apache open source projects (Jedit, Camel, log4j, Xalan, Ant, Velocity, Poi, Synapse, etc.) containing multiple consecutive releases used to evaluate the effectiveness of release-level defect reduction programs.
Commit-level dataset: 5 open source projects (nifi, zookeeper, kafka, Phoenix, ActiveMQ) from the PROMISE 2021 defect prediction challenge, including commit records and defect labels, used to evaluate the effectiveness of commit-level planning.
Comparative methods: Original Action Rule Mining (ARM) algorithm, TimeLIME, LIME, XTREE, and statistical threshold-based methods such as Alves, Shatnawi, Oliveira, etc.</x:v>
      </x:c>
      <x:c r="I505" t="str">
        <x:v>Quantitative indicators:
Overlap Score: Measures the similarity between the proposed code changes and the actual modifications made by the developers.
Improvement Score: Evaluates the plan's relevance to defect reduction in future releases.
Precision, Recall, and F1 score: measure the degree to which the plan is adopted by developers and the coverage of actual changes.
Support, Confidence, Uplift: Evaluate the quality of action rules.
Results achieved:
Release level: CounterACT has a median overlap score of 95%, significantly higher than methods such as TimeLIME (79.17%); a median improvement score of 91.33% and a median F1 score of 88.12%.
Submission level: The median overlap score is 85.97%, far exceeding TimeLIME (38.36%); the median F1 score is 72.83%, which is the best performance in terms of precision and recall balance.
Action rule quality: The average rule confidence is 89%, the average improvement is 43%, and the average true positive rate is 97.56%, indicating that the rules are highly correlated with developers' actual defect fixes.
LLM-auxiliary effect: LLM code editing combined with the CounterACT scheme passed the test in 28 out of 40 cases, while vanilla LLM only passed in 14, a statistically significant difference.</x:v>
      </x:c>
      <x:c r="J505" t="str">
        <x:v>No</x:v>
      </x:c>
      <x:c r="K505" t="str">
        <x:v>Not reported</x:v>
      </x:c>
      <x:c r="L505" t="str">
        <x:v>No</x:v>
      </x:c>
      <x:c r="M505" s="6"/>
      <x:c r="N505"/>
      <x:c r="O505" t="str">
        <x:v>Software maintenance and evolution</x:v>
      </x:c>
      <x:c r="P505" t="str">
        <x:v>Automated program repair</x:v>
      </x:c>
      <x:c r="Q505" t="str">
        <x:v>Yes</x:v>
      </x:c>
    </x:row>
    <x:row r="506" ht="25.5" customHeight="1">
      <x:c r="A506" t="str">
        <x:v>Predicting Failures of Autoscaling Distributed Applications</x:v>
      </x:c>
      <x:c r="B506" t="str">
        <x:v>Maintenance</x:v>
      </x:c>
      <x:c r="C506" t="str">
        <x:v>Predicting failures in production environments helps service providers activate countermeasures to avoid user impact. Existing approaches, which predict failures from anomalies in time series of fixed KPI sets, cannot handle dynamically varying KPI sets in autoscaling distributed applications. This paper proposes Preface, a novel approach for predicting failures in such applications. Preface extends neural-network-based predictors with a Rectifier layer that reduces variable-size KPI sets to fixed-size rectified KPIs using descriptive statistics per logical component. The deep autoencoder then identifies anomalies, and the Localizer locates faulty microservices. Experiments on a commercial application (Alemira) and an academic exemplar (TrainTicket) show Preface effectively predicts failures with an overall success rate of 41%-99% in locating failures, providing 13-102 minutes of advance time for countermeasures, and supporting multiple failure predictions.</x:v>
      </x:c>
      <x:c r="D506" t="str">
        <x:v>Predicting failures in production environments helps service providers activate countermeasures to avoid user impact. Existing approaches, which predict failures from anomalies in time series of fixed KPI sets, cannot handle dynamically varying KPI sets in autoscaling distributed applications. This paper proposes Preface, a novel approach for predicting failures in such applications. Preface extends neural-network-based predictors with a Rectifier layer that reduces variable-size KPI sets to fixed-size rectified KPIs using descriptive statistics per logical component. The deep autoencoder then identifies anomalies, and the Localizer locates faulty microservices. Experiments on a commercial application (Alemira) and an academic exemplar (TrainTicket) show Preface effectively predicts failures with an overall success rate of 41%-99% in locating failures, providing 13-102 minutes of advance time for countermeasures, and supporting multiple failure predictions.</x:v>
      </x:c>
      <x:c r="E506" t="str">
        <x:v>How to design and implement the Preface method to solve the problem of fault prediction caused by dynamic changes in KPI sets in automatically scaling distributed applications, and achieve effective prediction of faults in such applications and location of faulty components.</x:v>
      </x:c>
      <x:c r="F506" t="str">
        <x:v>Yes</x:v>
      </x:c>
      <x:c r="G506" t="str">
        <x:v>FSE-24</x:v>
      </x:c>
      <x:c r="H506" t="str">
        <x:v>Application:
Alemira: A commercial learning management system, deployed on Kubernetes, containing multiple microservices and supporting automatic expansion.
TrainTicket: A widely used academic example of microservice architecture, also deployed on Kubernetes and supporting automatic scaling.
Data set: KPI data (including CPU, memory, network and other indicators) collected by the two applications during two weeks of normal operation, as well as operation data after fault injection.
Comparing methods: Threshold-based neural network-free anomaly detector (replacement of deep autoencoders in Preface).</x:v>
      </x:c>
      <x:c r="I506" t="str">
        <x:v>Quantitative indicators:
Positioning rate: including strong positioning rate (the faulty microservice is correctly positioned first), weak positioning rate (the faulty microservice is the second/third place or the agent microservice is the first place), and the overall positioning rate (strong + weak positioning rate).
False positive rate: The proportion of abnormal states that are incorrectly predicted during normal execution.
Reaction time: The time interval from fault injection to the first correct location.
Lead time: The time interval between fault propagation being correctly located for the first time.
Results achieved:
Overall locating rate: On Alemira and TrainTicket, for fault types such as CPU pressure, memory pressure, and network latency, the overall locating rate is 41%-99%. Among them, the locating rate of CPU and memory faults is generally higher than that of network latency faults.
Response time: 0-35 minutes, in most cases the first correct positioning can be achieved within a short time after fault injection.
Lead time: 13-102 minutes, providing sufficient preparation time for troubleshooting.
Multi-fault prediction: For multiple faults injected at the same time, the overall positioning rate is 40%-96%, the response time is 0-2 minutes, the lead time is 12-64 minutes, and the performance is stable.
Compared with the baseline: Preface's false positive rate is significantly lower than the threshold-based neural network-free method, and the overall positioning rate is higher (for example, in most experiments, the overall positioning rate of Preface is 72%-99%, while the baseline is 0%-96%).</x:v>
      </x:c>
      <x:c r="J506" t="str">
        <x:v>Yes</x:v>
      </x:c>
      <x:c r="K506"/>
      <x:c r="L506" t="str">
        <x:v>No</x:v>
      </x:c>
      <x:c r="M506" s="6"/>
      <x:c r="N506"/>
      <x:c r="O506" t="str">
        <x:v>Anomaly detection and fault diagnosis</x:v>
      </x:c>
      <x:c r="P506" t="str">
        <x:v>Cloud service failure root cause analysis</x:v>
      </x:c>
      <x:c r="Q506" t="str">
        <x:v>No</x:v>
      </x:c>
    </x:row>
    <x:row r="507" ht="25.5" customHeight="1">
      <x:c r="A507" t="str">
        <x:v>RavenBuild: Context, Relevance, and Dependency Aware Build Outcome Prediction</x:v>
      </x:c>
      <x:c r="B507" t="str">
        <x:v>Maintenance</x:v>
      </x:c>
      <x:c r="C507" t="str">
        <x:v>The paper RavenBuild: Context, Relevance, and Dependency Aware Build Outcome Prediction introduces a novel approach to predict CI build outcomes in video game development, where data file changes and cross-boundary code modifications frequently cause build failures. Unlike prior methods (e.g., BuildFast) that rely on code-centric features, RavenBuild leverages:
Context-aware features (e.g., commit intent, file types),
Relevance-aware features (relationships between consecutive builds),
Dependency-aware features (impact analysis via multidisciplinary dependency graphs).
Evaluated on Ubisoft’s Project X, RavenBoost improves F1-score for failing builds by 50%, recall by 105%, and AUC by 11% over BuildFast. Surprisingly, a naive "Parrot" approach (echoing the previous build outcome) performs competitively, highlighting inherent tendencies in build outcome sequences.</x:v>
      </x:c>
      <x:c r="D507" t="str">
        <x:v>The paper RavenBuild: Context, Relevance, and Dependency Aware Build Outcome Prediction introduces a novel approach to predict CI build outcomes in video game development, where data file changes and cross-boundary code modifications frequently cause build failures. Unlike prior methods (e.g., BuildFast) that rely on code-centric features, RavenBuild leverages:
Context-aware features (e.g., commit intent, file types),
Relevance-aware features (relationships between consecutive builds),
Dependency-aware features (impact analysis via multidisciplinary dependency graphs).
Evaluated on Ubisoft’s Project X, RavenBoost improves F1-score for failing builds by 50%, recall by 105%, and AUC by 11% over BuildFast. Surprisingly, a naive "Parrot" approach (echoing the previous build outcome) performs competitively, highlighting inherent tendencies in build outcome sequences.</x:v>
      </x:c>
      <x:c r="E507" t="str">
        <x:v>Build Outcome Prediction
Core question: How to use context, correlation, and dependency features to improve the predictive accuracy of CI build results, especially in data-intensive projects (such as video games).</x:v>
      </x:c>
      <x:c r="F507" t="str">
        <x:v>Yes</x:v>
      </x:c>
      <x:c r="G507" t="str">
        <x:v>FSE-24</x:v>
      </x:c>
      <x:c r="H507" t="str">
        <x:v>Project X: Ubisoft's AAA game project (4,640 builds).
22 open source Java projects: 45,247 build data from Circle CI (such as Cassandra, Spring Cloud, etc.).</x:v>
      </x:c>
      <x:c r="I507" t="str">
        <x:v>Metrics BuildFast RavenBuild Improvement
F1-score (Fail) 0.426 0.638 +50%
Recall (Fail) 0.296 0.607 +105%
AUC 0.791 0.877 +11%
Gain (Build Hours) 217.8 240.1 +22.3</x:v>
      </x:c>
      <x:c r="J507" t="str">
        <x:v>Yes</x:v>
      </x:c>
      <x:c r="K507" t="str">
        <x:v>Project X by Ubisoft
Case description:
Project
61% of build failures are caused by data file modifications, which cannot be effectively handled by traditional methods.
RavenBuild application effects:
Significantly improve the prediction of failed builds by analyzing cross-boundary changes through dependency graphs.
The simplified version of RavenBuild-CR is equally effective in open source projects, and its versatility has been verified.</x:v>
      </x:c>
      <x:c r="L507" t="str">
        <x:v>No</x:v>
      </x:c>
      <x:c r="M507" s="6"/>
      <x:c r="N507"/>
      <x:c r="O507" t="str">
        <x:v>Human-computer interaction and developer tools</x:v>
      </x:c>
      <x:c r="P507" t="str">
        <x:v>Debugger and test tool optimization</x:v>
      </x:c>
      <x:c r="Q507" t="str">
        <x:v>No</x:v>
      </x:c>
    </x:row>
    <x:row r="508" ht="25.5" customHeight="1">
      <x:c r="A508" t="str">
        <x:v>PPM: Automated Generation of Diverse Programming Problems for Benchmarking Code Generation Models</x:v>
      </x:c>
      <x:c r="B508" t="str">
        <x:v>Development</x:v>
      </x:c>
      <x:c r="C508" t="str">
        <x:v>The paper introduces PPM (Programming Problem Merging), an automated method for generating diverse programming problems to benchmark Large Code Generation Models (LCGMs). Traditional approaches rely on manual creation or perturbation-based methods, which suffer from inefficiency, semantic homogeneity, or data contamination risks. PPM merges existing problems with randomized transformations and type-aware operations to produce semantically diverse and natural problems. Experiments demonstrate that PPM effectively exposes model limitations and outperforms baselines in diversity and naturalness</x:v>
      </x:c>
      <x:c r="D508" t="str">
        <x:v>The paper introduces PPM (Programming Problem Merging), an automated method for generating diverse programming problems to benchmark Large Code Generation Models (LCGMs). Traditional approaches rely on manual creation or perturbation-based methods, which suffer from inefficiency, semantic homogeneity, or data contamination risks. PPM merges existing problems with randomized transformations and type-aware operations to produce semantically diverse and natural problems. Experiments demonstrate that PPM effectively exposes model limitations and outperforms baselines in diversity and naturalness</x:v>
      </x:c>
      <x:c r="E508" t="str">
        <x:v>The research topic is the automatic generation of diverse programming problems for comprehensive evaluation of the performance of code generation models.</x:v>
      </x:c>
      <x:c r="F508" t="str">
        <x:v>Yes</x:v>
      </x:c>
      <x:c r="G508" t="str">
        <x:v>FSE-24</x:v>
      </x:c>
      <x:c r="H508" t="str">
        <x:v>The paper uses two widely used data sets:
HumanEval: Contains 164 Python programming questions.
MBPP-Sanitized: Contains 427 crowdsourced Python programming problems.</x:v>
      </x:c>
      <x:c r="I508" t="str">
        <x:v>Diversity indicators:
BLEU-4 (measure of language diversity): PPM is significantly lower than baseline methods (such as PPM-T on HumanEval is 0.66 and the baseline Token Mutation is 0.82).
Semantic Similarity: PPM is lower (PPM-T is 0.90, baseline is 0.95-1.00).
Different Implementation Rate: PPM reaches 100%, baseline is 0%.
Effectiveness indicators:
Pass@k (accuracy rate of code generated by the model): PPM significantly reduces model performance (such as Pass@1 falling by more than 90%).
Naturalness indicators:
Perplexity: PPM is better than the baseline (such as PPM-T is 7.86 and the baseline Token Mutation is 84.20).
IDE Warnings: PPM generates very few warnings (PPM-T is 3, baseline Token Mutation is 139).
Human Scores: PPM score is higher (PPM-T is 0.78, baseline Token Mutation is 0.43)</x:v>
      </x:c>
      <x:c r="J508" t="str">
        <x:v>No</x:v>
      </x:c>
      <x:c r="K508" t="str">
        <x:v>Not reported</x:v>
      </x:c>
      <x:c r="L508" t="str">
        <x:v>No</x:v>
      </x:c>
      <x:c r="M508" s="6" t="e">
        <x:f>HYPERLINK("https://github.com/Cap-Ning/PPM","https://github.com/Cap-Ning/PPM")</x:f>
        <x:v>HYPERLINK is not implemented. linkLocation=https://github.com/Cap-Ning/PPM, friendlyName=https://github.com/Cap-Ning/PPM</x:v>
      </x:c>
      <x:c r="N508" t="str">
        <x:v>2</x:v>
      </x:c>
      <x:c r="O508" t="str">
        <x:v>Code generation and understanding</x:v>
      </x:c>
      <x:c r="P508" t="str">
        <x:v>Code summary and comment generation</x:v>
      </x:c>
      <x:c r="Q508" t="str">
        <x:v>Yes</x:v>
      </x:c>
    </x:row>
    <x:row r="509" ht="25.5" customHeight="1">
      <x:c r="A509" t="str">
        <x:v>Demystifying Invariant Effectiveness for Securing Smart Contracts</x:v>
      </x:c>
      <x:c r="B509" t="str">
        <x:v>Testing</x:v>
      </x:c>
      <x:c r="C509" t="str">
        <x:v>The paper, titled Demystifying Invariant Effectiveness for Securing Smart Contracts, focuses on enhancing smart contract security through dynamically inferred invariants. The authors present Trace2Inv, a tool that automatically generates invariants from historical transaction data and evaluates their effectiveness in blocking real-world exploits. The study shows that the most effective invariant alone can block 18 out of 27 attacks, while combining multiple invariants increases this to 23 attacks. The paper also examines bypassability by attackers and normal users, along with the gas overhead of invariant enforcement.</x:v>
      </x:c>
      <x:c r="D509" t="str">
        <x:v>The paper, titled Demystifying Invariant Effectiveness for Securing Smart Contracts, focuses on enhancing smart contract security through dynamically inferred invariants. The authors present Trace2Inv, a tool that automatically generates invariants from historical transaction data and evaluates their effectiveness in blocking real-world exploits. The study shows that the most effective invariant alone can block 18 out of 27 attacks, while combining multiple invariants increases this to 23 attacks. The paper also examines bypassability by attackers and normal users, along with the gas overhead of invariant enforcement.</x:v>
      </x:c>
      <x:c r="E509" t="str">
        <x:v>The research topic of the paper is smart contract security, specifically including:
Dynamic invariant generation and verification.
Evaluation of the effectiveness of invariants in blocking malicious transactions.
Analysis of the likelihood of attackers and users bypassing invariants.
Optimization of invariant combinations and their runtime overhead.</x:v>
      </x:c>
      <x:c r="F509" t="str">
        <x:v>Yes</x:v>
      </x:c>
      <x:c r="G509" t="str">
        <x:v>FSE-24</x:v>
      </x:c>
      <x:c r="H509" t="str">
        <x:v>The paper uses 42 smart contracts that have been attacked as a benchmark, covering 27 real attack events (such as Harvest Finance, bZx, etc.) and involving multiple vulnerability types in DeFi protocols (such as oracle manipulation, re-entrancy attacks, etc.). Data sources include academic papers, industry databases (such as BlockSec, SlowMist) and open source code libraries.</x:v>
      </x:c>
      <x:c r="I509" t="str">
        <x:v>Indicators:
Number of attacks blocked (True Positives).
False Positive Rate.
The number of contracts to which the invariant applies.
Runtime Gas overhead.
Effect:
The single most effective invariant (EOA) prevented 15 of 27 attacks with a false positive rate of 0.2%.
The combined invariant (EOA ∧ GC ∧ DFU) can prevent 23 attacks, with a false positive rate of 3.99%.
The optimized combination (EOA ∧ (OB ∨ DFU)) has a false positive rate of only 0.28% and can still prevent 20 attacks.
Gas overhead is less than 0.68%, which has minimal impact on performance.</x:v>
      </x:c>
      <x:c r="J509" t="str">
        <x:v>Yes</x:v>
      </x:c>
      <x:c r="K509" t="str">
        <x:v>The paper mentions application cases in the industry:
ConsenSys audit report: 2,181 invariants of 63 audited projects were analyzed, and 8 types of common templates were extracted.
Real attack events: For example, Harvest Finance lost $33.8 million due to oracle manipulation. The invariants generated by Trace2Inv can prevent such attacks.
Tool deployment: Trace2Inv can be integrated into existing monitoring systems (such as Forta Network) to defend against attacks in real time.</x:v>
      </x:c>
      <x:c r="L509" t="str">
        <x:v>No</x:v>
      </x:c>
      <x:c r="M509" s="6" t="e">
        <x:f>HYPERLINK("https://github.com/jeffchen006/Trace2Inv-Invariant-Study-FSE24","https://github.com/jeffchen006/Trace2Inv-Invariant-Study-FSE24")</x:f>
        <x:v>HYPERLINK is not implemented. linkLocation=https://github.com/jeffchen006/Trace2Inv-Invariant-Study-FSE24, friendlyName=https://github.com/jeffchen006/Trace2Inv-Invariant-Study-FSE24</x:v>
      </x:c>
      <x:c r="N509" t="str">
        <x:v>2</x:v>
      </x:c>
      <x:c r="O509" t="str">
        <x:v>Software security and vulnerability analysis</x:v>
      </x:c>
      <x:c r="P509" t="str">
        <x:v>Smart contract security</x:v>
      </x:c>
      <x:c r="Q509" t="str">
        <x:v>No</x:v>
      </x:c>
    </x:row>
    <x:row r="510" ht="25.5" customHeight="1">
      <x:c r="A510" t="str">
        <x:v>Static Application Security Testing (SAST) Tools for Smart Contracts: How Far Are We?</x:v>
      </x:c>
      <x:c r="B510" t="str">
        <x:v>Testing</x:v>
      </x:c>
      <x:c r="C510" t="str">
        <x:v>This paper conducts a comprehensive evaluation of Static Application Security Testing (SAST) tools for smart contracts. The authors propose an up-to-date taxonomy covering 45 unique vulnerability types and construct a diverse benchmark with 788 smart contracts and 10,394 labeled vulnerabilities. Evaluating eight SAST tools (including open-source and commercial tools), the study reveals that existing tools miss approximately 50% of vulnerabilities and suffer from low precision (&lt;10%). Key findings highlight gaps in coverage, effectiveness, and efficiency, with tool combination strategies shown to improve recall at the cost of increased false positives. The work provides actionable insights for tool development and practical deployment in blockchain security.</x:v>
      </x:c>
      <x:c r="D510" t="str">
        <x:v>This paper conducts a comprehensive evaluation of Static Application Security Testing (SAST) tools for smart contracts. The authors propose an up-to-date taxonomy covering 45 unique vulnerability types and construct a diverse benchmark with 788 smart contracts and 10,394 labeled vulnerabilities. Evaluating eight SAST tools (including open-source and commercial tools), the study reveals that existing tools miss approximately 50% of vulnerabilities and suffer from low precision (&lt;10%). Key findings highlight gaps in coverage, effectiveness, and efficiency, with tool combination strategies shown to improve recall at the cost of increased false positives. The work provides actionable insights for tool development and practical deployment in blockchain security.</x:v>
      </x:c>
      <x:c r="E510" t="str">
        <x:v>The research topic of the paper is the evaluation and improvement of smart contract static security testing (SAST) tools, focusing on analyzing the performance of the tools in vulnerability detection coverage, effectiveness, consistency and efficiency.</x:v>
      </x:c>
      <x:c r="F510" t="str">
        <x:v>Yes</x:v>
      </x:c>
      <x:c r="G510" t="str">
        <x:v>FSE-24</x:v>
      </x:c>
      <x:c r="H510" t="str">
        <x:v>The benchmark test set constructed by this paper contains the following components:
Not So Smart Contracts (18 files)
Smartbugs-Curated (143 files, 257 vulnerabilities)
SolidiFI Benchmark (300 files, 9,606 vulnerabilities)
Smart Contract Benchmark Suites (214 files, 393 vulnerabilities)
BNB Benchmark (113 real industrial projects, 120 vulnerabilities)
A total of 788 files, 10,394 vulnerabilities (function-level annotation).</x:v>
      </x:c>
      <x:c r="I510" t="str">
        <x:v>Coverage: The proportion of vulnerability types supported by the tool. The best tool CSA coverage is 97.78% (44/45), Slither is 95.56%.
Recall: CSA is the highest (72.00%), but most tools are lower than 40%.
Precision: generally less than 10%, CSA is 3.35%.
F1 score: CSA is the best (6.40%), other tools are lower than 3%.
Efficiency: Static analysis tools (such as Slither average 16.6 seconds/contract) are faster than symbolic execution tools (such as Manticore average 1,547.6 seconds/contract).</x:v>
      </x:c>
      <x:c r="J510" t="str">
        <x:v>Yes</x:v>
      </x:c>
      <x:c r="K510" t="str">
        <x:v>The paper mentions cases of industrial cooperation:
BNB Benchmark (113 real projects) was obtained through industrial partners, and vulnerabilities were marked by 3 security audit experts.
evaluated the anonymous commercial tool CSA and found that its performance was better than open source tools (such as Recall 72%), but the accuracy was still lower (3.35%).
In addition, the paper highlights the limitations of existing tools in real projects (such as compiled version compatibility issues) and provides improvement directions for industrial practice.</x:v>
      </x:c>
      <x:c r="L510" t="str">
        <x:v>No</x:v>
      </x:c>
      <x:c r="M510" s="6"/>
      <x:c r="N510"/>
      <x:c r="O510" t="str">
        <x:v>Software security and vulnerability analysis</x:v>
      </x:c>
      <x:c r="P510" t="str">
        <x:v>Smart contract security</x:v>
      </x:c>
      <x:c r="Q510" t="str">
        <x:v>No</x:v>
      </x:c>
    </x:row>
    <x:row r="511" ht="25.5" customHeight="1">
      <x:c r="A511" t="str">
        <x:v>On the Contents and Utility of IoT Cybersecurity Guidelines</x:v>
      </x:c>
      <x:c r="B511" t="str">
        <x:v>Management</x:v>
      </x:c>
      <x:c r="C511" t="str">
        <x:v>This paper conducts a qualitative study of 142 IoT cybersecurity guidelines, analyzing 25 sampled guidelines to extract 958 unique recommendations. The authors develop a hierarchical taxonomy and evaluate guideline comprehensiveness, actionability, and specificity. Key findings reveal that individual guidelines lack depth and breadth, yet collectively mitigate 79% of CVEs and 100% of real-world failures. While 87.2% of recommendations are actionable, only 38.7% target specific threats. The study highlights the need for domain-specific guidelines and multi-guideline adoption to address IoT security gaps effectively.</x:v>
      </x:c>
      <x:c r="D511" t="str">
        <x:v>This paper conducts a qualitative study of 142 IoT cybersecurity guidelines, analyzing 25 sampled guidelines to extract 958 unique recommendations. The authors develop a hierarchical taxonomy and evaluate guideline comprehensiveness, actionability, and specificity. Key findings reveal that individual guidelines lack depth and breadth, yet collectively mitigate 79% of CVEs and 100% of real-world failures. While 87.2% of recommendations are actionable, only 38.7% target specific threats. The study highlights the need for domain-specific guidelines and multi-guideline adoption to address IoT security gaps effectively.</x:v>
      </x:c>
      <x:c r="E511" t="str">
        <x:v>The research topic of the paper is the content analysis and practical evaluation of the Internet of Things (IoT) cybersecurity guidelines, focusing on the comprehensiveness (coverage and depth) of the guidelines, the operability of recommendations, and the ability to prevent real security problems.</x:v>
      </x:c>
      <x:c r="F511" t="str">
        <x:v>Yes</x:v>
      </x:c>
      <x:c r="G511" t="str">
        <x:v>FSE-24</x:v>
      </x:c>
      <x:c r="H511" t="str">
        <x:v>The paper does not use traditional Benchmark, but builds the following evaluation data set:
CVE vulnerability library: 97 design flaw-type CVEs (from 61 companies, stratified sampling).
News Event Library: 17 IoT security events (news reports from WIRED and The New York Times).
Quantitative indicators and effects:</x:v>
      </x:c>
      <x:c r="I511" t="str">
        <x:v>Coverage:
A single guideline covers &lt;40% of CVEs on average, with only 1 guideline (IOTSF-2021) covering 62%.
All guides combined cover 79% of CVEs and 100% of news events.
Actionability: 87.2% of recommendations are executable.
Specificity: Only 38.7% of recommendations targeted specific threats.
Proportion of conflicting suggestions: 0.5% (3/958 suggestions are conflicting).</x:v>
      </x:c>
      <x:c r="J511" t="str">
        <x:v>Yes</x:v>
      </x:c>
      <x:c r="K511" t="str">
        <x:v>The paper mentions the following industry cases:
Policy application: California’s SB-327 bill adopts the “mandatory change of default password” recommendation in the guide.
Corporate Practice: GE Power adopts the NIST framework (one of the guidelines) for OT cybersecurity compliance.
Vulnerability Analysis: The case study analyzes the vulnerabilities of the GPS tracking application iTrack (missing default password and network isolation), matching 8 guideline recommendations.</x:v>
      </x:c>
      <x:c r="L511" t="str">
        <x:v>No</x:v>
      </x:c>
      <x:c r="M511" s="6" t="e">
        <x:f>HYPERLINK("https://github.com/jessechen09/fse2024-66-on-the-contents-and-utility-of-IoT-cybersecurity-guidelines","https://github.com/jessechen09/fse2024-66-on-the-contents-and-utility-of-IoT-cybersecurity-guidelines")</x:f>
        <x:v>HYPERLINK is not implemented. linkLocation=https://github.com/jessechen09/fse2024-66-on-the-contents-and-utility-of-IoT-cybersecurity-guidelines, friendlyName=https://github.com/jessechen09/fse2024-66-on-the-contents-and-utility-of-IoT-cybersecurity-guidelines</x:v>
      </x:c>
      <x:c r="N511" t="str">
        <x:v>0</x:v>
      </x:c>
      <x:c r="O511" t="str">
        <x:v>Software maintenance and evolution</x:v>
      </x:c>
      <x:c r="P511" t="str">
        <x:v>Automated program repair</x:v>
      </x:c>
      <x:c r="Q511" t="str">
        <x:v>No</x:v>
      </x:c>
    </x:row>
    <x:row r="512" ht="25.5" customHeight="1">
      <x:c r="A512" t="str">
        <x:v>Bin2Summary: Beyond Function Name Prediction in Stripped Binaries with Functionality-specific Code Embeddings</x:v>
      </x:c>
      <x:c r="B512" t="str">
        <x:v>Maintenance</x:v>
      </x:c>
      <x:c r="C512" t="str">
        <x:v>This paper presents Bin2Summary, a learning-based framework designed to automatically generate natural language summaries of function functionalities in stripped binaries. Unlike traditional approaches that focus on predicting function names, Bin2Summary captures fine-grained functionality-specific code snippets and employs an attention-based seq2seq model to produce detailed summaries. Evaluated on 38,167 functions from 16 widely-used projects, Bin2Summary achieves a precision of 0.728 and recall of 0.729. The framework also demonstrates strong transferability across different architectures and environments, making it a practical tool for binary code comprehension.</x:v>
      </x:c>
      <x:c r="D512" t="str">
        <x:v>This paper presents Bin2Summary, a learning-based framework designed to automatically generate natural language summaries of function functionalities in stripped binaries. Unlike traditional approaches that focus on predicting function names, Bin2Summary captures fine-grained functionality-specific code snippets and employs an attention-based seq2seq model to produce detailed summaries. Evaluated on 38,167 functions from 16 widely-used projects, Bin2Summary achieves a precision of 0.728 and recall of 0.729. The framework also demonstrates strong transferability across different architectures and environments, making it a practical tool for binary code comprehension.</x:v>
      </x:c>
      <x:c r="E512" t="str">
        <x:v>The research topic is functional summary generation of binary codes, which aims to peel off the main functions of functions in binary files through natural language sentence descriptions, surpassing traditional function name prediction methods.</x:v>
      </x:c>
      <x:c r="F512" t="str">
        <x:v>Yes</x:v>
      </x:c>
      <x:c r="G512" t="str">
        <x:v>FSE-24</x:v>
      </x:c>
      <x:c r="H512" t="str">
        <x:v>The paper uses binary files from 16 open source projects (such as Coreutils, OpenSSL, etc.), with a total of 38,167 functions (functions with high-quality annotations are screened out from 162,406 functions), covering multiple fields such as tools, databases, and networks.</x:v>
      </x:c>
      <x:c r="I512" t="str">
        <x:v>Quantitative indicators:
Precision and Recall: measure how well the generated summary matches the real function description.
BLEU-4 score: Evaluates the natural language quality of generated summaries.
Effect:
Bin2Summary has a precision rate of 0.728 and a recall rate of 0.729.
Feature-specific embedding modules improve the performance of existing assembly language models by up to 109.5% (precision) and 109.9% (recall).
The BLEU-4 score is 41.4% (based on processed reference description).</x:v>
      </x:c>
      <x:c r="J512" t="str">
        <x:v>No</x:v>
      </x:c>
      <x:c r="K512" t="str">
        <x:v>The paper mentioned a user study (case study), inviting 10 participants with a C/C++ background to evaluate the practicality of the function summary generated by Bin2Summary and the function names predicted by existing tools (such as Debin, NFRE). The results show that in 69% of the cases, Bin2Summary's summaries are considered more semantically informative and more conducive to binary code understanding. No specific industrial application cases were mentioned.</x:v>
      </x:c>
      <x:c r="L512" t="str">
        <x:v>No</x:v>
      </x:c>
      <x:c r="M512" s="6" t="e">
        <x:f>HYPERLINK("https://github.com/CupCupRay/Bin2Summary","https://github.com/CupCupRay/Bin2Summary")</x:f>
        <x:v>HYPERLINK is not implemented. linkLocation=https://github.com/CupCupRay/Bin2Summary, friendlyName=https://github.com/CupCupRay/Bin2Summary</x:v>
      </x:c>
      <x:c r="N512" t="str">
        <x:v>8</x:v>
      </x:c>
      <x:c r="O512" t="str">
        <x:v>Code generation and understanding</x:v>
      </x:c>
      <x:c r="P512" t="str">
        <x:v>Code summary and comment generation</x:v>
      </x:c>
      <x:c r="Q512" t="str">
        <x:v>Yes</x:v>
      </x:c>
    </x:row>
    <x:row r="513" ht="25.5" customHeight="1">
      <x:c r="A513" t="str">
        <x:v>Active Monitoring Mechanism for Control-based Self-Adaptive Systems</x:v>
      </x:c>
      <x:c r="B513" t="str">
        <x:v>Maintenance</x:v>
      </x:c>
      <x:c r="C513" t="str">
        <x:v>This paper presents an Active Monitoring Mechanism (AMM) to detect model deviations in control-based self-adaptive systems (control-SAS). Traditional passive approaches struggle with vague observations caused by zero-valued control signals. AMM generates active signals to stimulate the system and employs a stochastic framework linking implicit model variations to explicit behaviors. Evaluated on three systems (BSN, SWaT, RUBiS), AMM reduces detection delay by 33.0%, lowers false-negative and false-positive rates by 18.3% and 16.7%, respectively, and improves system utility by 88.2%.</x:v>
      </x:c>
      <x:c r="D513" t="str">
        <x:v>This paper presents an Active Monitoring Mechanism (AMM) to detect model deviations in control-based self-adaptive systems (control-SAS). Traditional passive approaches struggle with vague observations caused by zero-valued control signals. AMM generates active signals to stimulate the system and employs a stochastic framework linking implicit model variations to explicit behaviors. Evaluated on three systems (BSN, SWaT, RUBiS), AMM reduces detection delay by 33.0%, lowers false-negative and false-positive rates by 18.3% and 16.7%, respectively, and improves system utility by 88.2%.</x:v>
      </x:c>
      <x:c r="E513" t="str">
        <x:v>The research topic is model deviation detection in control-based adaptive systems, focusing on solving the detection delay and accuracy degradation problems caused by vague observations, and achieving efficient monitoring through active control signals and stochastic frameworks.</x:v>
      </x:c>
      <x:c r="F513" t="str">
        <x:v>Yes</x:v>
      </x:c>
      <x:c r="G513" t="str">
        <x:v>FSE-24</x:v>
      </x:c>
      <x:c r="H513" t="str">
        <x:v>The experiments are based on three typical systems:
BSN (Body Sensing Network System): Analog sensor power consumption adjustment.
SWaT (Simulation System for Water Treatment): simulates valve control.
RUBiS (Online Auction System): simulates server load adaptation.
A total of 960 configuration groups are used (400 pairs of BSN, 400 pairs of SWaT, and 160 pairs of RUBiS).</x:v>
      </x:c>
      <x:c r="I513" t="str">
        <x:v>Quantitative indicators:
Detection delay (MTD): The average time between the occurrence of a model deviation and its detection.
Missed detection rate (FN rate): the proportion of true deviations that are not detected.
False positive rate (FP rate): The proportion of deviations in false reports.
Abnormal rate: the proportion of time the system is in an abnormal state.
Utility ratio: The percentage of system performance improvement.
Effect:
AMM reduces detection delays by 33.0% on average, and reduces missed detection rates by 18.3% and false alarm rates by 16.7%.
The abnormality rate was reduced by 19.3%, and the utility ratio was increased by 88.2%.</x:v>
      </x:c>
      <x:c r="J513" t="str">
        <x:v>No</x:v>
      </x:c>
      <x:c r="K513" t="str">
        <x:v>Not reported</x:v>
      </x:c>
      <x:c r="L513" t="str">
        <x:v>No</x:v>
      </x:c>
      <x:c r="M513" s="6"/>
      <x:c r="N513"/>
      <x:c r="O513" t="str">
        <x:v>Anomaly detection and fault diagnosis</x:v>
      </x:c>
      <x:c r="P513" t="str">
        <x:v>Anomaly detection and fault location in microservice systems</x:v>
      </x:c>
      <x:c r="Q513" t="str">
        <x:v>No</x:v>
      </x:c>
    </x:row>
    <x:row r="514" ht="25.5" customHeight="1">
      <x:c r="A514" t="str">
        <x:v>Cut to the Chase: An Error-Oriented Approach to Detect Error-Handling Bugs</x:v>
      </x:c>
      <x:c r="B514" t="str">
        <x:v>Testing</x:v>
      </x:c>
      <x:c r="C514" t="str">
        <x:v>The paper proposes EH-Digger, an error-oriented approach to detect error-handling bugs in C/C++ programs. Unlike existing template-based or API-centric learning methods, EH-Digger analyzes the context of error-handling code (from fault to failure statements) to derive handling rules. Evaluated on the Linux Kernel and 11 open-source applications, EH-Digger detected 53 new bugs and 71 historical bugs with 91% precision, outperforming state-of-the-art tools by identifying 30.1% unique bugs.</x:v>
      </x:c>
      <x:c r="D514" t="str">
        <x:v>The paper proposes EH-Digger, an error-oriented approach to detect error-handling bugs in C/C++ programs. Unlike existing template-based or API-centric learning methods, EH-Digger analyzes the context of error-handling code (from fault to failure statements) to derive handling rules. Evaluated on the Linux Kernel and 11 open-source applications, EH-Digger detected 53 new bugs and 71 historical bugs with 91% precision, outperforming state-of-the-art tools by identifying 30.1% unique bugs.</x:v>
      </x:c>
      <x:c r="E514" t="str">
        <x:v>The research topic is the automated detection of error processing defects, focusing on solving the problems of missed detection and false detection caused by existing methods that ignore the error propagation context.</x:v>
      </x:c>
      <x:c r="F514" t="str">
        <x:v>Yes</x:v>
      </x:c>
      <x:c r="G514" t="str">
        <x:v>FSE-24</x:v>
      </x:c>
      <x:c r="H514" t="str">
        <x:v>Dataset: 2,322 error handling code snippets (from 22 open source software across 8 domains).
Test objects: Linux Kernel (versions 6.5 and 4.14) and 11 GitHub high-star open source applications (such as Redis, Curl, VLC, etc.).</x:v>
      </x:c>
      <x:c r="I514" t="str">
        <x:v>Indicators: Precision, Recall, F1 value.
Effect:
Linux Kernel: 90.3% accuracy, 214 defects detected (40 historical defects).
11 applications: average accuracy 89.6%, 163 defects detected (33 new defects, 31 historical defects).
Comparative experiment: 30.1% of defects are unique to EH-Digger, and the F1 value (0.81) is better than EH-Miner (0.71) and GLM (0.74).</x:v>
      </x:c>
      <x:c r="J514" t="str">
        <x:v>Yes</x:v>
      </x:c>
      <x:c r="K514" t="str">
        <x:v>The paper mentions practical applications in Linux Kernel and multiple open source projects (such as Redis, Curl, VLC):
20 defect patches were submitted to the Linux kernel, all of which were confirmed by developers.
Across 11 apps, 33 new flaws were confirmed or fixed by developers.
No industrial examples of commercial companies are mentioned.</x:v>
      </x:c>
      <x:c r="L514" t="str">
        <x:v>No</x:v>
      </x:c>
      <x:c r="M514" s="6"/>
      <x:c r="N514"/>
      <x:c r="O514" t="str">
        <x:v>Program Analysis and Software Testing</x:v>
      </x:c>
      <x:c r="P514" t="str">
        <x:v>program analysis techniques</x:v>
      </x:c>
      <x:c r="Q514" t="str">
        <x:v>No</x:v>
      </x:c>
    </x:row>
    <x:row r="515" ht="25.5" customHeight="1">
      <x:c r="A515" t="str">
        <x:v>DAInfer: Inferring API Aliasing Specifications from Library Documentation via Neurosymbolic Optimization</x:v>
      </x:c>
      <x:c r="B515" t="str">
        <x:v>Development</x:v>
      </x:c>
      <x:c r="C515" t="str">
        <x:v>The paper proposes DAInfer, a neurosymbolic optimization approach to infer API aliasing specifications from library documentation. Unlike existing methods relying on source code analysis or dynamic testing, DAInfer leverages NLP models to interpret informal semantic information in documentation and reduces the inference problem to an optimization problem. Evaluated on Java libraries, DAInfer achieves 79.78% precision and 82.29% recall, averaging 5.35 seconds per class. The inferred specifications enhance alias analysis (80.05% more alias facts) and taint analysis (85 additional taint flows detected).</x:v>
      </x:c>
      <x:c r="D515" t="str">
        <x:v>The paper proposes DAInfer, a neurosymbolic optimization approach to infer API aliasing specifications from library documentation. Unlike existing methods relying on source code analysis or dynamic testing, DAInfer leverages NLP models to interpret informal semantic information in documentation and reduces the inference problem to an optimization problem. Evaluated on Java libraries, DAInfer achieves 79.78% precision and 82.29% recall, averaging 5.35 seconds per class. The inferred specifications enhance alias analysis (80.05% more alias facts) and taint analysis (85 additional taint flows detected).</x:v>
      </x:c>
      <x:c r="E515" t="str">
        <x:v>The research topic is automated inference of API alias specifications, focusing on solving the scalability and applicability problems caused by existing methods relying on source code or dynamic testing.</x:v>
      </x:c>
      <x:c r="F515" t="str">
        <x:v>Yes</x:v>
      </x:c>
      <x:c r="G515" t="str">
        <x:v>FSE-24</x:v>
      </x:c>
      <x:c r="H515" t="str">
        <x:v>Dataset: 167 Java classes (from Android framework, Java collection library, etc.), containing 8,342 APIs.
Comparison methods: Atlas (based on dynamic testing), USpec (based on application code), LLM-Alias ​​(directly using ChatGPT).</x:v>
      </x:c>
      <x:c r="I515" t="str">
        <x:v>Indicators: Precision, Recall, Time Cost, Token Cost.
Effect:
Canonical inference: precision 79.78%, recall rate 82.29%, average 5.35 seconds/class.
Alias ​​analysis: Alias ​​facts increased by 80.05%.
Taint analysis: detect up to 85 taint streams.
Efficiency: Compared with the baseline method, DAInfer is 1.94–3.19 times faster.</x:v>
      </x:c>
      <x:c r="J515" t="str">
        <x:v>Yes</x:v>
      </x:c>
      <x:c r="K515" t="str">
        <x:v>Application scenarios: The improvement effect of DAInfer on alias analysis and taint analysis has been verified in 15 Java projects and 23 Android applications (such as navigation and security applications).
No industry examples of specific commercial companies are mentioned.</x:v>
      </x:c>
      <x:c r="L515" t="str">
        <x:v>No</x:v>
      </x:c>
      <x:c r="M515" s="6"/>
      <x:c r="N515"/>
      <x:c r="O515" t="str">
        <x:v>Formal methods and verification</x:v>
      </x:c>
      <x:c r="P515" t="str">
        <x:v>Program Verification and Theorem Proving</x:v>
      </x:c>
      <x:c r="Q515" t="str">
        <x:v>Yes</x:v>
      </x:c>
    </x:row>
    <x:row r="516" ht="25.5" customHeight="1">
      <x:c r="A516" t="str">
        <x:v>Decomposing Software Verification Using Distributed Summary Synthesis</x:v>
      </x:c>
      <x:c r="B516" t="str">
        <x:v>Development</x:v>
      </x:c>
      <x:c r="C516" t="str">
        <x:v>This paper introduces a novel approach called Distributed Summary Synthesis (DSS) to decompose large software verification tasks into smaller, interconnected tasks based on program control-flow blocks. Each block is analyzed independently and continuously refined through communication between blocks, synthesizing preconditions and violation conditions. DSS enables parallel analysis of all blocks, significantly reducing response time and making it suitable for continuous integration. Experimental results demonstrate its effectiveness in distributing workloads across multiple processing units, with some cases outperforming traditional single-threaded predicate abstraction.</x:v>
      </x:c>
      <x:c r="D516" t="str">
        <x:v>This paper introduces a novel approach called Distributed Summary Synthesis (DSS) to decompose large software verification tasks into smaller, interconnected tasks based on program control-flow blocks. Each block is analyzed independently and continuously refined through communication between blocks, synthesizing preconditions and violation conditions. DSS enables parallel analysis of all blocks, significantly reducing response time and making it suitable for continuous integration. Experimental results demonstrate its effectiveness in distributing workloads across multiple processing units, with some cases outperforming traditional single-threaded predicate abstraction.</x:v>
      </x:c>
      <x:c r="E516" t="str">
        <x:v>The research topic is parallelization and decomposition of software verification, specifically including:
How to decompose a large verification task into independent small tasks (based on control flow blocks).
How to achieve parallel verification through distributed summary synthesis (iterative optimization of block contracts).
How to reduce response time to support continuous integration.</x:v>
      </x:c>
      <x:c r="F516" t="str">
        <x:v>No</x:v>
      </x:c>
      <x:c r="G516" t="str">
        <x:v>FSE-24</x:v>
      </x:c>
      <x:c r="H516" t="str">
        <x:v>The paper uses sv-benchmarks, a large benchmark set for C program verification, including tasks from real software systems (such as Linux drivers and embedded systems).</x:v>
      </x:c>
      <x:c r="I516" t="str">
        <x:v>Quantitative indicators:
CPU time
Response time
Correctly solved tasks
Parallel speed-up (Speed-up with multiple cores)
Effect:
When using 8 processing units, the response time is reduced to 1/4 of that of a single thread on average (4 times faster).
In some tasks, the response time of DSS is significantly better than that of traditional predicate abstraction (such as the tasks in Table 2).
In parallel portfolios, response times are improved by up to 16 times.</x:v>
      </x:c>
      <x:c r="J516" t="str">
        <x:v>No</x:v>
      </x:c>
      <x:c r="K516" t="str">
        <x:v>Not reported</x:v>
      </x:c>
      <x:c r="L516" t="str">
        <x:v>No</x:v>
      </x:c>
      <x:c r="M516" s="6"/>
      <x:c r="N516"/>
      <x:c r="O516" t="str">
        <x:v>Formal methods and verification</x:v>
      </x:c>
      <x:c r="P516" t="str">
        <x:v>Program Verification and Theorem Proving</x:v>
      </x:c>
      <x:c r="Q516" t="str">
        <x:v>No</x:v>
      </x:c>
    </x:row>
    <x:row r="517" ht="25.5" customHeight="1">
      <x:c r="A517" t="str">
        <x:v>Towards Better Graph Neural Network-based Fault Localization Through Enhanced Code Representation</x:v>
      </x:c>
      <x:c r="B517" t="str">
        <x:v>Development</x:v>
      </x:c>
      <x:c r="C517" t="str">
        <x:v>This paper introduces a novel approach called Distributed Summary Synthesis (DSS) to decompose large software verification tasks into smaller, interconnected tasks based on program control-flow blocks. Each block is analyzed independently and continuously refined through communication between blocks, synthesizing preconditions and violation conditions. DSS enables parallel analysis of all blocks, significantly reducing response time and making it suitable for continuous integration. Experimental results demonstrate its effectiveness in distributing workloads across multiple processing units, with some cases outperforming traditional single-threaded predicate abstraction.</x:v>
      </x:c>
      <x:c r="D517" t="str">
        <x:v>This paper introduces a novel approach called Distributed Summary Synthesis (DSS) to decompose large software verification tasks into smaller, interconnected tasks based on program control-flow blocks. Each block is analyzed independently and continuously refined through communication between blocks, synthesizing preconditions and violation conditions. DSS enables parallel analysis of all blocks, significantly reducing response time and making it suitable for continuous integration. Experimental results demonstrate its effectiveness in distributing workloads across multiple processing units, with some cases outperforming traditional single-threaded predicate abstraction.</x:v>
      </x:c>
      <x:c r="E517" t="str">
        <x:v>The research topic is parallelization and decomposition of software verification, specifically including:
How to decompose a large verification task into independent small tasks (based on control flow blocks).
How to achieve parallel verification through distributed summary synthesis (iterative optimization of block contracts).
How to reduce response time to support continuous integration.</x:v>
      </x:c>
      <x:c r="F517" t="str">
        <x:v>No</x:v>
      </x:c>
      <x:c r="G517" t="str">
        <x:v>FSE-24</x:v>
      </x:c>
      <x:c r="H517" t="str">
        <x:v>The paper uses sv-benchmarks, a large benchmark set for C program verification, including tasks from real software systems (such as Linux drivers and embedded systems).</x:v>
      </x:c>
      <x:c r="I517" t="str">
        <x:v>Quantitative indicators:
CPU time
Response time
Correctly solved tasks
Parallel speed-up (Speed-up with multiple cores)
Effect:
When using 8 processing units, the response time is reduced to 1/4 of that of a single thread on average (4 times faster).
In some tasks, the response time of DSS is significantly better than that of traditional predicate abstraction (such as the tasks in Table 2).
In parallel portfolios, response times are improved by up to 16 times.</x:v>
      </x:c>
      <x:c r="J517" t="str">
        <x:v>No</x:v>
      </x:c>
      <x:c r="K517" t="str">
        <x:v>Not reported</x:v>
      </x:c>
      <x:c r="L517" t="str">
        <x:v>No</x:v>
      </x:c>
      <x:c r="M517" s="6" t="e">
        <x:f>HYPERLINK("https://github.com/nakhlarafi/DepGraph","https://github.com/nakhlarafi/DepGraph")</x:f>
        <x:v>HYPERLINK is not implemented. linkLocation=https://github.com/nakhlarafi/DepGraph, friendlyName=https://github.com/nakhlarafi/DepGraph</x:v>
      </x:c>
      <x:c r="N517" t="str">
        <x:v>1</x:v>
      </x:c>
      <x:c r="O517" t="str">
        <x:v>Formal methods and verification</x:v>
      </x:c>
      <x:c r="P517" t="str">
        <x:v>Model checking and symbolic execution</x:v>
      </x:c>
      <x:c r="Q517" t="str">
        <x:v>No</x:v>
      </x:c>
    </x:row>
    <x:row r="518" ht="25.5" customHeight="1">
      <x:c r="A518" t="str">
        <x:v>EyeTrans: Merging Human and Machine Attention for Neural Code Summarization</x:v>
      </x:c>
      <x:c r="B518" t="str">
        <x:v>Testing</x:v>
      </x:c>
      <x:c r="C518" t="str">
        <x:v>The paper proposes DepGraph, a GNN-based fault localization technique that enhances code representation by integrating interprocedural call graphs and code change information. Evaluated on Defects4J, DepGraph outperforms state-of-the-art methods (e.g., Grace) with 20% higher Top-1 accuracy, 70% reduced graph complexity, and 44% lower GPU memory usage. It also demonstrates robustness in cross-project settings.</x:v>
      </x:c>
      <x:c r="D518" t="str">
        <x:v>The paper proposes DepGraph, a GNN-based fault localization technique that enhances code representation by integrating interprocedural call graphs and code change information. Evaluated on Defects4J, DepGraph outperforms state-of-the-art methods (e.g., Grace) with 20% higher Top-1 accuracy, 70% reduced graph complexity, and 44% lower GPU memory usage. It also demonstrates robustness in cross-project settings.</x:v>
      </x:c>
      <x:c r="E518" t="str">
        <x:v>Software fault location based on graph neural network focuses on solving the problems of incomplete code representation and high consumption of computing resources.</x:v>
      </x:c>
      <x:c r="F518" t="str">
        <x:v>Yes</x:v>
      </x:c>
      <x:c r="G518" t="str">
        <x:v>FSE-24</x:v>
      </x:c>
      <x:c r="H518" t="str">
        <x:v>Defects4J 2.0.0, contains 675 real faults from 14 Java projects</x:v>
      </x:c>
      <x:c r="I518" t="str">
        <x:v>Top-N: DepGraph locates 20% more faults in Top-1 than Grace (359 vs. 298).
MFR/MAR: The average ranking increased by more than 50% (MFR dropped from 5.678 to 2.562).
Resource efficiency: GPU memory is reduced by 44% (143GB → 80GB), and training time is shortened by 85% (9 days → 1.5 days).
Cross-project: Top-1 accuracy is 42% higher than Grace.</x:v>
      </x:c>
      <x:c r="J518" t="str">
        <x:v>No</x:v>
      </x:c>
      <x:c r="K518" t="str">
        <x:v>Not reported</x:v>
      </x:c>
      <x:c r="L518" t="str">
        <x:v>No</x:v>
      </x:c>
      <x:c r="M518" s="6"/>
      <x:c r="N518"/>
      <x:c r="O518" t="str">
        <x:v>Software maintenance and evolution</x:v>
      </x:c>
      <x:c r="P518" t="str">
        <x:v>Automated program repair</x:v>
      </x:c>
      <x:c r="Q518" t="str">
        <x:v>Yes</x:v>
      </x:c>
    </x:row>
    <x:row r="519" ht="25.5" customHeight="1">
      <x:c r="A519" t="str">
        <x:v>Predicting Code Comprehension: A Novel Approach to Align Human Gaze with Code Using Deep Neural Networks</x:v>
      </x:c>
      <x:c r="B519" t="str">
        <x:v>Development</x:v>
      </x:c>
      <x:c r="C519" t="str">
        <x:v>The paper introduces a novel deep neural network approach that aligns developers' eye gaze with code tokens to predict code comprehension and perceived difficulty. By conducting an eye-tracking experiment with 27 participants and 16 diverse code tasks, the authors developed a model that outperforms state-of-the-art methods. The results demonstrate the value of integrating human gaze data with code features for improving code quality assessment.</x:v>
      </x:c>
      <x:c r="D519" t="str">
        <x:v>The paper introduces a novel deep neural network approach that aligns developers' eye gaze with code tokens to predict code comprehension and perceived difficulty. By conducting an eye-tracking experiment with 27 participants and 16 diverse code tasks, the authors developed a model that outperforms state-of-the-art methods. The results demonstrate the value of integrating human gaze data with code features for improving code quality assessment.</x:v>
      </x:c>
      <x:c r="E519" t="str">
        <x:v>By aligning the developer's eye movement data with the code, we can predict the difficulty and accuracy of code understanding and explore a more humane code quality assessment method.</x:v>
      </x:c>
      <x:c r="F519" t="str">
        <x:v>Yes</x:v>
      </x:c>
      <x:c r="G519" t="str">
        <x:v>FSE-24</x:v>
      </x:c>
      <x:c r="H519" t="str">
        <x:v>The paper uses three existing baseline methods for comparison: Fritz et al. (2014): method based on hand-crafted features and naive Bayes classifier.
Al Madi et al. (2021): Method based on random forests and word-level eye movement features.
Harada and Nakayama (2021): Method based on SVM and eye movement features.</x:v>
      </x:c>
      <x:c r="I519" t="str">
        <x:v>Indicator: AUC (Area Under the ROC Curve).
Effect:
Code Comprehension: AUC = 0.746 (new participants), 0.675 (new code snippets).
Perceived Difficulty prediction: AUC = 0.739 (new participant), 0.743 (new code snippet).
Our model significantly outperforms baseline methods in most cases.</x:v>
      </x:c>
      <x:c r="J519" t="str">
        <x:v>No</x:v>
      </x:c>
      <x:c r="K519" t="str">
        <x:v>Not reported</x:v>
      </x:c>
      <x:c r="L519" t="str">
        <x:v>No</x:v>
      </x:c>
      <x:c r="M519" s="6"/>
      <x:c r="N519"/>
      <x:c r="O519" t="str">
        <x:v>Human-computer interaction and developer tools</x:v>
      </x:c>
      <x:c r="P519" t="str">
        <x:v>Developer experience and flow analysis</x:v>
      </x:c>
      <x:c r="Q519" t="str">
        <x:v>Yes</x:v>
      </x:c>
    </x:row>
    <x:row r="520" ht="25.5" customHeight="1">
      <x:c r="A520" t="str">
        <x:v>R2I: A Relative Readability Metric for Decompiled Code</x:v>
      </x:c>
      <x:c r="B520" t="str">
        <x:v>Maintenance</x:v>
      </x:c>
      <x:c r="C520" t="str">
        <x:v>This paper introduces R2I (Relative Readability Index), the first specialized metric tailored to quantitatively evaluate the relative readability of decompiled code. Existing source code readability metrics are unsuitable for decompiled code due to the lack of rich semantic information and potential syntactic errors. R2I computes a relative readability score (ranging from 0 to 1) by extracting 31 features from Abstract Syntax Trees (ASTs) of decompiled code snippets from different decompilers, with feature weights determined via user surveys. Experiments demonstrate that R2I effectively reflects the relative quality of decompiled code (e.g., across decompilers, versions, and obfuscated binaries) and aligns well with human perceptions of readability.</x:v>
      </x:c>
      <x:c r="D520" t="str">
        <x:v>This paper introduces R2I (Relative Readability Index), the first specialized metric tailored to quantitatively evaluate the relative readability of decompiled code. Existing source code readability metrics are unsuitable for decompiled code due to the lack of rich semantic information and potential syntactic errors. R2I computes a relative readability score (ranging from 0 to 1) by extracting 31 features from Abstract Syntax Trees (ASTs) of decompiled code snippets from different decompilers, with feature weights determined via user surveys. Experiments demonstrate that R2I effectively reflects the relative quality of decompiled code (e.g., across decompilers, versions, and obfuscated binaries) and aligns well with human perceptions of readability.</x:v>
      </x:c>
      <x:c r="E520" t="str">
        <x:v>Design and verify an indicator (R2I) specifically for quantitatively evaluating the relative readability of decompiled code, including feature extraction, weight determination, evaluation system construction, and validity verification (such as consistency with human perception, sensitivity to decompiler versions and code obfuscation).</x:v>
      </x:c>
      <x:c r="F520" t="str">
        <x:v>No</x:v>
      </x:c>
      <x:c r="G520" t="str">
        <x:v>FSE-24</x:v>
      </x:c>
      <x:c r="H520" t="str">
        <x:v>GNU Coreutils 8.29 and Findutils 4.6.0 were used as the benchmark set, these tools were compiled with GCC 8.2.0 at O2 optimization level and stripped of debugging symbols. The final dataset contains 103 Coreutils binaries and 4 Findutils binaries, for a total of 107 binaries, from which 5305 functions were extracted that were successfully decompiled by all 6 decompilers.</x:v>
      </x:c>
      <x:c r="I520" t="str">
        <x:v>Quantitative index: R2I (Relative Readability Index), with a value range of 0-1. The higher the value, the better the relative readability.
Results achieved:
Among the 6 decompilers (Hex-Rays, Binary Ninja, Ghidra, RetDec, Angr, Radare2), Hex-Rays has the highest average R2I (0.604), and Radare2 has the lowest (0.448), which is consistent with the user survey results;
Can reflect the decompiler version improvement: the R2I (0.698) of the latest version of Hex-Rays (v8.3) is significantly higher than the old version (v7.2: 0.595; v6.8: 0.386);
Can reflect the impact of code obfuscation: obfuscation (such as bogus control flow, control flow flattening) will reduce R2I, and the R2I of mixed obfuscation is significantly lower than that of non-obfuscated code.</x:v>
      </x:c>
      <x:c r="J520" t="str">
        <x:v>No</x:v>
      </x:c>
      <x:c r="K520" t="str">
        <x:v>Not reported</x:v>
      </x:c>
      <x:c r="L520" t="str">
        <x:v>No</x:v>
      </x:c>
      <x:c r="M520" s="6" t="e">
        <x:f>HYPERLINK("https://github.com/e0mh4/R2I","https://github.com/e0mh4/R2I")</x:f>
        <x:v>HYPERLINK is not implemented. linkLocation=https://github.com/e0mh4/R2I, friendlyName=https://github.com/e0mh4/R2I</x:v>
      </x:c>
      <x:c r="N520" t="str">
        <x:v>4</x:v>
      </x:c>
      <x:c r="O520" t="str">
        <x:v>Software security and vulnerability analysis</x:v>
      </x:c>
      <x:c r="P520" t="str">
        <x:v>Binary code analysis and decompilation</x:v>
      </x:c>
      <x:c r="Q520" t="str">
        <x:v>No</x:v>
      </x:c>
    </x:row>
    <x:row r="521" ht="25.5" customHeight="1">
      <x:c r="A521" t="str">
        <x:v>Maximizing Patch Coverage for Testing of Highly-Configurable Software without Exploding Build Times</x:v>
      </x:c>
      <x:c r="B521" t="str">
        <x:v>Testing</x:v>
      </x:c>
      <x:c r="C521" t="str">
        <x:v>This paper addresses the challenge of maximizing patch coverage in highly-configurable software while keeping build times manageable. It introduces krepair, an automated approach to repair configuration files ensuring that patches are included in the compiled binary without significantly increasing build times. By evaluating krepair against other state-of-the-art techniques such as defconfig, allyesconfig, and VAMPYR on a sample of Linux kernel patches, the study shows that krepair achieves high patch coverage with substantially faster build times.</x:v>
      </x:c>
      <x:c r="D521" t="str">
        <x:v>This paper addresses the challenge of maximizing patch coverage in highly-configurable software while keeping build times manageable. It introduces krepair, an automated approach to repair configuration files ensuring that patches are included in the compiled binary without significantly increasing build times. By evaluating krepair against other state-of-the-art techniques such as defconfig, allyesconfig, and VAMPYR on a sample of Linux kernel patches, the study shows that krepair achieves high patch coverage with substantially faster build times.</x:v>
      </x:c>
      <x:c r="E521" t="str">
        <x:v>About improving patch coverage in highly configurable software (especially the Linux kernel) while avoiding long build times.
Yes, the thesis research is related to intelligence as it involves using automated tools and algorithms (e.g. SAT solvers) to optimize profiles, thereby improving patch coverage and reducing build times.</x:v>
      </x:c>
      <x:c r="F521" t="str">
        <x:v>Yes</x:v>
      </x:c>
      <x:c r="G521" t="str">
        <x:v>FSE-24</x:v>
      </x:c>
      <x:c r="H521" t="str">
        <x:v>507 randomly selected patches from the Linux kernel development cycle in the past year</x:v>
      </x:c>
      <x:c r="I521" t="str">
        <x:v>Quantitative metrics include patch coverage and build time. The results show that krepair achieves patch coverage close to the largest configuration file (88.5%), but its average build time is only about 20 minutes, compared to about 4 hours for the allesconfig method.</x:v>
      </x:c>
      <x:c r="J521" t="str">
        <x:v>No</x:v>
      </x:c>
      <x:c r="K521" t="str">
        <x:v>Not reported</x:v>
      </x:c>
      <x:c r="L521" t="str">
        <x:v>No</x:v>
      </x:c>
      <x:c r="M521" s="6"/>
      <x:c r="N521"/>
      <x:c r="O521" t="str">
        <x:v>Software maintenance and evolution</x:v>
      </x:c>
      <x:c r="P521" t="str">
        <x:v>Software dependency management</x:v>
      </x:c>
      <x:c r="Q521" t="str">
        <x:v>No</x:v>
      </x:c>
    </x:row>
    <x:row r="522" ht="25.5" customHeight="1">
      <x:c r="A522" t="str">
        <x:v>Syntax Is All You Need: A Universal-Language Approach to Mutant Generation</x:v>
      </x:c>
      <x:c r="B522" t="str">
        <x:v>Testing</x:v>
      </x:c>
      <x:c r="C522" t="str">
        <x:v>The paper introduces a universal-language approach to mutant generation in mutation testing, addressing the high development and maintenance costs of traditional language-specific tools. By leveraging parser parser combinators and regular expressions, the authors propose a lightweight method that generates source-level mutants for multiple programming languages without requiring language-specific parsers. The tool, implemented in just 2,200 lines of Python, outperforms existing single-language tools in generating valid mutants while significantly reducing code complexity.</x:v>
      </x:c>
      <x:c r="D522" t="str">
        <x:v>The paper introduces a universal-language approach to mutant generation in mutation testing, addressing the high development and maintenance costs of traditional language-specific tools. By leveraging parser parser combinators and regular expressions, the authors propose a lightweight method that generates source-level mutants for multiple programming languages without requiring language-specific parsers. The tool, implemented in just 2,200 lines of Python, outperforms existing single-language tools in generating valid mutants while significantly reducing code complexity.</x:v>
      </x:c>
      <x:c r="E522" t="str">
        <x:v>A universal language mutation generation method based on syntax and program transformation, aiming to support mutation testing of multiple programming languages through unified technology.</x:v>
      </x:c>
      <x:c r="F522" t="str">
        <x:v>Yes</x:v>
      </x:c>
      <x:c r="G522" t="str">
        <x:v>FSE-24</x:v>
      </x:c>
      <x:c r="H522" t="str">
        <x:v>The paper compares the following single-language mutation testing tools:
C++: Dextool
Java: PIT, LittleDarwin
Python: Mutmut, CosmicRay
Rust: Cargo-Mutants</x:v>
      </x:c>
      <x:c r="I522" t="str">
        <x:v>Indicators:
Number of mutants generated (Muts.)
Proportion of valid variants (% Valid)
Mut. Score
Equivalent variant proportion (% Eqv.)
Effect:
The tool supports 12 languages and requires only 2,200 lines of Python code and 436 lines of rule definitions.
In experiments with C++, Java, Python, and Rust, the number of variants generated was significantly greater than that of single-language tools (such as Dextool, PIT, etc.).
Mutation scores are comparable to existing tools, and in some cases higher (e.g. Rust’s mutation score is 0.64).</x:v>
      </x:c>
      <x:c r="J522" t="str">
        <x:v>Yes</x:v>
      </x:c>
      <x:c r="K522" t="str">
        <x:v>The paper mentioned that this method has been adopted by companies such as Google, Meta, and Amazon, and has become an officially recommended mutation testing tool for the Solidity language (https://docs.soliditylang.org/en/latest/resources.html).</x:v>
      </x:c>
      <x:c r="L522" t="str">
        <x:v>Yes</x:v>
      </x:c>
      <x:c r="M522" s="6"/>
      <x:c r="N522"/>
      <x:c r="O522" t="str">
        <x:v>Program Analysis and Software Testing</x:v>
      </x:c>
      <x:c r="P522" t="str">
        <x:v>Automated test generation</x:v>
      </x:c>
      <x:c r="Q522" t="str">
        <x:v>No</x:v>
      </x:c>
    </x:row>
    <x:row r="523" ht="25.5" customHeight="1">
      <x:c r="A523" t="str">
        <x:v>JIT-Smart: A Multi-Task Learning Framework for Just-In-Time Defect Prediction and Localization</x:v>
      </x:c>
      <x:c r="B523" t="str">
        <x:v>Testing</x:v>
      </x:c>
      <x:c r="C523" t="str">
        <x:v>This paper proposes JIT-Smart, a multi-task learning framework for simultaneous just-in-time defect prediction (JIT-DP) and just-in-time defect localization (JIT-DL). Existing methods typically perform JIT-DL via post-mortem analysis based on JIT-DP results, failing to utilize line-level label information. JIT-Smart introduces a novel Defect Localization Network (DLN) that explicitly incorporates label information of defective lines for supervised learning, and combines multi-task loss functions to handle class imbalance, enabling mutual reinforcement between the two tasks.</x:v>
      </x:c>
      <x:c r="D523" t="str">
        <x:v>This paper proposes JIT-Smart, a multi-task learning framework for simultaneous just-in-time defect prediction (JIT-DP) and just-in-time defect localization (JIT-DL). Existing methods typically perform JIT-DL via post-mortem analysis based on JIT-DP results, failing to utilize line-level label information. JIT-Smart introduces a novel Defect Localization Network (DLN) that explicitly incorporates label information of defective lines for supervised learning, and combines multi-task loss functions to handle class imbalance, enabling mutual reinforcement between the two tasks.</x:v>
      </x:c>
      <x:c r="E523" t="str">
        <x:v>Design and verify a multi-task learning framework JIT-Smart. By integrating submission-level and row-level label information, it simultaneously achieves instant defect prediction (identifying defect submissions) and instant defect location (locating defective code lines), solves the problem of category imbalance, and improves the accuracy and efficiency of prediction and location.</x:v>
      </x:c>
      <x:c r="F523" t="str">
        <x:v>Yes</x:v>
      </x:c>
      <x:c r="G523" t="str">
        <x:v>FSE-24</x:v>
      </x:c>
      <x:c r="H523" t="str">
        <x:v>The JIT-Defects4J dataset is used, which contains 27,319 commits and 131,962 lines of code from 21 Java projects, of which 8.54% of commits and 9.54% of code behavior defect samples. This dataset provides commit information (such as commit messages, code changes) and commit-level and line-level defect labels, and is a large-scale fine-grained dataset for JIT-DP and JIT-DL.</x:v>
      </x:c>
      <x:c r="I523" t="str">
        <x:v>Quantitative indicators:
JIT-DP (submission level): F1-Score, AUC, Recall@20% Effort, Effort@20% Recall, Popt.
JIT-DL (row level): Top-5/10 Accuracy, Recall@20% Effortline, Effort@20% Recallline, IFAline.
Results achieved:
In JIT-DP, the median F1-Score reached 0.475 (an increase of 19.89%-702.74% from the baseline), the AUC reached 0.886 (an increase of 1.23%-31.34%), and the Recall@20% Effort reached 0.823 (an increase of 9.44%-33.16%).
In JIT-DL, the Top-5 Accuracy reaches 0.539 (an increase of 101.83%-178.35%), the Top-10 Accuracy reaches 0.396 (an increase of 101.01%-277.31%), and the Recall@20% Effortline reaches 0.726 (an increase of 257.88%-404.63%).
In cross-project evaluation, JIT-Smart outperforms the best baseline JIT-Fine in all indicators, with an average F1-Score improvement of 15.30% and a Top-5 Accuracy improvement of 238.72%.</x:v>
      </x:c>
      <x:c r="J523" t="str">
        <x:v>No</x:v>
      </x:c>
      <x:c r="K523" t="str">
        <x:v>Not reported</x:v>
      </x:c>
      <x:c r="L523" t="str">
        <x:v>No</x:v>
      </x:c>
      <x:c r="M523" s="6"/>
      <x:c r="N523"/>
      <x:c r="O523" t="str">
        <x:v>Software maintenance and evolution</x:v>
      </x:c>
      <x:c r="P523" t="str">
        <x:v>Automated program repair</x:v>
      </x:c>
      <x:c r="Q523" t="str">
        <x:v>Yes</x:v>
      </x:c>
    </x:row>
    <x:row r="524" ht="25.5" customHeight="1">
      <x:c r="A524" s="2" t="str">
        <x:v>ClarifyGPT: A Framework for Enhancing LLM-based Code Generation via Requirements Clarification</x:v>
      </x:c>
      <x:c r="B524" t="str">
        <x:v>Development</x:v>
      </x:c>
      <x:c r="C524" t="str">
        <x:v>This paper introduces ClarifyGPT, a framework aimed at enhancing code generation capabilities of large language models (LLMs) by clarifying user requirements. ClarifyGPT identifies ambiguous requirements and automatically generates clarification questions. Based on the answers to these questions, it refines the requirements and produces more accurate code solutions. The evaluation across several public code generation benchmarks shows significant improvements in code quality.</x:v>
      </x:c>
      <x:c r="D524" t="str">
        <x:v>This paper introduces ClarifyGPT, a framework aimed at enhancing code generation capabilities of large language models (LLMs) by clarifying user requirements. ClarifyGPT identifies ambiguous requirements and automatically generates clarification questions. Based on the answers to these questions, it refines the requirements and produces more accurate code solutions. The evaluation across several public code generation benchmarks shows significant improvements in code quality.</x:v>
      </x:c>
      <x:c r="E524" t="str">
        <x:v>About how to use requirements clarification technology to improve the quality of code generation based on LLM and solve code errors or inefficiencies caused by unclear requirements.</x:v>
      </x:c>
      <x:c r="F524" t="str">
        <x:v>Yes</x:v>
      </x:c>
      <x:c r="G524" t="str">
        <x:v>FSE-24</x:v>
      </x:c>
      <x:c r="H524" t="str">
        <x:v>Multiple public code generation benchmark test sets such as HumanEval, MBPP-sanitized, HumanEval-ET, MBPP-ET and CoderEval were used in the study.</x:v>
      </x:c>
      <x:c r="I524" t="str">
        <x:v>The study adopted Pass@k as the evaluation index, especially Pass@1, that is, if at least one generated code solution can pass all test cases, the problem is considered solved. Experiments show that when using the GPT-4 model, ClarifyGPT's performance on Pass@1 is improved by an average of 11.66%, and when using the ChatGPT model, the average performance is improved by 15.00%.</x:v>
      </x:c>
      <x:c r="J524" t="str">
        <x:v>No</x:v>
      </x:c>
      <x:c r="K524" t="str">
        <x:v>Not reported</x:v>
      </x:c>
      <x:c r="L524" t="str">
        <x:v>Yes</x:v>
      </x:c>
      <x:c r="M524" s="6" t="e">
        <x:f>HYPERLINK("https://github.com/ClarifyGPT/ClarifyGPT","https://github.com/ClarifyGPT/ClarifyGPT")</x:f>
        <x:v>HYPERLINK is not implemented. linkLocation=https://github.com/ClarifyGPT/ClarifyGPT, friendlyName=https://github.com/ClarifyGPT/ClarifyGPT</x:v>
      </x:c>
      <x:c r="N524" t="str">
        <x:v>26</x:v>
      </x:c>
      <x:c r="O524" t="str">
        <x:v>Code generation and understanding</x:v>
      </x:c>
      <x:c r="P524" t="str">
        <x:v>Code generation and completion</x:v>
      </x:c>
      <x:c r="Q524" t="str">
        <x:v>Yes</x:v>
      </x:c>
    </x:row>
    <x:row r="525" ht="25.5" customHeight="1">
      <x:c r="A525" t="str">
        <x:v>CrossCert: A Cross-Checking Detection Approach to Patch Robustness Certification for Deep Learning Models</x:v>
      </x:c>
      <x:c r="B525" t="str">
        <x:v>Testing</x:v>
      </x:c>
      <x:c r="C525" t="str">
        <x:v>The paper proposes a novel certified defense technique called CrossCert, designed to detect and defend against adversarial patch attacks in deep learning models. CrossCert formulates a cross-checking approach by combining two certified recovery defenders to provide unwavering certification and detection certification. Unwavering certification ensures that a certified sample, when subjected to adversarial patches, will always return a benign label without warnings, while detection certification guarantees warnings for malicious samples. Experiments on benchmark datasets demonstrate that CrossCert certifies a significant proportion of samples with unwavering guarantees while maintaining performance comparable to state-of-the-art techniques.</x:v>
      </x:c>
      <x:c r="D525" t="str">
        <x:v>The paper proposes a novel certified defense technique called CrossCert, designed to detect and defend against adversarial patch attacks in deep learning models. CrossCert formulates a cross-checking approach by combining two certified recovery defenders to provide unwavering certification and detection certification. Unwavering certification ensures that a certified sample, when subjected to adversarial patches, will always return a benign label without warnings, while detection certification guarantees warnings for malicious samples. Experiments on benchmark datasets demonstrate that CrossCert certifies a significant proportion of samples with unwavering guarantees while maintaining performance comparable to state-of-the-art techniques.</x:v>
      </x:c>
      <x:c r="E525" t="str">
        <x:v>Adversarial patch attack defense for deep learning models, specifically enabling unshakable authentication and detectable authentication through cross-check authentication recovery defenders.</x:v>
      </x:c>
      <x:c r="F525" t="str">
        <x:v>Yes</x:v>
      </x:c>
      <x:c r="G525" t="str">
        <x:v>FSE-24</x:v>
      </x:c>
      <x:c r="H525" t="str">
        <x:v>ImageNet (1000 classes)
CIFAR100 (Category 100)
CIFAR10 (Category 10)</x:v>
      </x:c>
      <x:c r="I525" t="str">
        <x:v>Clean Accuracy (acc_clean): The classification accuracy of the model on unattacked samples.
Certifiably Detectable Accuracy (acc_cert_d): The proportion of samples certified as detectable.
Certifiably Unwavering Accuracy (acc_cert_u): The proportion of samples that are certified as unwavering.
Certifiably Recoverable Accuracy (acc_cert_r): The proportion of samples certified as recoverable.
In experiments, CrossCert achieved the highest unshakable authentication accuracy of 78.75% on CIFAR10 (0.4% patch size), 44.68% on ImageNet (1% patch size), and 52.50% on CIFAR100 (0.4% patch size). Its detection and certification accuracy is comparable to existing technologies such as ViP and PatchCensor.</x:v>
      </x:c>
      <x:c r="J525" t="str">
        <x:v>No</x:v>
      </x:c>
      <x:c r="K525" t="str">
        <x:v>Not reported</x:v>
      </x:c>
      <x:c r="L525" t="str">
        <x:v>No</x:v>
      </x:c>
      <x:c r="M525" s="6"/>
      <x:c r="N525"/>
      <x:c r="O525" t="str">
        <x:v>SE for AI </x:v>
      </x:c>
      <x:c r="P525" t="str">
        <x:v>Model Robustness and Adversarial Examples</x:v>
      </x:c>
      <x:c r="Q525" t="str">
        <x:v>No</x:v>
      </x:c>
    </x:row>
    <x:row r="526" ht="25.5" customHeight="1">
      <x:c r="A526" t="str">
        <x:v>DiffCoder: Enhancing Large Language Model on API Invocation via Analogical Code Exercises</x:v>
      </x:c>
      <x:c r="B526" t="str">
        <x:v>Development</x:v>
      </x:c>
      <x:c r="C526" t="str">
        <x:v>This paper proposes DiffCoder, a method to enhance large code language models (code LLMs) in API invocation through analogical learning. Inspired by human learning strategies that compare differences (diffs) among multiple instances, DiffCoder improves API invocation proficiency by training on curated analogical code exercises with diffs.</x:v>
      </x:c>
      <x:c r="D526" t="str">
        <x:v>This paper proposes DiffCoder, a method to enhance large code language models (code LLMs) in API invocation through analogical learning. Inspired by human learning strategies that compare differences (diffs) among multiple instances, DiffCoder improves API invocation proficiency by training on curated analogical code exercises with diffs.</x:v>
      </x:c>
      <x:c r="E526" t="str">
        <x:v>Enhance the capabilities of large code language models (code LLMs) in library-oriented API calls (including single-library and multi-library scenarios) through analogy learning (analyzing API differences in analogous code exercises), and verify their practicality in actual development.</x:v>
      </x:c>
      <x:c r="F526" t="str">
        <x:v>Yes</x:v>
      </x:c>
      <x:c r="G526" t="str">
        <x:v>FSE-24</x:v>
      </x:c>
      <x:c r="H526" t="str">
        <x:v>Existing benchmarks: 7 benchmarks focusing on single-library API calls, including PandasEval, NumpyEval, TorchDataEval, TorchDataComplexEval, MonkeyEval, BeatNumEval (evaluation library-guided generation), and HumanEval (API-less built-in function calls).
New build benchmark: PanNumEval, which contains 50 programming tasks that require simultaneous calls to multi-library APIs such as Pandas and NumPy to evaluate the integration capabilities of multi-library APIs.</x:v>
      </x:c>
      <x:c r="I526" t="str">
        <x:v>Quantitative indicators: pass@k (k=1,10,100) is mainly used to evaluate the correctness of code generation; in actual applications, API accuracy (the proportion of correct APIs generated) is used.
Results achieved:
It comprehensively surpasses the baseline model on 8 benchmarks. For example, DiffCoder 15B's pass@100 in PandasEval reaches 85.9%, which is 12.7% higher than the baseline StarCoder 15B; its pass@100 in PanNumEval reaches 38.1%, which is significantly better than Code Llama 13B's 28.5%.
In actual application, the API accuracy of the VSCode plug-in DiffCoder Extended is 63%, which is higher than GitHub Copilot's 38%; the average time to complete the ChatPaper project (4.0h) is better than the StarCoder plug-in (5.1h).</x:v>
      </x:c>
      <x:c r="J526" t="str">
        <x:v>Yes</x:v>
      </x:c>
      <x:c r="K526" t="str">
        <x:v>The paper mentions industrial applications: the VSCode plug-in "DiffCoder Extended" was developed, and 12 participants with more than 3 years of Python experience were invited to use the plug-in to implement the real project ChatPaper (based on the LangChain library). The results show that the API accuracy of this plug-in reaches 63%, which is higher than GitHub Copilot's 38%, and the average completion time (4.0h) is shorter than the StarCoder plug-in (5.1h), verifying its practicality in actual development.</x:v>
      </x:c>
      <x:c r="L526" t="str">
        <x:v>Yes</x:v>
      </x:c>
      <x:c r="M526" s="6" t="e">
        <x:f>HYPERLINK("https://github.com/PurCL/CodeLLMPaper/blob/main/data/papers/venues/FSE2024/paper_16.md","https://github.com/PurCL/CodeLLMPaper/blob/main/data/papers/venues/FSE2024/paper_16.md")</x:f>
        <x:v>HYPERLINK is not implemented. linkLocation=https://github.com/PurCL/CodeLLMPaper/blob/main/data/papers/venues/FSE2024/paper_16.md, friendlyName=https://github.com/PurCL/CodeLLMPaper/blob/main/data/papers/venues/FSE2024/paper_16.md</x:v>
      </x:c>
      <x:c r="N526" t="str">
        <x:v>526</x:v>
      </x:c>
      <x:c r="O526" t="str">
        <x:v>Code generation and understanding</x:v>
      </x:c>
      <x:c r="P526" t="str">
        <x:v>Code generation and completion</x:v>
      </x:c>
      <x:c r="Q526" t="str">
        <x:v>Yes</x:v>
      </x:c>
    </x:row>
    <x:row r="527" ht="25.5" customHeight="1">
      <x:c r="A527" t="str">
        <x:v>Misconfiguration Software Testing for Failure Emergence in Autonomous Driving Systems</x:v>
      </x:c>
      <x:c r="B527" t="str">
        <x:v>Testing</x:v>
      </x:c>
      <x:c r="C527" t="str">
        <x:v>The paper presents ConFVE, an automated configuration testing framework for Autonomous Driving Systems (ADS). ConFVE leverages genetic algorithms and existing scenario-generation techniques to explore diverse configurations, aiming to uncover failures that emerge under non-default settings. It incorporates 9 test oracles (covering safety, comfort, and module-level failures) and a novel duplicate violation elimination process. Evaluations on open-source ADS like Baidu Apollo and Autoware demonstrate that ConFVE discovered 1,818 unique violations while reducing duplicate tests by 74.19%.</x:v>
      </x:c>
      <x:c r="D527" t="str">
        <x:v>The paper presents ConFVE, an automated configuration testing framework for Autonomous Driving Systems (ADS). ConFVE leverages genetic algorithms and existing scenario-generation techniques to explore diverse configurations, aiming to uncover failures that emerge under non-default settings. It incorporates 9 test oracles (covering safety, comfort, and module-level failures) and a novel duplicate violation elimination process. Evaluations on open-source ADS like Baidu Apollo and Autoware demonstrate that ConFVE discovered 1,818 unique violations while reducing duplicate tests by 74.19%.</x:v>
      </x:c>
      <x:c r="E527" t="str">
        <x:v>Configuration error testing of autonomous driving systems focuses on solving system failures caused by complexity of configuration options and lack of documentation.</x:v>
      </x:c>
      <x:c r="F527" t="str">
        <x:v>Yes</x:v>
      </x:c>
      <x:c r="G527" t="str">
        <x:v>FSE-24</x:v>
      </x:c>
      <x:c r="H527" t="str">
        <x:v>The paper uses two major open source autonomous driving systems as benchmarks:
Baidu Apollo 7.0 (Baidu Apollo)
Autoware v1.0
The test scenario is based on real high-precision maps (such as Sunnyvale Loop, San Mateo, etc.) and existing scene generation tools (such as scenoRITA, DoppelTest, etc.).</x:v>
      </x:c>
      <x:c r="I527" t="str">
        <x:v>Main indicators:
Number of unique violations discovered (1,818).
Repeat violation elimination rate (74.19%).
Compared with baseline methods (such as Pairwise Testing, ConfVD), ConFVE finds 27.40%–65.88% more violations in the same time.
Other indicators:
Module-level fault detection coverage (e.g. "Module Malfunction" accounts for most violations).
Scenario execution time efficiency (additional overhead per scenario is only 0.32–11.95 seconds).</x:v>
      </x:c>
      <x:c r="J527" t="str">
        <x:v>No</x:v>
      </x:c>
      <x:c r="K527" t="str">
        <x:v>The paper mentions cases in the industry, including: the actual deployment of Baidu Apollo (such as Lincoln MKZ, Lexus RX 450h and other models).
Industry members of the Autoware Foundation (such as Intel, Hitachi, LG, etc.).
Analysis of actual accidents (e.g. Uber self-driving car fatal collision in 2018).</x:v>
      </x:c>
      <x:c r="L527" t="str">
        <x:v>No</x:v>
      </x:c>
      <x:c r="M527" s="6"/>
      <x:c r="N527"/>
      <x:c r="O527" t="str">
        <x:v>Cross-cutting and emerging themes</x:v>
      </x:c>
      <x:c r="P527" t="str">
        <x:v>Autonomous driving system testing</x:v>
      </x:c>
      <x:c r="Q527" t="str">
        <x:v>No</x:v>
      </x:c>
    </x:row>
    <x:row r="528" ht="25.5" customHeight="1">
      <x:c r="A528" t="str">
        <x:v>Semi-Supervised Crowdsourced Test Report Clustering via Screenshot-Text Binding Rules</x:v>
      </x:c>
      <x:c r="B528" t="str">
        <x:v>Testing</x:v>
      </x:c>
      <x:c r="C528" t="str">
        <x:v>This paper proposes SemCluster, a semi-supervised approach for clustering crowdsourced test reports by leveraging screenshot-text semantic binding rules. SemCluster extracts structural and content features from app screenshots, along with bug behavior and reproduction steps from textual descriptions, and uses semantic relationships to guide clustering. Experimental results demonstrate that SemCluster outperforms state-of-the-art methods across six metrics, significantly improving clustering effectiveness.</x:v>
      </x:c>
      <x:c r="D528" t="str">
        <x:v>This paper proposes SemCluster, a semi-supervised approach for clustering crowdsourced test reports by leveraging screenshot-text semantic binding rules. SemCluster extracts structural and content features from app screenshots, along with bug behavior and reproduction steps from textual descriptions, and uses semantic relationships to guide clustering. Experimental results demonstrate that SemCluster outperforms state-of-the-art methods across six metrics, significantly improving clustering effectiveness.</x:v>
      </x:c>
      <x:c r="E528" t="str">
        <x:v>The semi-supervised clustering method of crowdsourced test reports improves the clustering effect by combining the semantic relationships of screenshots and text descriptions.</x:v>
      </x:c>
      <x:c r="F528" t="str">
        <x:v>Yes</x:v>
      </x:c>
      <x:c r="G528" t="str">
        <x:v>FSE-24</x:v>
      </x:c>
      <x:c r="H528" t="str">
        <x:v>The paper constructed a data set containing 847 test reports, covering mobile applications in 18 different fields (such as finance, communication, life, etc.), and labeled 109 error categories.</x:v>
      </x:c>
      <x:c r="I528" t="str">
        <x:v>Indicators: Precision, Recall, F-measure, Purity, ARI (Adjusted Rand Index), NMI (Normalized Mutual Information).
Effect: SemCluster improved by 10.49% to 200.67% compared with the baseline method in six indicators.</x:v>
      </x:c>
      <x:c r="J528" t="str">
        <x:v>Yes</x:v>
      </x:c>
      <x:c r="K528" t="str">
        <x:v>The paper mentions cooperating with a major Chinese crowdsourcing testing platform to build a data set, and shows through user research that SemCluster can significantly improve the efficiency of test report review (for example, participant review time is reduced and the error detection rate is maintained).</x:v>
      </x:c>
      <x:c r="L528" t="str">
        <x:v>No</x:v>
      </x:c>
      <x:c r="M528" s="6"/>
      <x:c r="N528"/>
      <x:c r="O528" t="str">
        <x:v>Program Analysis and Software Testing</x:v>
      </x:c>
      <x:c r="P528" t="str">
        <x:v>Test result processing</x:v>
      </x:c>
      <x:c r="Q528" t="str">
        <x:v>Yes</x:v>
      </x:c>
    </x:row>
    <x:row r="529" ht="25.5" customHeight="1">
      <x:c r="A529" t="str">
        <x:v>SmartAxe: Detecting Cross-Chain Vulnerabilities in Bridge Smart Contracts via Fine-Grained Static Analysis</x:v>
      </x:c>
      <x:c r="B529" t="str">
        <x:v>Testing</x:v>
      </x:c>
      <x:c r="C529" t="str">
        <x:v>This paper proposes SmartAxe, a fine-grained static analysis framework for detecting Cross-Chain Vulnerabilities (CCVs) in cross-chain bridge smart contracts. CCVs mainly stem from two issues: access control incompleteness (e.g., missing critical security checks) and cross-bridge semantic inconsistency (e.g., mismatched semantics in cross-chain data interaction).
SmartAxe detects CCVs through: (1) modeling heterogeneous access control implementations, normalizing diverse security checks, and associating resources with security checks via probabilistic pattern inference to identify access control incompleteness; (2) constructing cross-chain control-flow graphs (xCFG) and data-flow graphs (xDFG) to analyze inter-chain dependencies and locate semantic inconsistencies.</x:v>
      </x:c>
      <x:c r="D529" t="str">
        <x:v>This paper proposes SmartAxe, a fine-grained static analysis framework for detecting Cross-Chain Vulnerabilities (CCVs) in cross-chain bridge smart contracts. CCVs mainly stem from two issues: access control incompleteness (e.g., missing critical security checks) and cross-bridge semantic inconsistency (e.g., mismatched semantics in cross-chain data interaction).
SmartAxe detects CCVs through: (1) modeling heterogeneous access control implementations, normalizing diverse security checks, and associating resources with security checks via probabilistic pattern inference to identify access control incompleteness; (2) constructing cross-chain control-flow graphs (xCFG) and data-flow graphs (xDFG) to analyze inter-chain dependencies and locate semantic inconsistencies.</x:v>
      </x:c>
      <x:c r="E529" t="str">
        <x:v>Design and implement SmartAxe, a framework based on fine-grained static analysis, to detect cross-chain vulnerabilities (CCV) in cross-chain bridge smart contracts, focusing on solving the two problems of incomplete access control and inconsistent cross-chain semantics, and verifying its effectiveness in real scenarios.</x:v>
      </x:c>
      <x:c r="F529" t="str">
        <x:v>Yes</x:v>
      </x:c>
      <x:c r="G529" t="str">
        <x:v>FSE-24</x:v>
      </x:c>
      <x:c r="H529" t="str">
        <x:v>Manually labeled data set (Dmanual): Contains 16 cross-chain bridge applications (203 smart contracts) under real attacks, and 88 cross-chain vulnerabilities (CCV) are manually labeled as an evaluation benchmark.
Large-scale data set (Dlarge): Contains 129 real cross-chain bridge applications (1703 smart contracts), used to detect new vulnerabilities in real scenarios, covering mainstream cross-chain bridges (such as 86 of the top 100 in Chainspot).</x:v>
      </x:c>
      <x:c r="I529" t="str">
        <x:v>Quantitative indicators: Precision and Recall, used to evaluate the accuracy and completeness of vulnerability detection.
Results achieved:
On Dmanual, the total precision reaches 84.95%, and the total recall reaches 89.77%; among which the accuracy of the "incomplete access control" category of vulnerabilities is 84.38%, and the recall is 91.53%, and the accuracy of the "cross-chain semantic inconsistency" category is 85.71%, and the recall is 86.21%.
On Dlarge, 232 new vulnerabilities were detected, affecting 126 smart contracts, involving total assets of US$1,885,250, verifying its practicability in real scenarios.</x:v>
      </x:c>
      <x:c r="J529" t="str">
        <x:v>Yes</x:v>
      </x:c>
      <x:c r="K529" t="str">
        <x:v>The paper mentions industry application cases: Among 129 real cross-chain bridge applications in a large-scale data set, SmartAxe detected 232 new vulnerabilities, involving the top 5 cross-chain bridges with affected assets (such as Hop. These cases demonstrate that SmartAxe can assist developers and auditors in improving cross-chain bridge security.</x:v>
      </x:c>
      <x:c r="L529" t="str">
        <x:v>No</x:v>
      </x:c>
      <x:c r="M529" s="6"/>
      <x:c r="N529"/>
      <x:c r="O529" t="str">
        <x:v>Software security and vulnerability analysis</x:v>
      </x:c>
      <x:c r="P529" t="str">
        <x:v>Smart contract security</x:v>
      </x:c>
      <x:c r="Q529" t="str">
        <x:v>No</x:v>
      </x:c>
    </x:row>
    <x:row r="530" ht="25.5" customHeight="1">
      <x:c r="A530" t="str">
        <x:v>TIPS: Tracking Integer-Pointer Value Flows for C++ Member Function Pointers</x:v>
      </x:c>
      <x:c r="B530" t="str">
        <x:v>Development</x:v>
      </x:c>
      <x:c r="C530" t="str">
        <x:v>This paper introduces TIPS, a novel pointer analysis framework designed to address the challenges of analyzing C++ member function pointers. Traditional pointer analysis tools often overlook the value flows between integers and pointers, leading to unsound or imprecise results. TIPS enhances pointer analysis by tracking integer-pointer value flows, enabling field-, flow-, and context-sensitive analysis for C++ member function pointers. The evaluation demonstrates TIPS's effectiveness in accurately resolving member function call targets across various inheritance scenarios, with acceptable overhead in large-scale C++ programs.</x:v>
      </x:c>
      <x:c r="D530" t="str">
        <x:v>This paper introduces TIPS, a novel pointer analysis framework designed to address the challenges of analyzing C++ member function pointers. Traditional pointer analysis tools often overlook the value flows between integers and pointers, leading to unsound or imprecise results. TIPS enhances pointer analysis by tracking integer-pointer value flows, enabling field-, flow-, and context-sensitive analysis for C++ member function pointers. The evaluation demonstrates TIPS's effectiveness in accurately resolving member function call targets across various inheritance scenarios, with acceptable overhead in large-scale C++ programs.</x:v>
      </x:c>
      <x:c r="E530" t="str">
        <x:v>The research topic is static analysis of C++ member function pointers, focusing on solving the problem of integer and pointer value stream conversion in pointer analysis to improve the accuracy and completeness of the analysis.</x:v>
      </x:c>
      <x:c r="F530" t="str">
        <x:v>No</x:v>
      </x:c>
      <x:c r="G530" t="str">
        <x:v>FSE-24</x:v>
      </x:c>
      <x:c r="H530" t="str">
        <x:v>SPEC CPU 2006 (447.dealII, 453.povray)
Open source C++ programs (from Qt, LLVM, Ninja, GoogleTest, etc., 12 in total)
Microbenchmark suite (contains 81 test cases, covering single inheritance, multiple inheritance and virtual inheritance scenarios)</x:v>
      </x:c>
      <x:c r="I530" t="str">
        <x:v>Accuracy metrics (AvgPtsSize): TIPS significantly reduces false positives, for example in 447.dealII, the average number of target functions per member function pointer dropped from 324 in SVF to 1.25.
Efficiency indicator (AnalysisTime): The analysis time of TIPS is 3-4 times longer than that of SVF, but still within the acceptable range (for example, in 453.povray, SVF is 20.656 seconds and TIPS is 79.265 seconds).
Coverage: TIPS is able to identify non-virtual function targets missed by SVF (for example, SVF does not detect any targets in 453.povray, while TIPS detects an average of 7 targets).</x:v>
      </x:c>
      <x:c r="J530" t="str">
        <x:v>No</x:v>
      </x:c>
      <x:c r="K530" t="str">
        <x:v>Not reported</x:v>
      </x:c>
      <x:c r="L530" t="str">
        <x:v>No</x:v>
      </x:c>
      <x:c r="M530" s="6" t="e">
        <x:f>HYPERLINK("https://github.com/tram-dth/Tracking-Integer-Pointer","https://github.com/tram-dth/Tracking-Integer-Pointer")</x:f>
        <x:v>HYPERLINK is not implemented. linkLocation=https://github.com/tram-dth/Tracking-Integer-Pointer, friendlyName=https://github.com/tram-dth/Tracking-Integer-Pointer</x:v>
      </x:c>
      <x:c r="N530" t="str">
        <x:v>0</x:v>
      </x:c>
      <x:c r="O530" t="str">
        <x:v>Program Analysis and Software Testing</x:v>
      </x:c>
      <x:c r="P530" t="str">
        <x:v>program analysis techniques</x:v>
      </x:c>
      <x:c r="Q530" t="str">
        <x:v>No</x:v>
      </x:c>
    </x:row>
    <x:row r="531" ht="25.5" customHeight="1">
      <x:c r="A531" t="str">
        <x:v>BRF: Fuzzing the eBPF runtime</x:v>
      </x:c>
      <x:c r="B531" t="str">
        <x:v>Testing</x:v>
      </x:c>
      <x:c r="C531" t="str">
        <x:v>This paper presents BRF (BPF Runtime Fuzzer), a fuzzing tool designed to detect vulnerabilities in the eBPF runtime. While eBPF is widely used in the Linux kernel, existing fuzzers like Syzkaller and Buzzer have limitations in testing the eBPF runtime: generated programs rarely pass the eBPF verifier’s semantic checks, fail to handle syscall dependencies, and struggle to attach and trigger program execution.
BRF addresses these issues through three key techniques: (1) generating semantically correct eBPF programs via iterative error message-driven semantic rule extraction and source-code-level generation; (2) handling syscall dependencies by generating necessary preparatory syscalls; (3) generating syscalls to attach and trigger program execution. Experiments show that in 48-hour fuzzing sessions, BRF executes 8× more eBPF programs than Syzkaller and 32× more than Buzzer, achieves 101% higher code coverage, and discovers 6 vulnerabilities (2 assigned CVEs), demonstrating its effectiveness.</x:v>
      </x:c>
      <x:c r="D531" s="5" t="str">
        <x:v>This paper presents BRF (BPF Runtime Fuzzer), a fuzzing tool designed to detect vulnerabilities in the eBPF runtime. While eBPF is widely used in the Linux kernel, existing fuzzers like Syzkaller and Buzzer have limitations in testing the eBPF runtime: generated programs rarely pass the eBPF verifier’s semantic checks, fail to handle syscall dependencies, and struggle to attach and trigger program execution.
BRF addresses these issues through three key techniques: (1) generating semantically correct eBPF programs via iterative error message-driven semantic rule extraction and source-code-level generation; (2) handling syscall dependencies by generating necessary preparatory syscalls; (3) generating syscalls to attach and trigger program execution. Experiments show that in 48-hour fuzzing sessions, BRF executes 8× more eBPF programs than Syzkaller and 32× more than Buzzer, achieves 101% higher code coverage, and discovers 6 vulnerabilities (2 assigned CVEs), demonstrating its effectiveness.</x:v>
      </x:c>
      <x:c r="E531" t="str">
        <x:v>Design and implement BRF, a fuzz testing tool for the eBPF runtime (including JIT compiler, interpreter, auxiliary functions, mapping and other components). It solves the shortcomings of existing tools in semantic correctness, system call dependencies, program triggering, etc., and efficiently discovers vulnerabilities in the eBPF runtime.</x:v>
      </x:c>
      <x:c r="F531" t="str">
        <x:v>Yes</x:v>
      </x:c>
      <x:c r="G531" t="str">
        <x:v>FSE-24</x:v>
      </x:c>
      <x:c r="H531" t="str">
        <x:v>The paper does not use a specific public benchmark data set, and mainly verifies the effect by comparing it with existing tools:
Comparison objects: Syzkaller (mainstream kernel fuzz testing tool) and Buzzer (eBPF fuzz testing tool launched by Google).
Test environment: Linux kernel eBPF related components (such as JIT compiler, interpreter, auxiliary functions, mapping, etc.)</x:v>
      </x:c>
      <x:c r="I531" t="str">
        <x:v>Quantitative indicators:
Program loading success rate (proportion that passes the eBPF validator);
Number of successfully executed eBPF procedures;
Code coverage (eBPF runtime basic block coverage number);
The number of vulnerabilities discovered (including CVE numbers).
Results achieved:
Program loading success rate: BRF reaches 97.6%, significantly higher than Syzkaller's 19.5% and Buzzer's 0.1%;
Number of executions: Within 48 hours, BRF executed 8 times as many programs as Syzkaller and 32 times as many as Buzzer;
Code coverage: BRF covers 101% more eBPF runtime basic blocks than Syzkaller;
Vulnerability Discovery: A total of 6 vulnerabilities were discovered, 2 of which were assigned CVE numbers (CVE-2022-2905, CVE-2023-0160).</x:v>
      </x:c>
      <x:c r="J531" t="str">
        <x:v>No</x:v>
      </x:c>
      <x:c r="K531" t="str">
        <x:v>Not reported</x:v>
      </x:c>
      <x:c r="L531" t="str">
        <x:v>No</x:v>
      </x:c>
      <x:c r="M531" s="6"/>
      <x:c r="N531"/>
      <x:c r="O531" t="str">
        <x:v>Program Analysis and Software Testing</x:v>
      </x:c>
      <x:c r="P531" t="str">
        <x:v>Automated test generation</x:v>
      </x:c>
      <x:c r="Q531" t="str">
        <x:v>No</x:v>
      </x:c>
    </x:row>
    <x:row r="532" ht="25.5" customHeight="1">
      <x:c r="A532" t="str">
        <x:v>A Weak Supervision-Based Approach to Improve Chatbots for Code Repositories</x:v>
      </x:c>
      <x:c r="B532" t="str">
        <x:v>Development</x:v>
      </x:c>
      <x:c r="C532" t="str">
        <x:v>The paper proposes AlphaBot, a weak supervision-based approach to automate the annotation of user queries for chatbots in software engineering (SE). Traditional methods require manual labeling of training data, which is costly and time-consuming. AlphaBot leverages weak supervision (e.g., heuristics and rules) to label queries automatically. Experiments show that AlphaBot improves the NLU's F1-score (up to 35%), especially when training data is limited. Adding more labeling functions further enhances performance.</x:v>
      </x:c>
      <x:c r="D532" t="str">
        <x:v>The paper proposes AlphaBot, a weak supervision-based approach to automate the annotation of user queries for chatbots in software engineering (SE). Traditional methods require manual labeling of training data, which is costly and time-consuming. AlphaBot leverages weak supervision (e.g., heuristics and rules) to label queries automatically. Experiments show that AlphaBot improves the NLU's F1-score (up to 35%), especially when training data is limited. Adding more labeling functions further enhances performance.</x:v>
      </x:c>
      <x:c r="E532" t="str">
        <x:v>Automatically label the intent of user queries through weak supervision technology to improve the natural language understanding (NLU) performance of chatbots in the field of software engineering.</x:v>
      </x:c>
      <x:c r="F532" t="str">
        <x:v>Yes</x:v>
      </x:c>
      <x:c r="G532" t="str">
        <x:v>FSE-24</x:v>
      </x:c>
      <x:c r="H532" t="str">
        <x:v>The paper uses the AskGit chatbot data set, which contains 749 queries and 52 types of intentions, covering queries related to code warehouse, issue tracking and project management.</x:v>
      </x:c>
      <x:c r="I532" t="str">
        <x:v>Indicators: F1-score (weighted average), precision (Precision), recall (Recall).
Effect:
F1-score improvement range: 0.96% to 35% (the highest improvement occurs when there is less training data).
AlphaBot correctly labels 99% of queries on average.
Increasing the number of annotation functions can further improve performance, especially in the early training stage.</x:v>
      </x:c>
      <x:c r="J532" t="str">
        <x:v>No</x:v>
      </x:c>
      <x:c r="K532" t="str">
        <x:v>The paper mentions that AlphaBot can be applied to actual chatbot development (such as AskGit), and supports open source (Rasa) and closed source (Dialogflow) NLU platforms. In addition, companies such as Google and Amazon have teams dedicated to labeling training data, and AlphaBot can reduce such costs.</x:v>
      </x:c>
      <x:c r="L532" t="str">
        <x:v>No</x:v>
      </x:c>
      <x:c r="M532" s="6" t="e">
        <x:f>HYPERLINK("https://github.com/CoDS-GCS/AlphaBot","https://github.com/CoDS-GCS/AlphaBot")</x:f>
        <x:v>HYPERLINK is not implemented. linkLocation=https://github.com/CoDS-GCS/AlphaBot, friendlyName=https://github.com/CoDS-GCS/AlphaBot</x:v>
      </x:c>
      <x:c r="N532" t="str">
        <x:v>2</x:v>
      </x:c>
      <x:c r="O532" t="str">
        <x:v>SE for AI </x:v>
      </x:c>
      <x:c r="P532" t="str">
        <x:v>Software text mining and information extraction based on machine learning</x:v>
      </x:c>
      <x:c r="Q532" t="str">
        <x:v>Yes</x:v>
      </x:c>
    </x:row>
    <x:row r="533" ht="25.5" customHeight="1">
      <x:c r="A533" t="str">
        <x:v>LogSD: Detecting Anomalies from System Logs through Self-supervised Learning and Frequency-based Masking</x:v>
      </x:c>
      <x:c r="B533" t="str">
        <x:v>Maintenance</x:v>
      </x:c>
      <x:c r="C533" t="str">
        <x:v>This paper proposes LogSD, a novel semi-supervised self-supervised learning approach for detecting anomalies from system logs. Existing semi-supervised methods often suffer from bias introduced by highly frequent log messages when learning normal patterns, leading to suboptimal detection performance. LogSD employs a dual-network architecture (Auto-Encoder subnet AE and Encoder-Only subnet EO), incorporating a frequency-based masking scheme, a Global-to-Local (G2L) reconstruction paradigm, and three self-supervised tasks. These features enable LogSD to focus more on relatively infrequent log messages, thereby learning less biased and more discriminative patterns from historical normal data, ultimately improving anomaly detection performance.</x:v>
      </x:c>
      <x:c r="D533" t="str">
        <x:v>This paper proposes LogSD, a novel semi-supervised self-supervised learning approach for detecting anomalies from system logs. Existing semi-supervised methods often suffer from bias introduced by highly frequent log messages when learning normal patterns, leading to suboptimal detection performance. LogSD employs a dual-network architecture (Auto-Encoder subnet AE and Encoder-Only subnet EO), incorporating a frequency-based masking scheme, a Global-to-Local (G2L) reconstruction paradigm, and three self-supervised tasks. These features enable LogSD to focus more on relatively infrequent log messages, thereby learning less biased and more discriminative patterns from historical normal data, ultimately improving anomaly detection performance.</x:v>
      </x:c>
      <x:c r="E533" t="str">
        <x:v>Design and verify the LogSD method. Through self-supervised learning and frequency-based masking strategies, it solves the problem of pattern learning bias caused by high-frequency logs in existing semi-supervised log anomaly detection methods, and improves the accuracy of system log anomaly detection.</x:v>
      </x:c>
      <x:c r="F533" t="str">
        <x:v>Yes</x:v>
      </x:c>
      <x:c r="G533" t="str">
        <x:v>FSE-24</x:v>
      </x:c>
      <x:c r="H533" t="str">
        <x:v>Three public log data sets are used:
HDFS: A log based on the Hadoop distributed file system, grouped by session, containing 48 unique events.
BGL: Logs from the BlueGene/L supercomputer, grouped in fixed entry windows (100-logs, 60-logs, 20-logs), containing 450 unique events.
Spirit: Logs from a high-performance cluster, also grouped by fixed entry windows (100-logs, 60-logs, 20-logs), containing 1228 unique events.</x:v>
      </x:c>
      <x:c r="I533" t="str">
        <x:v>Quantitative indicators: including Matthews correlation coefficient (MCC), F1 score (F1), precision (Precision), recall (Recall), area under the precision-recall curve (PRC), and area under the ROC curve (ROC).
Results achieved:
On the HDFS dataset, LogSD achieves an F1 score of 0.9583 and an MCC of 0.9559, significantly outperforming all baseline methods.
Under the 100-logs window setting of the BGL data set, the F1 score reaches 0.9627, which is 16.7% higher than the suboptimal method; under the 60-logs and 20-logs settings, the F1 score is improved by 12.7% and 13.4% respectively.
Under the 100-logs window setting of the Spirit data set, the F1 score reaches 0.8957, which is 82.6% higher than the suboptimal method; under the 60-logs and 20-logs settings, the F1 score is improved by 141.8% and 107.7% respectively.
On all data sets, LogSD performs best in MCC, PRC, ROC and other indicators, verifying its stability and superiority.</x:v>
      </x:c>
      <x:c r="J533" t="str">
        <x:v>No</x:v>
      </x:c>
      <x:c r="K533" t="str">
        <x:v>Not reported</x:v>
      </x:c>
      <x:c r="L533" t="str">
        <x:v>No</x:v>
      </x:c>
      <x:c r="M533" s="6"/>
      <x:c r="N533"/>
      <x:c r="O533" t="str">
        <x:v>Anomaly detection and fault diagnosis</x:v>
      </x:c>
      <x:c r="P533" t="str">
        <x:v>Log anomaly detection</x:v>
      </x:c>
      <x:c r="Q533" t="str">
        <x:v>Yes</x:v>
      </x:c>
    </x:row>
    <x:row r="534" ht="25.5" customHeight="1">
      <x:c r="A534" t="str">
        <x:v>Towards Efficient Verification of Constant-Time Cryptographic Implementations</x:v>
      </x:c>
      <x:c r="B534" t="str">
        <x:v>Testing</x:v>
      </x:c>
      <x:c r="C534" t="str">
        <x:v>The paper presents an efficient approach to verify constant-time cryptographic implementations against timing side-channel attacks. By combining lightweight taint analysis and safety verification of self-composed programs, the authors develop CT-Prover, a fully automated tool. Experiments on real-world cryptographic libraries (e.g., Mbed SSL, BearSSL) demonstrate its superiority over state-of-the-art tools, including identifying new vulnerabilities.</x:v>
      </x:c>
      <x:c r="D534" t="str">
        <x:v>The paper presents an efficient approach to verify constant-time cryptographic implementations against timing side-channel attacks. By combining lightweight taint analysis and safety verification of self-composed programs, the authors develop CT-Prover, a fully automated tool. Experiments on real-world cryptographic libraries (e.g., Mbed SSL, BearSSL) demonstrate its superiority over state-of-the-art tools, including identifying new vulnerabilities.</x:v>
      </x:c>
      <x:c r="E534" t="str">
        <x:v>Automated formal verification of constant-time cryptography implementation, focusing on solving the detection problem of timing side channel vulnerabilities.</x:v>
      </x:c>
      <x:c r="F534" t="str">
        <x:v>Yes</x:v>
      </x:c>
      <x:c r="G534" t="str">
        <x:v>FSE-24</x:v>
      </x:c>
      <x:c r="H534" t="str">
        <x:v>The paper uses 87 real-world cryptographic library implementations as benchmarks, including:
OpenSSL, Mbed TLS, BearSSL and other SSL/TLS libraries
Crypto algorithm libraries such as HACL*, libsodium, FourQlib, etc.
Fixed-point arithmetic libraries (such as libfixedtimefixedpoint)
Specific algorithms cover AES, RSA, ChaCha20 and other encryption/decryption, MAC and digital signatures.</x:v>
      </x:c>
      <x:c r="I534" t="str">
        <x:v>Metrics: Verification time (seconds), number of potential side channel sources (#Src), number of vulnerability confirmations.
Effect:
CT-Prover has verified 72 constant-time implementations, 16 more than ct-verif.
Across 56 co-validated programs, CT-Prover was approximately 50 times faster.
Found 15 non-constant time implementations (including 4 vulnerabilities that developers mistakenly marked as safe).</x:v>
      </x:c>
      <x:c r="J534" t="str">
        <x:v>Yes</x:v>
      </x:c>
      <x:c r="K534" t="str">
        <x:v>The paper mentioned that CT-Prover verified Amazon's s2n-tls library (industry application) and discovered new vulnerabilities in Mbed SSL and BearSSL (confirmed by developers).</x:v>
      </x:c>
      <x:c r="L534" t="str">
        <x:v>Yes</x:v>
      </x:c>
      <x:c r="M534" s="6" t="e">
        <x:f>HYPERLINK("https://github.com/S3L-official/CT_Prover","https://github.com/S3L-official/CT_Prover")</x:f>
        <x:v>HYPERLINK is not implemented. linkLocation=https://github.com/S3L-official/CT_Prover, friendlyName=https://github.com/S3L-official/CT_Prover</x:v>
      </x:c>
      <x:c r="N534" t="str">
        <x:v>2</x:v>
      </x:c>
      <x:c r="O534" t="str">
        <x:v>Software security and vulnerability analysis</x:v>
      </x:c>
      <x:c r="P534" t="str">
        <x:v>Information leakage quantification and security assessment</x:v>
      </x:c>
      <x:c r="Q534" t="str">
        <x:v>No</x:v>
      </x:c>
    </x:row>
    <x:row r="535" ht="25.5" customHeight="1">
      <x:c r="A535" t="str">
        <x:v>Evolutionary Multi-Objective Optimization for Contextual Adversarial Example Generation</x:v>
      </x:c>
      <x:c r="B535" t="str">
        <x:v>Testing</x:v>
      </x:c>
      <x:c r="C535" t="str">
        <x:v>The paper proposes a multi-objective optimization-based adversarial example generation method (MOAA) for generating high-quality adversarial examples in source code tasks. By integrating the NSGA-II algorithm with the CodeT5 model, MOAA simultaneously optimizes three objectives: adversarial loss, semantic similarity, and modification rate, producing diverse adversarial examples. Experiments on five source code tasks and ten datasets demonstrate that MOAA achieves high attack success rates and transferability, while also providing insights into the internal behavior of pre-trained models.</x:v>
      </x:c>
      <x:c r="D535" t="str">
        <x:v>The paper proposes a multi-objective optimization-based adversarial example generation method (MOAA) for generating high-quality adversarial examples in source code tasks. By integrating the NSGA-II algorithm with the CodeT5 model, MOAA simultaneously optimizes three objectives: adversarial loss, semantic similarity, and modification rate, producing diverse adversarial examples. Experiments on five source code tasks and ten datasets demonstrate that MOAA achieves high attack success rates and transferability, while also providing insights into the internal behavior of pre-trained models.</x:v>
      </x:c>
      <x:c r="E535" t="str">
        <x:v>Adversarial example generation, especially in source code tasks, generates high-quality, diverse adversarial examples through multi-objective optimization methods to test and improve the robustness of deep neural networks.</x:v>
      </x:c>
      <x:c r="F535" t="str">
        <x:v>Yes</x:v>
      </x:c>
      <x:c r="G535" t="str">
        <x:v>FSE-24</x:v>
      </x:c>
      <x:c r="H535" t="str">
        <x:v>The paper uses the CodeXGLUE benchmark, which contains 10 data sets, covering 6 programming languages, and covering 5 source code tasks (such as defect detection, clone detection, code translation, etc.).</x:v>
      </x:c>
      <x:c r="I535" t="str">
        <x:v>Attack Success Rate (ASR): MOAA significantly outperforms baseline methods.
Average Adversarial Loss (AAL): MOAA generates adversarial examples with lower adversarial loss.
Average Semantic Similarity (ASS) and Average Modification Rate (AMR): MOAA performs well in maintaining semantic similarity and low modification rate.
Average number of queries (AQC): MOAA is comparable to the baseline method in query efficiency.</x:v>
      </x:c>
      <x:c r="J535" t="str">
        <x:v>No</x:v>
      </x:c>
      <x:c r="K535" t="str">
        <x:v>Not reported</x:v>
      </x:c>
      <x:c r="L535" t="str">
        <x:v>No</x:v>
      </x:c>
      <x:c r="M535" s="6"/>
      <x:c r="N535"/>
      <x:c r="O535" t="str">
        <x:v>SE for AI </x:v>
      </x:c>
      <x:c r="P535" t="str">
        <x:v>Model Robustness and Adversarial Examples</x:v>
      </x:c>
      <x:c r="Q535" t="str">
        <x:v>Yes</x:v>
      </x:c>
    </x:row>
    <x:row r="536" ht="25.5" customHeight="1">
      <x:c r="A536" t="str">
        <x:v>Component Security Ten Years Later: An Empirical Study of Cross-Layer Threats in Real-World Mobile Applications</x:v>
      </x:c>
      <x:c r="B536" t="str">
        <x:v>Testing</x:v>
      </x:c>
      <x:c r="C536" t="str">
        <x:v>This paper revisits mobile app component security and finds that existing defenses fail to address emerging cross-layer threats as app architectures evolve—attackers can indirectly manipulate internal functionalities by polluting dependent app data. To assess the risks of such threats, the team designs and implements CLDroid, a static analysis tool that addresses challenges in fine-grained data item tracking and app-specific semantic analysis.</x:v>
      </x:c>
      <x:c r="D536" t="str">
        <x:v>This paper revisits mobile app component security and finds that existing defenses fail to address emerging cross-layer threats as app architectures evolve—attackers can indirectly manipulate internal functionalities by polluting dependent app data. To assess the risks of such threats, the team designs and implements CLDroid, a static analysis tool that addresses challenges in fine-grained data item tracking and app-specific semantic analysis.</x:v>
      </x:c>
      <x:c r="E536" t="str">
        <x:v>Explore the security and prevalence of cross-layer threats in mobile applications, design the CLDroid tool to detect such threats, assess their risks through large-scale real applications, and verify the exploitability and serious consequences of cross-layer vulnerabilities.</x:v>
      </x:c>
      <x:c r="F536" t="str">
        <x:v>No</x:v>
      </x:c>
      <x:c r="G536" t="str">
        <x:v>FSE-24</x:v>
      </x:c>
      <x:c r="H536" t="str">
        <x:v>13,824 popular Android apps from Google Play are used as the benchmark test set, covering 33 categories, including high-profile apps with more than 100 million downloads (such as Action Launcher, Yandex Navi, etc.). These applications were statically analyzed by CLDroid to assess the prevalence of cross-layer threats.</x:v>
      </x:c>
      <x:c r="I536" t="str">
        <x:v>Quantitative indicators: number and proportion of affected applications, total downloads, number of vulnerabilities, number and severity of CVE numbers, attack success rate, etc.
Results achieved:
1,215 apps (8.8% of the total analyzed) have cross-layer vulnerabilities, with a total download count of more than 18 billion times;
Among 60 randomly selected vulnerable applications, 32 (53.3%) can be successfully exploited;
Fifty-six CVE numbers have been assigned, 22 of which are rated "critical" or "high risk";
Vulnerabilities can lead to a variety of serious consequences, including persistent DoS (28 apps), content spoofing (11 apps), privilege escalation (21 apps), and more.</x:v>
      </x:c>
      <x:c r="J536" t="str">
        <x:v>Yes</x:v>
      </x:c>
      <x:c r="K536" t="str">
        <x:v>The paper mentions multiple industry case studies:
Action Launcher (over 10 million downloads): There is a cross-layer vulnerability that can be used for device freezing (DoS) and UI deception, CVE assigned;
Lock Master (over 10 million downloads): The vulnerability allows attackers to bypass App Lock protection and modify the protected application list and passwords. It is rated as high risk (CVE-2023-29733);
Fast Typing Keyboard (over 10 million downloads): The vulnerability allows arbitrary code execution and is rated critical (CVE-2022-47027).
In addition, after disclosing vulnerabilities to developers, the research team received vulnerability bounties from Alibaba, Tencent and other companies.</x:v>
      </x:c>
      <x:c r="L536" t="str">
        <x:v>No</x:v>
      </x:c>
      <x:c r="M536" s="6"/>
      <x:c r="N536"/>
      <x:c r="O536" t="str">
        <x:v>Software security and vulnerability analysis</x:v>
      </x:c>
      <x:c r="P536" t="str">
        <x:v>Malicious code detection</x:v>
      </x:c>
      <x:c r="Q536" t="str">
        <x:v>No</x:v>
      </x:c>
    </x:row>
    <x:row r="537" ht="25.5" customHeight="1">
      <x:c r="A537" t="str">
        <x:v>CC2Vec: Combining Typed Tokens with Contrastive Learning for Effective Code Clone Detection</x:v>
      </x:c>
      <x:c r="B537" t="str">
        <x:v>Maintenance</x:v>
      </x:c>
      <x:c r="C537" t="str">
        <x:v>The paper introduces CC2Vec, a novel code encoding method for effective code clone detection. By categorizing tokens into typed tokens and leveraging self-attention mechanisms and contrastive learning, CC2Vec captures both syntactic and semantic similarities in code. Experiments on BigCloneBench and Google Code Jam datasets demonstrate that CC2Vec efficiently detects simple clones and enhances semantic clone detection through fine-tuning, outperforming existing pre-trained models and deep learning-based approaches.</x:v>
      </x:c>
      <x:c r="D537" t="str">
        <x:v>The paper introduces CC2Vec, a novel code encoding method for effective code clone detection. By categorizing tokens into typed tokens and leveraging self-attention mechanisms and contrastive learning, CC2Vec captures both syntactic and semantic similarities in code. Experiments on BigCloneBench and Google Code Jam datasets demonstrate that CC2Vec efficiently detects simple clones and enhances semantic clone detection through fine-tuning, outperforming existing pre-trained models and deep learning-based approaches.</x:v>
      </x:c>
      <x:c r="E537" t="str">
        <x:v>Code clone detection, especially by combining typed tokens, self-attention mechanism and contrastive learning, improves the detection capabilities of syntax clones and semantic clones.</x:v>
      </x:c>
      <x:c r="F537" t="str">
        <x:v>Yes</x:v>
      </x:c>
      <x:c r="G537" t="str">
        <x:v>FSE-24</x:v>
      </x:c>
      <x:c r="H537" t="str">
        <x:v>BigCloneBench: Contains multiple types of code clone pairs to evaluate syntactic and semantic clone detection capabilities.
Google Code Jam: Mainly contains semantic clone pairs, used to verify the performance of the model in complex scenarios.</x:v>
      </x:c>
      <x:c r="I537" t="str">
        <x:v>Recall: CC2Vec's recall rate for semantic cloning (Type-4) on BigCloneBench reaches 64%, which is significantly better than other pre-training methods (such as CodeBERT's 23%).
F1 score: On BigCloneBench and Google Code Jam, the F1 scores of CC2Vec combined with a 3-layer fully connected network (CC2Vec-3L) were 96% and 94% respectively, which is equivalent to the performance of existing deep learning models (such as ASTNN).
Efficiency: The prediction time of CC2Vec is significantly lower than that of AST-based methods (such as ASTNN), and the speed is increased by about 34 times.</x:v>
      </x:c>
      <x:c r="J537" t="str">
        <x:v>No</x:v>
      </x:c>
      <x:c r="K537" t="str">
        <x:v>Not reported</x:v>
      </x:c>
      <x:c r="L537" t="str">
        <x:v>No</x:v>
      </x:c>
      <x:c r="M537" s="6"/>
      <x:c r="N537"/>
      <x:c r="O537" t="str">
        <x:v>Software maintenance and evolution</x:v>
      </x:c>
      <x:c r="P537" t="str">
        <x:v>Code clone detection</x:v>
      </x:c>
      <x:c r="Q537" t="str">
        <x:v>Yes</x:v>
      </x:c>
    </x:row>
    <x:row r="538" ht="25.5" customHeight="1">
      <x:c r="A538" t="str">
        <x:v>Efficiently Detecting Reentrancy Vulnerabilities in Complex Smart Contracts</x:v>
      </x:c>
      <x:c r="B538" t="str">
        <x:v>Testing</x:v>
      </x:c>
      <x:c r="C538" t="str">
        <x:v>This paper proposes SliSE, a tool designed to efficiently detect reentrancy vulnerabilities in complex smart contracts. Existing tools perform poorly in efficiency and accuracy for complex contracts, while SliSE addresses this through a two-stage detection process: Stage I (Warning Search) uses program slicing to analyze the Inter-contract Program Dependency Graph (I-PDG) and extracts suspicious vulnerability information as warnings; Stage II (Symbolic Execution Verification) verifies the reachability of these warning paths via symbolic execution to improve detection accuracy.</x:v>
      </x:c>
      <x:c r="D538" t="str">
        <x:v>This paper proposes SliSE, a tool designed to efficiently detect reentrancy vulnerabilities in complex smart contracts. Existing tools perform poorly in efficiency and accuracy for complex contracts, while SliSE addresses this through a two-stage detection process: Stage I (Warning Search) uses program slicing to analyze the Inter-contract Program Dependency Graph (I-PDG) and extracts suspicious vulnerability information as warnings; Stage II (Symbolic Execution Verification) verifies the reachability of these warning paths via symbolic execution to improve detection accuracy.</x:v>
      </x:c>
      <x:c r="E538" t="str">
        <x:v>Design and implement the SliSE tool, which combines program slicing and symbolic execution technology to efficiently detect reentrancy vulnerabilities in complex smart contracts, solve the problems of low detection efficiency and poor accuracy of existing tools on complex contracts, and verify its effectiveness on real contract data sets.</x:v>
      </x:c>
      <x:c r="F538" t="str">
        <x:v>No</x:v>
      </x:c>
      <x:c r="G538" t="str">
        <x:v>FSE-24</x:v>
      </x:c>
      <x:c r="H538" t="str">
        <x:v>DB1 (Complex Contract Dataset): Contains 895 vulnerabilities, audit reports from 1322 open source DApps, the average number of lines of code and number of functions are much higher than other data sets, used to evaluate complex contract detection capabilities.
DB2 (Ethereum Contract Dataset): Contains 21,212 Ethereum contracts, 41 of which have been manually verified as real reentrancy vulnerabilities, used to evaluate the effectiveness of Ethereum contract detection.
DB3 (SmartBugs Dataset): Contains 143 contracts, 31 marked as reentrancy vulnerabilities, and is a widely used benchmark dataset.</x:v>
      </x:c>
      <x:c r="I538" t="str">
        <x:v>Quantitative indicators: Precision, Recall, F1-Score.
Results achieved:
On DB1, SliSE's F1 score reaches 78.65%, far exceeding the highest of 9.26% among the eight existing tools;
On both DB2 and DB3, the recall rate exceeds 90% and the F1 score is significantly higher than
existing tools;
The first stage of path pruning improves the F1 score from 6.59% to 78.65%, and the second stage of symbolic execution verification improves the accuracy from 47.30% to 72.16%.</x:v>
      </x:c>
      <x:c r="J538" t="str">
        <x:v>No</x:v>
      </x:c>
      <x:c r="K538" t="str">
        <x:v>Not reported</x:v>
      </x:c>
      <x:c r="L538" t="str">
        <x:v>No</x:v>
      </x:c>
      <x:c r="M538" s="6"/>
      <x:c r="N538"/>
      <x:c r="O538" t="str">
        <x:v>Software security and vulnerability analysis</x:v>
      </x:c>
      <x:c r="P538" t="str">
        <x:v>Smart contract security</x:v>
      </x:c>
      <x:c r="Q538" t="str">
        <x:v>No</x:v>
      </x:c>
    </x:row>
    <x:row r="539" ht="25.5" customHeight="1">
      <x:c r="A539" s="4" t="str">
        <x:v>Incorporating Verification Standards for Security Requirements Generation from Functional Specifications</x:v>
      </x:c>
      <x:c r="B539" t="str">
        <x:v>Requirements</x:v>
      </x:c>
      <x:c r="C539" t="str">
        <x:v>The paper introduces F2SRD, an automated approach for deriving security requirements (SRs) from functional specifications (FRs) guided by verification requirements (VRs) from the OWASP Application Security Verification Standard (ASVS). F2SRD operates in two phases: training a VR retriever to identify relevant VRs for FRs and using GPT-4 to generate SRs. The method demonstrates superior performance in producing inspired, diverse, and specific SRs compared to baselines like RelGAN and standalone GPT-4.</x:v>
      </x:c>
      <x:c r="D539" t="str">
        <x:v>The paper introduces F2SRD, an automated approach for deriving security requirements (SRs) from functional specifications (FRs) guided by verification requirements (VRs) from the OWASP Application Security Verification Standard (ASVS). F2SRD operates in two phases: training a VR retriever to identify relevant VRs for FRs and using GPT-4 to generate SRs. The method demonstrates superior performance in producing inspired, diverse, and specific SRs compared to baselines like RelGAN and standalone GPT-4.</x:v>
      </x:c>
      <x:c r="E539" t="str">
        <x:v>Automatically generate security requirements by combining functional requirements and verification standards (such as OWASP ASVS) and leveraging large language models (such as GPT-4) to generate high-quality security requirements.</x:v>
      </x:c>
      <x:c r="F539" t="str">
        <x:v>Yes</x:v>
      </x:c>
      <x:c r="G539" t="str">
        <x:v>FSE-25</x:v>
      </x:c>
      <x:c r="H539" t="str">
        <x:v>ePurse (functional requirements for electronic wallet applications)
CPN (Customer Premises Network Functional Requirements)
GPS (functional requirements for smart card applications)
In addition, RelGAN and GPT-4 are used as baseline models for comparison.</x:v>
      </x:c>
      <x:c r="I539" t="str">
        <x:v>Self-Information (SI): Measuring the unexpectedness (inspiration) of the generated security requirements, F2SRD reaches 169.09, 182.48 and 227.05 respectively on the three data sets, significantly better than the baseline.
Self-BLEU: Measuring diversity, the scores of F2SRD are 0.53, 0.73 and 0.72 respectively, which are better than the baseline.
Vocabulary Size (VS): Measures vocabulary richness. F2SRD performs best with vocabulary sizes of 737, 1014 and 1202 on the three data sets respectively.
Experimental results show that F2SRD is significantly better than RelGAN and GPT-4 in all indicators.</x:v>
      </x:c>
      <x:c r="J539" t="str">
        <x:v>No</x:v>
      </x:c>
      <x:c r="K539" t="str">
        <x:v>The paper mentioned that OWASP ASVS has been adopted by many companies (such as Booz Allen Hamilton and CGI Federal) as a security verification standard. In addition, the generated SRs can help engineers identify and implement security requirements more efficiently during the development process, thereby improving software security.</x:v>
      </x:c>
      <x:c r="L539" t="str">
        <x:v>No</x:v>
      </x:c>
      <x:c r="M539" s="6"/>
      <x:c r="N539"/>
      <x:c r="O539" t="str">
        <x:v>Requirements Engineering and Software Architecture</x:v>
      </x:c>
      <x:c r="P539" t="str">
        <x:v>Requirements elicitation and analysis</x:v>
      </x:c>
      <x:c r="Q539" t="str">
        <x:v>Yes</x:v>
      </x:c>
    </x:row>
    <x:row r="540" ht="25.5" customHeight="1">
      <x:c r="A540" t="str">
        <x:v>Unlocking Optimal ORM Database Designs: Accelerated Tradeoff Analysis with Transformers</x:v>
      </x:c>
      <x:c r="B540" t="str">
        <x:v>Design</x:v>
      </x:c>
      <x:c r="C540" t="str">
        <x:v>This paper presents DesignTradeoffSculptor, an extensible tool suite for efficient and scalable tradeoff analysis in ORM database design. Existing ORM tools often provide a single design and overlook alternatives, while systematic tradeoff analysis is computationally expensive and poorly scalable. DesignTradeoffSculptor leverages Transformer-based deep learning models—trained and fine-tuned on formally analyzed database designs—and frames design exploration as a Natural Language Processing task to efficiently identify and remove suboptimal designs, significantly reducing the number of candidates requiring costly tradeoff analysis.</x:v>
      </x:c>
      <x:c r="D540" t="str">
        <x:v>This paper presents DesignTradeoffSculptor, an extensible tool suite for efficient and scalable tradeoff analysis in ORM database design. Existing ORM tools often provide a single design and overlook alternatives, while systematic tradeoff analysis is computationally expensive and poorly scalable. DesignTradeoffSculptor leverages Transformer-based deep learning models—trained and fine-tuned on formally analyzed database designs—and frames design exploration as a Natural Language Processing task to efficiently identify and remove suboptimal designs, significantly reducing the number of candidates requiring costly tradeoff analysis.</x:v>
      </x:c>
      <x:c r="E540" t="str">
        <x:v>Design and implement the DesignTradeoffSculptor tool, which accelerates trade-off analysis in ORM database design by combining the Transformer deep learning model with formal methods, efficiently identifies Pareto optimal designs, solves the problems of high computational cost and poor scalability of existing methods, and verifies its effectiveness in real systems.</x:v>
      </x:c>
      <x:c r="F540" t="str">
        <x:v>Yes</x:v>
      </x:c>
      <x:c r="G540" t="str">
        <x:v>FSE-25</x:v>
      </x:c>
      <x:c r="H540" t="str">
        <x:v>Nine database-driven software systems are used as a benchmark test set, covering multiple fields:
Systems from existing research: E-commerce, CSOS (cyber-social operating system), CRM, Flagship (document revision tracking system), etc.;
Systems adapted from open source systems: Bank Management System (bank management), Merit Badge Tracker (badge tracking), Online Store System (online store), Library Management System (library management).
At the same time, compare with mainstream ORM tools, including Hibernate, SQLAlchemy, Entity Framework, and Django ORM.</x:v>
      </x:c>
      <x:c r="I540" t="str">
        <x:v>Quantitative indicators:
Pareto front quality indicators: Generational Distance (GD, measures the distance from the true Pareto front), Hypervolume (HV, measures the covered design space volume);
Efficiency metrics: analysis time, memory usage.
Results achieved:
Pareto front quality: average GD is 0.02 (much lower than 0.19-0.29 of existing ORM tools), average HV is 0.85 (significantly higher than 0.10-0.27 of existing tools);
Efficiency: Analysis time is shortened from an average of 15.2 days (about 1,313,707 seconds) to 18 minutes (about 1,097 seconds), memory usage is reduced from an average of 35.7 GB to 8.2 MB, and efficiency is improved by more than 98.21%;
Discovered Pareto-optimal designs that were completely missed by mainstream ORM tools (existing tools generated only 1 optimal design in 1 out of 9 systems).</x:v>
      </x:c>
      <x:c r="J540" t="str">
        <x:v>No</x:v>
      </x:c>
      <x:c r="K540" t="str">
        <x:v>Not reported</x:v>
      </x:c>
      <x:c r="L540" t="str">
        <x:v>No</x:v>
      </x:c>
      <x:c r="M540" s="6"/>
      <x:c r="N540"/>
      <x:c r="O540" t="str">
        <x:v>Systems and Performance Engineering</x:v>
      </x:c>
      <x:c r="P540" t="str">
        <x:v>Performance testing and optimization</x:v>
      </x:c>
      <x:c r="Q540" t="str">
        <x:v>Yes</x:v>
      </x:c>
    </x:row>
    <x:row r="541" ht="25.5" customHeight="1">
      <x:c r="A541" t="str">
        <x:v>The Struggles of LLMs in Cross-lingual Code Clone Detection</x:v>
      </x:c>
      <x:c r="B541" t="str">
        <x:v>Development</x:v>
      </x:c>
      <x:c r="C541" t="str">
        <x:v>The paper investigates the performance of Large Language Models (LLMs) in cross-lingual code clone detection. By evaluating five LLMs and eight prompt designs, the study reveals that LLMs achieve high F1 scores (up to 0.99) for simple programming tasks but struggle with complex ones. Additionally, the paper proposes an embedding-based approach, where simple classifiers (e.g., SVM) trained on code representations outperform LLMs by 1-20 percentage points in F1 scores. Experiments on XLCoST and CodeNet datasets demonstrate that while LLMs show promise, embedding models offer more robust semantic representations for cross-lingual clone detection.</x:v>
      </x:c>
      <x:c r="D541" t="str">
        <x:v>The paper investigates the performance of Large Language Models (LLMs) in cross-lingual code clone detection. By evaluating five LLMs and eight prompt designs, the study reveals that LLMs achieve high F1 scores (up to 0.99) for simple programming tasks but struggle with complex ones. Additionally, the paper proposes an embedding-based approach, where simple classifiers (e.g., SVM) trained on code representations outperform LLMs by 1-20 percentage points in F1 scores. Experiments on XLCoST and CodeNet datasets demonstrate that while LLMs show promise, embedding models offer more robust semantic representations for cross-lingual clone detection.</x:v>
      </x:c>
      <x:c r="E541" t="str">
        <x:v>Cross-language code clone detection focuses on evaluating the performance differences between LLMs and embedding models in this task, and exploring the impact of prompt engineering on the performance of LLMs.</x:v>
      </x:c>
      <x:c r="F541" t="str">
        <x:v>Yes</x:v>
      </x:c>
      <x:c r="G541" t="str">
        <x:v>FSE-25</x:v>
      </x:c>
      <x:c r="H541" t="str">
        <x:v>XLCoST: Contains code snippets in 7 programming languages from the GeeksForGeeks platform.
CodeNet: Contains code samples in more than 50 programming languages ​​from the AIZU Online Judge and AtCoder platforms.
In addition, the paper also constructed a custom balanced data set containing 6000 pairs of cloned and non-cloned code snippets.</x:v>
      </x:c>
      <x:c r="I541" t="str">
        <x:v>F1 score: measures the overall performance of the classification task.
LLMs reach a maximum of 0.99 on XLCoST and 0.82 on CodeNet.
The embedding model (SVM classifier) ​​reaches 1.00 and 0.99 on XLCoST and CodeNet respectively.
Precision and Recall:
The precision and recall of GPT-3.5-Turbo on XLCoST are both 0.98-0.99.
Self-Information and Self-BLEU: used to evaluate the diversity and unexpectedness of generated results (numeric results are not directly provided).
Experimental results show that the embedding model performs well in cross-language clone detection tasks.</x:v>
      </x:c>
      <x:c r="J541" t="str">
        <x:v>No</x:v>
      </x:c>
      <x:c r="K541" t="str">
        <x:v>Not reported</x:v>
      </x:c>
      <x:c r="L541" t="str">
        <x:v>No</x:v>
      </x:c>
      <x:c r="M541" s="6"/>
      <x:c r="N541"/>
      <x:c r="O541" t="str">
        <x:v>Software maintenance and evolution</x:v>
      </x:c>
      <x:c r="P541" t="str">
        <x:v>Code clone detection</x:v>
      </x:c>
      <x:c r="Q541" t="str">
        <x:v>Yes</x:v>
      </x:c>
    </x:row>
    <x:row r="542" ht="25.5" customHeight="1">
      <x:c r="A542" t="str">
        <x:v>Clone Detection for Smart Contracts: How Far Are We?</x:v>
      </x:c>
      <x:c r="B542" t="str">
        <x:v>Maintenance</x:v>
      </x:c>
      <x:c r="C542" t="str">
        <x:v>This paper investigates the effectiveness of existing clone detection techniques in the context of smart contracts, where code reuse is prevalent but may propagate vulnerabilities. The authors evaluate five representative tools (SourcererCC, EClone, SmartEmbed, Deckard, and NiCad) on 33,073 verified Solidity smart contracts and curate a benchmark of 72,010 manually labeled clone pairs. Results show that while current tools excel at detecting Type-1 and Type-2 clones, their performance drops for Type-4 clones. To address this, the authors propose SourceREClone, a framework that refines the integration of SourcererCC and EClone, achieving a 36.9% improvement in F1 score. The study highlights implications for practitioners and suggests future research directions.</x:v>
      </x:c>
      <x:c r="D542" t="str">
        <x:v>This paper investigates the effectiveness of existing clone detection techniques in the context of smart contracts, where code reuse is prevalent but may propagate vulnerabilities. The authors evaluate five representative tools (SourcererCC, EClone, SmartEmbed, Deckard, and NiCad) on 33,073 verified Solidity smart contracts and curate a benchmark of 72,010 manually labeled clone pairs. Results show that while current tools excel at detecting Type-1 and Type-2 clones, their performance drops for Type-4 clones. To address this, the authors propose SourceREClone, a framework that refines the integration of SourcererCC and EClone, achieving a 36.9% improvement in F1 score. The study highlights implications for practitioners and suggests future research directions.</x:v>
      </x:c>
      <x:c r="E542" t="str">
        <x:v>Code clone detection technology in smart contracts focuses on evaluating the effectiveness and complementarity of existing tools, and proposes an optimized combination framework (SourceREClone) to improve detection performance.</x:v>
      </x:c>
      <x:c r="F542" t="str">
        <x:v>Yes</x:v>
      </x:c>
      <x:c r="G542" t="str">
        <x:v>FSE-25</x:v>
      </x:c>
      <x:c r="H542" t="str">
        <x:v>Dataset I: Contains 33,073 verified Solidity smart contracts (8,671,545 lines of code).
Dataset II: 380 contracts (123,614 lines of code) randomly sampled from Dataset I, containing 72,010 pairs of manually labeled clones (48 Type-1, 664 Type-2, 1,167 Type-3, 13,841 Type-4, and the rest are non-clones).</x:v>
      </x:c>
      <x:c r="I542" t="str">
        <x:v>Indicators:
Clone Ratio
Recall, Precision, F1 score
Execution time (Scalability)
Effect:
SourcererCC has a recall rate of nearly 100% on Type-1/2/3 clones, but only 9.7% on Type-4.
EClone has a recall rate of 88.2% on Type-4 clones, but a precision rate of only 29.6%.
SourceREClone improved the F1 score from 0.4433 to 0.6070 (+36.9%), and the accuracy rate from 29.5% to 46.4%.</x:v>
      </x:c>
      <x:c r="J542" t="str">
        <x:v>No</x:v>
      </x:c>
      <x:c r="K542" t="str">
        <x:v>The paper mentions industry cases:
Multichain vulnerability (2022): 8,000 user addresses were attacked due to smart contract cloning, resulting in losses of more than US$3 million.
ERC20 token implementation: The detection challenges of semantic cloning are analyzed through cases (such as Contract A and B in Table 6).</x:v>
      </x:c>
      <x:c r="L542" t="str">
        <x:v>No</x:v>
      </x:c>
      <x:c r="M542" s="6"/>
      <x:c r="N542"/>
      <x:c r="O542" t="str">
        <x:v>Software maintenance and evolution</x:v>
      </x:c>
      <x:c r="P542" t="str">
        <x:v>Code clone detection</x:v>
      </x:c>
      <x:c r="Q542" t="str">
        <x:v>Yes</x:v>
      </x:c>
    </x:row>
    <x:row r="543" ht="25.5" customHeight="1">
      <x:c r="A543" t="str">
        <x:v>An Empirical Study of Code Clones from Commercial AI Code Generators</x:v>
      </x:c>
      <x:c r="B543" t="str">
        <x:v>Development</x:v>
      </x:c>
      <x:c r="C543" t="str">
        <x:v>This paper conducts a comprehensive empirical study on code cloning behaviors of three state-of-the-art commercial AI code generators (GitHub Copilot, Amazon Q, OpenAI GPT-4o). By constructing test sets from multi-language (Java, C, Python) open-source repositories on GitHub, it analyzes all types of code clones (Type-1 to Type-4) to investigate whether AI generators copy code from their training data.</x:v>
      </x:c>
      <x:c r="D543" t="str">
        <x:v>This paper conducts a comprehensive empirical study on code cloning behaviors of three state-of-the-art commercial AI code generators (GitHub Copilot, Amazon Q, OpenAI GPT-4o). By constructing test sets from multi-language (Java, C, Python) open-source repositories on GitHub, it analyzes all types of code clones (Type-1 to Type-4) to investigate whether AI generators copy code from their training data.</x:v>
      </x:c>
      <x:c r="E543" t="str">
        <x:v>Comprehensive exploration of the code cloning behavior of commercial AI code generators, including: whether the AI generator clones code from training data (all cloning types), the stability of the cloning behavior, the degree of underestimation of the cloning rate, and the characteristics of the cloned code, aiming to reveal cloning risks in AI code generation and mitigation directions.</x:v>
      </x:c>
      <x:c r="F543" t="str">
        <x:v>Yes</x:v>
      </x:c>
      <x:c r="G543" t="str">
        <x:v>FSE-25</x:v>
      </x:c>
      <x:c r="H543" t="str">
        <x:v>Test set: Open source repositories collected from GitHub, covering three languages: Java, C, and Python. Logarithmically divided into 14 intervals (such as [0,2), [2,4), [8192,∞)) by star number (reflecting popularity), extracting functions and annotations to build 84,000 tips.
Comparison object: three commercial AI code generators - GitHub Copilot, Amazon Q, OpenAI GPT-4o.</x:v>
      </x:c>
      <x:c r="I543" t="str">
        <x:v>Quantitative indicators:
Clone rate (Type-1 to Type-4): the proportion of clones of various types;
Stable prompt ratio: the proportion of clones still generated after the prompt is rewritten;
Correlation coefficient: The correlation between the generated code characteristics (complexity, length, etc.) and the probability of cloning.
Results achieved:
Clone rate: Java’s Type-1 and Type-2 clone rate is 2.90%-7.50%, C is up to 3.30%, and Python is up to 4.70%;
Stability: After the prompt is rewritten, the proportion of stable clones often exceeds 50% (for example, the stability rate of parameter rearrangement of GitHub Copilot in Java reaches 42.86%);
Risk of underestimation: without full access to the training set, approximately 10.81% of clones are not detected;
Feature correlation: The complexity (-0.35) and length (-0.37) of the generated code are negatively correlated with the clone probability, and the usage rate (0.46) is positively correlated with the clone probability (Spearman coefficient).</x:v>
      </x:c>
      <x:c r="J543" t="str">
        <x:v>No</x:v>
      </x:c>
      <x:c r="K543" t="str">
        <x:v>The paper mentions multiple industry cases:
Copyright infringement: The Java code generated by Amazon Q is exactly the same as the code under the GPL 3.0 license (Type-1 clone). If used in a closed source project, it will violate the license;
Bug propagation: The generated hexadecimal conversion function may throw StringIndexOutOfBoundsException because it assumes that the input length is an even number;
Vulnerability propagation: The generated file copy function does not limit the upload size and has the CWE-400 vulnerability (corresponding to CVE-2023-3398), which may lead to DoS attacks.</x:v>
      </x:c>
      <x:c r="L543" t="str">
        <x:v>No</x:v>
      </x:c>
      <x:c r="M543" s="6"/>
      <x:c r="N543"/>
      <x:c r="O543" t="str">
        <x:v>Code generation and understanding</x:v>
      </x:c>
      <x:c r="P543" t="str">
        <x:v>Code generation and completion</x:v>
      </x:c>
      <x:c r="Q543" t="str">
        <x:v>Yes</x:v>
      </x:c>
    </x:row>
    <x:row r="544" ht="25.5" customHeight="1">
      <x:c r="A544" t="str">
        <x:v>Detecting Metadata-Related Bugs in Enterprise Applications</x:v>
      </x:c>
      <x:c r="B544" t="str">
        <x:v>Maintenance</x:v>
      </x:c>
      <x:c r="C544" t="str">
        <x:v>This paper addresses the challenge of detecting metadata-related bugs in enterprise applications (EAs), where misconfigurations in Java annotations and XML files can lead to runtime errors or security vulnerabilities. The authors propose RSL (Rule Specification Language), a DSL for domain experts to define metadata-usage rules, and MeCheck, a tool that interprets RSL rules to statically analyze EAs for violations. Evaluated on 15 rules derived from Spring and JUnit documentation, MeCheck achieved 100% precision, 96% recall, and 98% F1-score on a dataset of 45 injected bugs. In real-world projects, MeCheck detected 152 bugs (117 true positives), 49 of which were later fixed by developers. The study highlights the effectiveness of RSL and MeCheck in improving metadata reliability during EA development.</x:v>
      </x:c>
      <x:c r="D544" t="str">
        <x:v>This paper addresses the challenge of detecting metadata-related bugs in enterprise applications (EAs), where misconfigurations in Java annotations and XML files can lead to runtime errors or security vulnerabilities. The authors propose RSL (Rule Specification Language), a DSL for domain experts to define metadata-usage rules, and MeCheck, a tool that interprets RSL rules to statically analyze EAs for violations. Evaluated on 15 rules derived from Spring and JUnit documentation, MeCheck achieved 100% precision, 96% recall, and 98% F1-score on a dataset of 45 injected bugs. In real-world projects, MeCheck detected 152 bugs (117 true positives), 49 of which were later fixed by developers. The study highlights the effectiveness of RSL and MeCheck in improving metadata reliability during EA development.</x:v>
      </x:c>
      <x:c r="E544" t="str">
        <x:v>Static detection method for metadata-related errors in enterprise applications</x:v>
      </x:c>
      <x:c r="F544" t="str">
        <x:v>No</x:v>
      </x:c>
      <x:c r="G544" t="str">
        <x:v>FSE-25</x:v>
      </x:c>
      <x:c r="H544" t="str">
        <x:v>Test set of injected errors: 45 open source projects, manually injected with 45 metadata-related errors (3 errors per rule).
Real project test set: 70 historical versions of open source enterprise applications, containing 152 reported bugs (117 real bugs).</x:v>
      </x:c>
      <x:c r="I544" t="str">
        <x:v>Indicators:
Precision: 100% (all reported errors are real errors).
Recall rate (Recall): 96% (missing 2 errors due to design trade-offs).
F1 score: 98%.
Effect:
49 errors that have been fixed by developers were found in real projects, proving its practical effectiveness.
High execution efficiency (single version analysis time ≤ 6 seconds).</x:v>
      </x:c>
      <x:c r="J544" t="str">
        <x:v>No</x:v>
      </x:c>
      <x:c r="K544" t="str">
        <x:v>Case 1: The init-method configuration error in the Spring framework (Figure 2) causes a BeanCreationException to be thrown at runtime.
Case 2: Errors introduced in real open source projects (such as angular-js-spring-mybatis) due to XML configuration referencing non-existent classes were subsequently fixed by developers (Table 3).
Tool application scenarios: Supports metadata inspection of popular frameworks such as Spring and JUnit, and potentially extends to other Java ecological tools (such as Hibernate and Maven, see Table 4).</x:v>
      </x:c>
      <x:c r="L544" t="str">
        <x:v>No</x:v>
      </x:c>
      <x:c r="M544" s="6" t="e">
        <x:f>HYPERLINK("https://github.com/mahirkabir/detecting-metadata-bugs","https://github.com/mahirkabir/detecting-metadata-bugs")</x:f>
        <x:v>HYPERLINK is not implemented. linkLocation=https://github.com/mahirkabir/detecting-metadata-bugs, friendlyName=https://github.com/mahirkabir/detecting-metadata-bugs</x:v>
      </x:c>
      <x:c r="N544" t="str">
        <x:v>0</x:v>
      </x:c>
      <x:c r="O544" t="str">
        <x:v>Software maintenance and evolution</x:v>
      </x:c>
      <x:c r="P544" t="str">
        <x:v>Automated program repair</x:v>
      </x:c>
      <x:c r="Q544" t="str">
        <x:v>No</x:v>
      </x:c>
    </x:row>
    <x:row r="545" ht="25.5" customHeight="1">
      <x:c r="A545" t="str">
        <x:v>ROSCallBaX: Statically Detecting Inconsistencies In Callback Function Setup of Robotic Systems</x:v>
      </x:c>
      <x:c r="B545" t="str">
        <x:v>Testing</x:v>
      </x:c>
      <x:c r="C545" t="str">
        <x:v>This paper presents ROSCallBaX, a static analysis tool for detecting inconsistencies in callback function setup of Robot Operating System (ROS) systems. Callbacks are core to ROS execution, but inconsistencies in their setup often arise due to developers’ incomplete understanding of semantic differences across ROS versions (ROS1/ROS2) and programming languages (C++/Python), some of which do not throw runtime errors and are hard to diagnose.</x:v>
      </x:c>
      <x:c r="D545" t="str">
        <x:v>This paper presents ROSCallBaX, a static analysis tool for detecting inconsistencies in callback function setup of Robot Operating System (ROS) systems. Callbacks are core to ROS execution, but inconsistencies in their setup often arise due to developers’ incomplete understanding of semantic differences across ROS versions (ROS1/ROS2) and programming languages (C++/Python), some of which do not throw runtime errors and are hard to diagnose.</x:v>
      </x:c>
      <x:c r="E545" t="str">
        <x:v>Design and implement the ROSCallBaX tool, build a composition graph of callback functions and their execution settings in the ROS system through static analysis, detect inconsistencies in settings caused by misunderstandings of element semantics (such as callback deadlocks, executor configuration errors, spin nesting, etc.), and verify its effectiveness in real ROS code.</x:v>
      </x:c>
      <x:c r="F545" t="str">
        <x:v>No</x:v>
      </x:c>
      <x:c r="G545" t="str">
        <x:v>FSE-25</x:v>
      </x:c>
      <x:c r="H545" t="str">
        <x:v>Post data set: Select 30 posts related to callback settings from ROS developer forums (ROS Answers, Stack Overflow), and build 50 test files (including problem codes and suggested solutions).
Proj data set: Screen 30 open source ROS projects from ROS Index and GitHub, covering ROS1/ROS2 and C++/Python, excluding code related to test frameworks and custom elements.</x:v>
      </x:c>
      <x:c r="I545" t="str">
        <x:v>Quantitative indicators:
Number of inconsistencies detected;
True Positive Rate;
Analysis time (excluding preprocessing steps).
Results achieved:
A total of 92 inconsistent cases were detected, 81 of which were true positives, with a true positive rate of 88.04%;
On the Post dataset, 50 out of 54 detection results are true positives, covering typical problems in forum posts (such as nested spins causing callbacks to be executed only once);
On the Proj data set, 31 of the 38 detection results were true positives, including issues such as callback deadlock and single-threaded executors processing parallel callbacks;
Analysis efficiency: The average single test time of the Post data set is ≤1 second, and the average time of the Proj data set is 5.12 seconds.</x:v>
      </x:c>
      <x:c r="J545" t="str">
        <x:v>No</x:v>
      </x:c>
      <x:c r="K545" t="str">
        <x:v>Not reported</x:v>
      </x:c>
      <x:c r="L545" t="str">
        <x:v>No</x:v>
      </x:c>
      <x:c r="M545" s="6"/>
      <x:c r="N545"/>
      <x:c r="O545" t="str">
        <x:v>Program Analysis and Software Testing</x:v>
      </x:c>
      <x:c r="P545" t="str">
        <x:v>program analysis techniques</x:v>
      </x:c>
      <x:c r="Q545" t="str">
        <x:v>No</x:v>
      </x:c>
    </x:row>
    <x:row r="546" ht="25.5" customHeight="1">
      <x:c r="A546" t="str">
        <x:v>Enhancing Web Accessibility: Automated Detection of Issues with Generative AI</x:v>
      </x:c>
      <x:c r="B546" t="str">
        <x:v>Testing</x:v>
      </x:c>
      <x:c r="C546" t="str">
        <x:v>The paper introduces GenA11y, an automated tool leveraging generative AI (e.g., GPT-4) to detect web accessibility issues. By focusing on 37 WCAG success criteria addressable via static analysis, GenA11y achieves high precision (94.5%) and recall (87.61%), outperforming existing tools by identifying eight additional violation types per webpage on average. Evaluations on real websites and benchmark datasets demonstrate its effectiveness.</x:v>
      </x:c>
      <x:c r="D546" t="str">
        <x:v>The paper introduces GenA11y, an automated tool leveraging generative AI (e.g., GPT-4) to detect web accessibility issues. By focusing on 37 WCAG success criteria addressable via static analysis, GenA11y achieves high precision (94.5%) and recall (87.61%), outperforming existing tools by identifying eight additional violation types per webpage on average. Evaluations on real websites and benchmark datasets demonstrate its effectiveness.</x:v>
      </x:c>
      <x:c r="E546" t="str">
        <x:v>The development and evaluation of automated web accessibility detection tools based on generative AI aims to solve the problem of insufficient coverage of existing tools due to lack of semantic understanding.</x:v>
      </x:c>
      <x:c r="F546" t="str">
        <x:v>Yes</x:v>
      </x:c>
      <x:c r="G546" t="str">
        <x:v>FSE-25</x:v>
      </x:c>
      <x:c r="H546" t="str">
        <x:v>Accessibility Tool Audit (Dₐ): Contains 142 manually constructed web pages with accessibility issues.
Ma11y (Dₘ): A dataset of real web pages with procedurally injected accessibility issues.
Real Website Dataset (Dᵣ): Original pages from 30 popular websites (e.g. OpenAI, Google).</x:v>
      </x:c>
      <x:c r="I546" t="str">
        <x:v>Recall: 87.61% (49.41% higher than the best existing tool).
Precision: 94.5%.
Coverage: Detects 8 more violation types/webpages than existing tools.
Performance and cost: Average 240 seconds/site, 1.912 million tokens/site (approximately $4.78).</x:v>
      </x:c>
      <x:c r="J546" t="str">
        <x:v>Yes</x:v>
      </x:c>
      <x:c r="K546" t="str">
        <x:v>The limitations of the WAVE tool in OpenAI home page detection were mentioned (only 1 error was found, and there were actually more problems), and its industrial application potential was demonstrated through the comparison of GenA11y. Other industry cases were not described in detail.</x:v>
      </x:c>
      <x:c r="L546" t="str">
        <x:v>No</x:v>
      </x:c>
      <x:c r="M546" s="6"/>
      <x:c r="N546"/>
      <x:c r="O546" t="str">
        <x:v>Program Analysis and Software Testing</x:v>
      </x:c>
      <x:c r="P546" t="str">
        <x:v>Automated test generation</x:v>
      </x:c>
      <x:c r="Q546" t="str">
        <x:v>Yes</x:v>
      </x:c>
    </x:row>
    <x:row r="547" ht="25.5" customHeight="1">
      <x:c r="A547" t="str">
        <x:v>On-Demand Scenario Generation for Testing Automated Driving Systems</x:v>
      </x:c>
      <x:c r="B547" t="str">
        <x:v>Testing</x:v>
      </x:c>
      <x:c r="C547" t="str">
        <x:v>This paper proposes the On-demand Scenario Generation (OSG) framework for generating traffic scenarios with varying risk levels to test Automated Driving Systems (ADS). Traditional testing approaches often focus on either natural scenario sampling or safety-critical scenario generation, resulting in overly simplistic or unrealistic test scenarios. The OSG framework learns from real-world traffic datasets, uses a Risk Intensity Regulator (RIR) to quantitatively control scenario risk levels, and employs an improved speciation-based particle swarm optimization algorithm to ensure scenario diversity.</x:v>
      </x:c>
      <x:c r="D547" t="str">
        <x:v>This paper proposes the On-demand Scenario Generation (OSG) framework for generating traffic scenarios with varying risk levels to test Automated Driving Systems (ADS). Traditional testing approaches often focus on either natural scenario sampling or safety-critical scenario generation, resulting in overly simplistic or unrealistic test scenarios. The OSG framework learns from real-world traffic datasets, uses a Risk Intensity Regulator (RIR) to quantitatively control scenario risk levels, and employs an improved speciation-based particle swarm optimization algorithm to ensure scenario diversity.</x:v>
      </x:c>
      <x:c r="E547" t="str">
        <x:v>Design and verify an On-Demand Scenario Generation (OSG) framework, which can generate diverse traffic scenarios with different risk levels for testing autonomous driving systems (ADS). It solves the problem that traditional methods are difficult to balance the naturalness and danger of scenes and lack standardized risk control. Its effectiveness in discovering ADS defects and objectively evaluating safety performance is verified through experiments.</x:v>
      </x:c>
      <x:c r="F547" t="str">
        <x:v>Yes</x:v>
      </x:c>
      <x:c r="G547" t="str">
        <x:v>FSE-25</x:v>
      </x:c>
      <x:c r="H547" t="str">
        <x:v>Emulator: Carla 0.9.14 and highway-env 1.8.2.
Datasets: Next Generation Simulation (NGSIM), Interaction, and In-D datasets for training traffic prior models.
Comparison method: BehAVExplor (mainstream scene generation method).
Test scenarios: 6 high economic loss pre-collision scenarios (such as FrontBrake, CutIn-1, etc.).
ADS model: Baidu Apollo 9.0, Interfuser, TF++, Highway Agent, Behavior Agent</x:v>
      </x:c>
      <x:c r="I547" t="str">
        <x:v>Quantitative indicators:
Risk-related indicators: collision rate (CR), average collision time (ACT), average collision distance (ACD), risk score by Ghodsi et al.
Performance indicators: accident rate (proportion of accident scenes discovered), analysis time.
Evaluation metric: ADS Security Score (weighted score based on different risk scenarios).
Results achieved:
Risk control: By adjusting the parameter ω, the collision rate of the scene generated by OSG increases as the risk level increases, and the average collision time and distance decrease, verifying the controllability of the risk level.
Defect discovery: The scene accident rate generated by OSG reaches 27.21%, which is 92.97% higher than BehAVExplor, and the analysis time (1.2 seconds/scene) is better than BehAVExplor (5.2 seconds/scene).
Evaluation effectiveness: The OSG-based scoring system can objectively reflect the performance difference of ADS (for example, Apollo 9.0 scores 85.06, which is better than Highway Agent's 61.65), and can reflect the progress of version iterations (Apollo 7.0 to 9.0 scores gradually improve).</x:v>
      </x:c>
      <x:c r="J547" t="str">
        <x:v>Yes</x:v>
      </x:c>
      <x:c r="K547" t="str">
        <x:v>The paper mentions using OSG to evaluate the security performance of industrial-grade ADSs (such as Baidu Apollo). By comparing the scores of different versions of Apollo, its practicality in the development and iteration of industrial ADSs is verified. For example, Apollo 9.0 outperforms older versions in OSG-generated scenes, and the scoring system reflects improvements to its planning and control modules.</x:v>
      </x:c>
      <x:c r="L547" t="str">
        <x:v>Yes</x:v>
      </x:c>
      <x:c r="M547" s="6"/>
      <x:c r="N547"/>
      <x:c r="O547" t="str">
        <x:v>Cross-cutting and emerging themes</x:v>
      </x:c>
      <x:c r="P547" t="str">
        <x:v>Autonomous driving system testing</x:v>
      </x:c>
      <x:c r="Q547" t="str">
        <x:v>No</x:v>
      </x:c>
    </x:row>
    <x:row r="548" ht="25.5" customHeight="1">
      <x:c r="A548" t="str">
        <x:v>Multi-Modal Traffic Scenario Generation for Autonomous Driving System Testing</x:v>
      </x:c>
      <x:c r="B548" t="str">
        <x:v>Testing</x:v>
      </x:c>
      <x:c r="C548" t="str">
        <x:v>The paper presents TrafficComposer, a multi-modal approach for generating traffic scenarios to test Autonomous Driving Systems (ADS). It integrates natural language descriptions and traffic scene images as inputs, leveraging LLMs and computer vision models to extract and align information. Evaluated on a benchmark of 120 scenarios, TrafficComposer achieves 97.0% accuracy, outperforming baselines by 7.3%, and demonstrates strong bug detection capabilities in both direct and fuzz testing of ADS.</x:v>
      </x:c>
      <x:c r="D548" t="str">
        <x:v>The paper presents TrafficComposer, a multi-modal approach for generating traffic scenarios to test Autonomous Driving Systems (ADS). It integrates natural language descriptions and traffic scene images as inputs, leveraging LLMs and computer vision models to extract and align information. Evaluated on a benchmark of 120 scenarios, TrafficComposer achieves 97.0% accuracy, outperforming baselines by 7.3%, and demonstrates strong bug detection capabilities in both direct and fuzz testing of ADS.</x:v>
      </x:c>
      <x:c r="E548" t="str">
        <x:v>Multimodal traffic scene generation (combination of text and images)
Efficient testing methods for autonomous driving systems
Automation of scene generation and defect detection</x:v>
      </x:c>
      <x:c r="F548" t="str">
        <x:v>Yes</x:v>
      </x:c>
      <x:c r="G548" t="str">
        <x:v>FSE-25</x:v>
      </x:c>
      <x:c r="H548" t="str">
        <x:v>The self-built multi-modal benchmark test set contains 120 traffic scenes, covering different road types, weather conditions and geographical areas. Each scene contains text descriptions, reference images, intermediate representations (IR) of real scenes and simulation scripts.
The comparison baselines include TARGET (single-modal LLM method) and 6 multi-modal LLMs (such as GPT-4o, Claude-3.5, etc.).</x:v>
      </x:c>
      <x:c r="I548" t="str">
        <x:v>Information extraction accuracy (IE Accuracy): Based on tree edit distance (TED) calculation, TrafficComposer reaches 97.0%, which is better than TARGET (74.3%) and the best multi-modal LLM (89.7%).
Defect detection effect:
Direct testing found 37 ADS defects.
As a fuzz test seed, the defect detection volume is increased by 33%-124%, and the time efficiency is increased by 28%-58%.
Diversity index (Vendi Score): The diversity score of the benchmark test set is 22.1, which is higher than the comparison data set (such as TARGET's 17.0).</x:v>
      </x:c>
      <x:c r="J548" t="str">
        <x:v>Yes</x:v>
      </x:c>
      <x:c r="K548" t="str">
        <x:v>Mention industry cases:
The industrial-grade autonomous driving systems Apollo and Autoware were tested and their flaws were discovered (such as Apollo running a red light and Autoware merging and colliding).
Mentioning the case where Tesla Autopilot failed to recognize a white trailer and caused an accident (2016 Florida accident), the importance of detail generation for testing was emphasized.</x:v>
      </x:c>
      <x:c r="L548" t="str">
        <x:v>No</x:v>
      </x:c>
      <x:c r="M548" s="6" t="e">
        <x:f>HYPERLINK("https://github.com/TrafficComposer/TrafficComposer","https://github.com/TrafficComposer/TrafficComposer")</x:f>
        <x:v>HYPERLINK is not implemented. linkLocation=https://github.com/TrafficComposer/TrafficComposer, friendlyName=https://github.com/TrafficComposer/TrafficComposer</x:v>
      </x:c>
      <x:c r="N548" t="str">
        <x:v>7</x:v>
      </x:c>
      <x:c r="O548" t="str">
        <x:v>Cross-cutting and emerging themes</x:v>
      </x:c>
      <x:c r="P548" t="str">
        <x:v>Autonomous driving system testing</x:v>
      </x:c>
      <x:c r="Q548" t="str">
        <x:v>Yes</x:v>
      </x:c>
    </x:row>
    <x:row r="549" ht="25.5" customHeight="1">
      <x:c r="A549" t="str">
        <x:v>A Comprehensive Study of Bug-Fix Patterns in Autonomous Driving Systems</x:v>
      </x:c>
      <x:c r="B549" t="str">
        <x:v>Maintenance</x:v>
      </x:c>
      <x:c r="C549" t="str">
        <x:v>This paper presents a comprehensive empirical study on bug-fix patterns in Autonomous Driving Systems (ADSes). The research team analyzed 1,331 bug fixes from two mainstream open-source ADS projects, Apollo and Autoware, focusing on bug symptoms, root causes, and fix patterns. By constructing a hierarchical framework based on modularization granularity, 15 syntactic bug-fix patterns (e.g., conditional statement adjustments, method call corrections) and 27 semantic patterns (e.g., path planning optimization, data flow correction) were identified. The study found that patterns such as path planning optimization and module integration interaction dominate in ADSes, with significant variations across modules (e.g., the Planning module). Additionally, the paper proposes a taxonomy of ADS bugs and a benchmark containing 1,331 fix instances, providing guidance for defect identification and repair in ADSes to enhance system reliability and safety.</x:v>
      </x:c>
      <x:c r="D549" t="str">
        <x:v>This paper presents a comprehensive empirical study on bug-fix patterns in Autonomous Driving Systems (ADSes). The research team analyzed 1,331 bug fixes from two mainstream open-source ADS projects, Apollo and Autoware, focusing on bug symptoms, root causes, and fix patterns. By constructing a hierarchical framework based on modularization granularity, 15 syntactic bug-fix patterns (e.g., conditional statement adjustments, method call corrections) and 27 semantic patterns (e.g., path planning optimization, data flow correction) were identified. The study found that patterns such as path planning optimization and module integration interaction dominate in ADSes, with significant variations across modules (e.g., the Planning module). Additionally, the paper proposes a taxonomy of ADS bugs and a benchmark containing 1,331 fix instances, providing guidance for defect identification and repair in ADSes to enhance system reliability and safety.</x:v>
      </x:c>
      <x:c r="E549" t="str">
        <x:v>Through empirical analysis of 1331 bug repair cases of two open source autonomous driving systems, Apollo and Autoware, we identify and classify bug repair patterns at the syntax and semantic levels in ADS, explore the correlation between bug root causes, symptoms and repair patterns, and build a bug classification system and repair instance benchmark to reveal the challenges and strategies of ADS defect repair, and provide a basis for improving the maintenance efficiency and reliability of ADS.</x:v>
      </x:c>
      <x:c r="F549" t="str">
        <x:v>No</x:v>
      </x:c>
      <x:c r="G549" t="str">
        <x:v>FSE-25</x:v>
      </x:c>
      <x:c r="H549" t="str">
        <x:v>The benchmark used in the paper is a data set containing 1331 ADS bug fix instances, which is derived from two mainstream open source autonomous driving system projects: Apollo and Autoware. Among them, Apollo contributed 338 bug fix instances and Autoware contributed 993. These instances are all from merged pull requests on and before November 13, 2023, covering bug fixes for different modules, root causes, and symptoms.</x:v>
      </x:c>
      <x:c r="I549" t="str">
        <x:v>Quantitative indicators: Mainly include the frequency of occurrence (proportion) of various bug repair patterns, the number of correlations between different root causes and repair patterns, the number of correspondences between different symptoms and repair patterns, the number of distributions of repair patterns in different modules, etc.
Results achieved:
At the grammatical level, Method Call (MC) and If-related (IF) are the most common repair patterns, accounting for 23.9% and 18.3% respectively;
At the semantic level, Path Planning Optimization (PPO) accounts for 22.9%, Data Flow Correction (DFC) accounts for 13.6%, and Module Integration and Interaction (MII) accounts for 6.5%;
Bug fixes for algorithm-related root causes involved 23 semantic modes, a total of 887 times, among which Evasive Actions-related fixes were the most frequent;
The Planning module is the most complex module, involving 548 semantic repair patterns, and the Behavior Path Planner accounts for 51.0% of the sub-modules, which is the focus of repair.</x:v>
      </x:c>
      <x:c r="J549" t="str">
        <x:v>No</x:v>
      </x:c>
      <x:c r="K549" t="str">
        <x:v>Not reported</x:v>
      </x:c>
      <x:c r="L549" t="str">
        <x:v>No</x:v>
      </x:c>
      <x:c r="M549" s="6"/>
      <x:c r="N549"/>
      <x:c r="O549" t="str">
        <x:v>Cross-cutting and emerging themes</x:v>
      </x:c>
      <x:c r="P549" t="str">
        <x:v>Autonomous driving system testing</x:v>
      </x:c>
      <x:c r="Q549" t="str">
        <x:v>No</x:v>
      </x:c>
    </x:row>
    <x:row r="550" ht="25.5" customHeight="1">
      <x:c r="A550" t="str">
        <x:v>VulPA: Detecting Semantically Recurring Vulnerabilities with Multi-Object Typestate Analysis</x:v>
      </x:c>
      <x:c r="B550" t="str">
        <x:v>Testing</x:v>
      </x:c>
      <x:c r="C550" t="str">
        <x:v>The paper introduces VulPA, a novel approach for detecting semantically recurring vulnerabilities caused by complex interactions between multiple variables. VulPA employs a Vulnerability Pattern Description Language (VPDL) to specify root causes and utilizes an IFDS-based multi-object typestate analysis for precise detection. Evaluated on 26 Java applications, VulPA identified 90 new vulnerabilities with a 23.7% false positive rate, outperforming existing tools.</x:v>
      </x:c>
      <x:c r="D550" t="str">
        <x:v>The paper introduces VulPA, a novel approach for detecting semantically recurring vulnerabilities caused by complex interactions between multiple variables. VulPA employs a Vulnerability Pattern Description Language (VPDL) to specify root causes and utilizes an IFDS-based multi-object typestate analysis for precise detection. Evaluated on 26 Java applications, VulPA identified 90 new vulnerabilities with a 23.7% false positive rate, outperforming existing tools.</x:v>
      </x:c>
      <x:c r="E550" t="str">
        <x:v>Detect semantically recurring vulnerabilities, focusing on solving vulnerability detection problems caused by complex interactions between multiple variables.</x:v>
      </x:c>
      <x:c r="F550" t="str">
        <x:v>No</x:v>
      </x:c>
      <x:c r="G550" t="str">
        <x:v>FSE-25</x:v>
      </x:c>
      <x:c r="H550" t="str">
        <x:v>The benchmark used in the paper includes 26 Java applications, covering 34 CVEs (a total of 63 vulnerabilities). Specific projects are shown in Table 1, including AntiSamy, DSpace, Netty, Xwiki, etc.</x:v>
      </x:c>
      <x:c r="I550" t="str">
        <x:v>Quantitative indicators: number of detected vulnerabilities (True Positives, TP), number of false positives (False Positives, FP), false positive rate (False Positive Rate), analysis time.
Effect:
VulPA detected 90 new vulnerabilities, with a false positive rate of 23.7%.
Existing tools (such as ReDeBug, VUDDY, etc.) only detected 13 new vulnerabilities.
VulPA outperformed FlowDroid in analysis time, taking an average of 1,491 seconds compared to 6,206 seconds for FlowDroid.</x:v>
      </x:c>
      <x:c r="J550" t="str">
        <x:v>Yes</x:v>
      </x:c>
      <x:c r="K550" t="str">
        <x:v>The paper mentions applications in the industry. For example, new vulnerabilities (such as CVE-2024-45591) detected in the Xwiki project have been confirmed and fixed by developers. Additionally, two vulnerabilities in the SurveyKing project were assigned CVE numbers (CVE-2024-31567 and CVE-2024-31568).</x:v>
      </x:c>
      <x:c r="L550" t="str">
        <x:v>No</x:v>
      </x:c>
      <x:c r="M550" s="6"/>
      <x:c r="N550"/>
      <x:c r="O550" t="str">
        <x:v>Program Analysis and Software Testing</x:v>
      </x:c>
      <x:c r="P550" t="str">
        <x:v>program analysis techniques</x:v>
      </x:c>
      <x:c r="Q550" t="str">
        <x:v>No</x:v>
      </x:c>
    </x:row>
    <x:row r="551" ht="25.5" customHeight="1">
      <x:c r="A551" t="str">
        <x:v>Mystique: Automated Vulnerability Patch Porting with Semantic and Syntactic-Enhanced LLM</x:v>
      </x:c>
      <x:c r="B551" t="str">
        <x:v>Maintenance</x:v>
      </x:c>
      <x:c r="C551" t="str">
        <x:v>The paper introduces Mystique, an automated vulnerability patch porting approach enhanced by semantic and syntactic-aware LLMs. It addresses limitations of existing methods (e.g., pattern-based or LLM-based tools) by extracting vulnerability-relevant code signatures, guiding a fine-tuned LLM to generate fixes, and iteratively refining patches. Evaluated on 694 CVEs, Mystique achieves 95.4% function-level and 92.4% CVE-level success rates, outperforming state-of-the-art tools by over 13%. It also demonstrates practical utility by porting patches to 34 real-world branches, with 29 merged.</x:v>
      </x:c>
      <x:c r="D551" t="str">
        <x:v>The paper introduces Mystique, an automated vulnerability patch porting approach enhanced by semantic and syntactic-aware LLMs. It addresses limitations of existing methods (e.g., pattern-based or LLM-based tools) by extracting vulnerability-relevant code signatures, guiding a fine-tuned LLM to generate fixes, and iteratively refining patches. Evaluated on 694 CVEs, Mystique achieves 95.4% function-level and 92.4% CVE-level success rates, outperforming state-of-the-art tools by over 13%. It also demonstrates practical utility by porting patches to 34 real-world branches, with 29 merged.</x:v>
      </x:c>
      <x:c r="E551" t="str">
        <x:v>Automated Vulnerability Patch Porting combines LLM and code semantic/syntax analysis technology to improve the accuracy and efficiency of cross-branch patch porting.</x:v>
      </x:c>
      <x:c r="F551" t="str">
        <x:v>Yes</x:v>
      </x:c>
      <x:c r="G551" t="str">
        <x:v>FSE-25</x:v>
      </x:c>
      <x:c r="H551" t="str">
        <x:v>Data set: 694 CVEs (including 1,359 vulnerable functions) and their patch pairs, covering 33 open source repositories (such as Linux, OpenSSL).
Comparison baselines: FixMorph, TSBPORT (pattern method), PPArHF (LLM method), GPT-3.5/4o, StarCoder, etc.</x:v>
      </x:c>
      <x:c r="I551" t="str">
        <x:v>Indicators:
Exact matching rate (E-M), success rate (Succ, semantic equivalence), failure rate (Fail), Code BLEU (C-B, similarity).
Effect:
Mystique: Function-level Succ 95.4% (1,297/1,359), CVE-level Succ 92.4% (641/694), C-B 0.921.
Better than TSBPORT (Succ increased by 13.2%) and PPArHF (Succ increased by 73.5%).</x:v>
      </x:c>
      <x:c r="J551" t="str">
        <x:v>Yes</x:v>
      </x:c>
      <x:c r="K551" t="str">
        <x:v>Mystique successfully transplanted patches for 16 CVEs (C/Java projects) to 34 branches, and 29 of the 34 PRs submitted were merged by developers (such as OpenSSL, Wireshark and other repositories).</x:v>
      </x:c>
      <x:c r="L551" t="str">
        <x:v>No</x:v>
      </x:c>
      <x:c r="M551" s="6"/>
      <x:c r="N551"/>
      <x:c r="O551" t="str">
        <x:v>Software maintenance and evolution</x:v>
      </x:c>
      <x:c r="P551" t="str">
        <x:v>Automated program repair</x:v>
      </x:c>
      <x:c r="Q551" t="str">
        <x:v>Yes</x:v>
      </x:c>
    </x:row>
    <x:row r="552" ht="25.5" customHeight="1">
      <x:c r="A552" t="str">
        <x:v>Code Change Intention, Development Artifact and History Vulnerability: Putting Them Together for Vulnerability Fix Detection by LLM</x:v>
      </x:c>
      <x:c r="B552" t="str">
        <x:v>Testing</x:v>
      </x:c>
      <x:c r="C552" t="str">
        <x:v>This paper proposes LLM4VFD, a novel framework that leverages Large Language Models (LLMs) to improve the accuracy of vulnerability fix commit detection. Existing approaches often rely solely on code change information, ignoring context from development artifacts (e.g., issue reports, pull requests) and historical vulnerabilities, and lack explanatory capabilities. LLM4VFD addresses these limitations through three core components: (1) Code Change Intention (CCI), which analyzes commit summaries, purposes, and implications using Chain-of-Thought (CoT) reasoning; (2) Development Artifact (DA), which integrates context from related issue reports and pull requests; (3) Historical Vulnerability (HV), which retrieves similar past vulnerability fixes to enrich context. The framework combines outputs from these components and uses In-Context Learning (ICL) to generate detection results with detailed explanations.</x:v>
      </x:c>
      <x:c r="D552" t="str">
        <x:v>This paper proposes LLM4VFD, a novel framework that leverages Large Language Models (LLMs) to improve the accuracy of vulnerability fix commit detection. Existing approaches often rely solely on code change information, ignoring context from development artifacts (e.g., issue reports, pull requests) and historical vulnerabilities, and lack explanatory capabilities. LLM4VFD addresses these limitations through three core components: (1) Code Change Intention (CCI), which analyzes commit summaries, purposes, and implications using Chain-of-Thought (CoT) reasoning; (2) Development Artifact (DA), which integrates context from related issue reports and pull requests; (3) Historical Vulnerability (HV), which retrieves similar past vulnerability fixes to enrich context. The framework combines outputs from these components and uses In-Context Learning (ICL) to generate detection results with detailed explanations.</x:v>
      </x:c>
      <x:c r="E552" t="str">
        <x:v>Design and verify the LLM4VFD framework, which improves the detection accuracy of vulnerability fix submissions by integrating code change intent, development artifacts, and historical vulnerability information, leveraging the thought chain reasoning and context learning capabilities of large language models (LLMs), and generates interpretable analysis results to address the limitations of existing methods in context utilization, complex submission processing, and interpretability.</x:v>
      </x:c>
      <x:c r="F552" t="str">
        <x:v>Yes</x:v>
      </x:c>
      <x:c r="G552" t="str">
        <x:v>FSE-25</x:v>
      </x:c>
      <x:c r="H552" t="str">
        <x:v>The newly constructed BigVulFixes data set is used, including 1,689 vulnerability fix (VF) submissions and 26,468 non-vulnerability fix (NVF) submissions, covering 7 programming languages such as Java, C, and C++. The data are all from the National Vulnerability Database (NVD) after 2023 to avoid leakage issues with LLM pre-training data. At the same time, compared with three methods based on pre-trained language models (PLM) (VulFixMiner, CoLeFunda, VulCurator) and various vanilla LLMs</x:v>
      </x:c>
      <x:c r="I552" t="str">
        <x:v>Quantitative indicators: Precision, Recall, F1-score, Matthews Correlation Coefficient (MCC).
Results achieved:
Compared with the best PLM method VulCurator, the F1 score of LLM4VFD is improved by 68.1%–145.4%, among which the F1 score of LLM4VFD based on Llama3.1-70B reaches 0.54, which is significantly better than VulCurator’s 0.22.
Compared to vanilla LLMs, LLM4VFD achieves an F1 score improvement of 12.7%–105.6%, with small models such as Qwen2-7B benefiting more significantly, with an average improvement of 64.0%.
Ablation experiments showed that the Code Change Intent (CCI) component had the greatest impact on performance, with Qwen2-72B's F1 score dropping from 0.51 to 0.46 after removal.</x:v>
      </x:c>
      <x:c r="J552" t="str">
        <x:v>Yes</x:v>
      </x:c>
      <x:c r="K552" t="str">
        <x:v>The paper mentions verifying its practicality through user research. Six industrial security experts who participated in the study believe that the analysis generated by LLM4VFD improved the efficiency of vulnerability repair identification in 80% of cases. For example, in the case of CVE-2024-29199, the framework helped experts understand a complex commit containing 47 modified files without having to manually comb through large amounts of code</x:v>
      </x:c>
      <x:c r="L552" t="str">
        <x:v>Yes</x:v>
      </x:c>
      <x:c r="M552" s="6"/>
      <x:c r="N552"/>
      <x:c r="O552" t="str">
        <x:v>Software maintenance and evolution</x:v>
      </x:c>
      <x:c r="P552" t="str">
        <x:v>Automated program repair</x:v>
      </x:c>
      <x:c r="Q552" t="str">
        <x:v>Yes</x:v>
      </x:c>
    </x:row>
    <x:row r="553" ht="25.5" customHeight="1">
      <x:c r="A553" t="str">
        <x:v>Teaching AI the ‘Why’ and ‘How’ of Software Vulnerability Fixes</x:v>
      </x:c>
      <x:c r="B553" t="str">
        <x:v>Maintenance</x:v>
      </x:c>
      <x:c r="C553" t="str">
        <x:v>The paper introduces a novel traceability model that links natural language (NL) descriptions of vulnerabilities (e.g., triggers, crash phenomena, and fixes) to corresponding code statements. The approach consists of two steps: VulnExtract (automated extraction of vulnerability-related sentences) and VulnTrace (mapping sentences to code). Evaluated on 341 CVEs, the method achieves over 90% recall for sentence extraction and Top5 accuracies of 68.2% (VT/CP_Code) and 68.3% (AF/CP_Code), demonstrating its potential to automate vulnerability comprehension and reduce manual effort.</x:v>
      </x:c>
      <x:c r="D553" t="str">
        <x:v>The paper introduces a novel traceability model that links natural language (NL) descriptions of vulnerabilities (e.g., triggers, crash phenomena, and fixes) to corresponding code statements. The approach consists of two steps: VulnExtract (automated extraction of vulnerability-related sentences) and VulnTrace (mapping sentences to code). Evaluated on 341 CVEs, the method achieves over 90% recall for sentence extraction and Top5 accuracies of 68.2% (VT/CP_Code) and 68.3% (AF/CP_Code), demonstrating its potential to automate vulnerability comprehension and reduce manual effort.</x:v>
      </x:c>
      <x:c r="E553" t="str">
        <x:v>Automated understanding and tracing of software vulnerability repairs, focusing on how to automatically identify triggering causes of vulnerabilities, crash phenomena and repair methods through correlation analysis of natural language and code.</x:v>
      </x:c>
      <x:c r="F553" t="str">
        <x:v>Yes</x:v>
      </x:c>
      <x:c r="G553" t="str">
        <x:v>FSE-25</x:v>
      </x:c>
      <x:c r="H553" t="str">
        <x:v>The data set used in the paper contains 341 CVE records from six open source projects (Binutils, FFmpeg, libarchive, libxml2, systemd, Tcpdump), including 2,439 annotated sentences (VT, CP, AF) and corresponding code fragments.</x:v>
      </x:c>
      <x:c r="I553" t="str">
        <x:v>VulnExtract:
Recall rate (Recall): VT 100%, CP 95.01%, AF 91.03%.
F1 score: AF 92.8%, CP 95.6%, VT 47.37% (SVM+Patterns is the best).
VulnTrace:
Top5 accuracy: VT/CP_Code 68.2%, AF/CP_Code 68.3% (UniXCoder is the best).
End-to-end (VulnExtract+VulnTrace):
Top5 accuracy: VT/CP_Code 59.6%, AF/CP_Code 53.1%.</x:v>
      </x:c>
      <x:c r="J553" t="str">
        <x:v>No</x:v>
      </x:c>
      <x:c r="K553" t="str">
        <x:v>Not reported</x:v>
      </x:c>
      <x:c r="L553" t="str">
        <x:v>No</x:v>
      </x:c>
      <x:c r="M553" s="6" t="e">
        <x:f>HYPERLINK("https://github.com/amiaog/Teaching-AI-the-Why-and-How-of-Software-Vulnerability-Fixes","https://github.com/amiaog/Teaching-AI-the-Why-and-How-of-Software-Vulnerability-Fixes")</x:f>
        <x:v>HYPERLINK is not implemented. linkLocation=https://github.com/amiaog/Teaching-AI-the-Why-and-How-of-Software-Vulnerability-Fixes, friendlyName=https://github.com/amiaog/Teaching-AI-the-Why-and-How-of-Software-Vulnerability-Fixes</x:v>
      </x:c>
      <x:c r="N553" t="str">
        <x:v>0</x:v>
      </x:c>
      <x:c r="O553" t="str">
        <x:v>Software maintenance and evolution</x:v>
      </x:c>
      <x:c r="P553" t="str">
        <x:v>Automated program repair</x:v>
      </x:c>
      <x:c r="Q553" t="str">
        <x:v>Yes</x:v>
      </x:c>
    </x:row>
    <x:row r="554" ht="25.5" customHeight="1">
      <x:c r="A554" t="str">
        <x:v>CoverUp: Effective High Coverage Test Generation for Python</x:v>
      </x:c>
      <x:c r="B554" t="str">
        <x:v>Testing</x:v>
      </x:c>
      <x:c r="C554" t="str">
        <x:v>This paper proposes CoverUp, a framework for generating high-coverage regression tests for Python code. Existing test generation tools have limitations in improving coverage, while CoverUp guides large language models (LLMs) to generate test cases by integrating coverage analysis, code context, and iterative feedback prompts. Its core mechanisms include: identifying uncovered code segments, generating prompts with coverage information; providing a tool function for LLMs to access additional code context; and refining test cases through iterative dialogue to fix errors or insufficient coverage.</x:v>
      </x:c>
      <x:c r="D554" t="str">
        <x:v>This paper proposes CoverUp, a framework for generating high-coverage regression tests for Python code. Existing test generation tools have limitations in improving coverage, while CoverUp guides large language models (LLMs) to generate test cases by integrating coverage analysis, code context, and iterative feedback prompts. Its core mechanisms include: identifying uncovered code segments, generating prompts with coverage information; providing a tool function for LLMs to access additional code context; and refining test cases through iterative dialogue to fix errors or insufficient coverage.</x:v>
      </x:c>
      <x:c r="E554" t="str">
        <x:v>Design and implement the CoverUp framework, which iteratively guides large language models (LLMs) to generate high-coverage Python regression tests by integrating coverage analysis, code context, and feedback into prompts, solving the limitations of existing test generation tools in improving coverage, and verifying the effectiveness of their components.</x:v>
      </x:c>
      <x:c r="F554" t="str">
        <x:v>Yes</x:v>
      </x:c>
      <x:c r="G554" t="str">
        <x:v>FSE-25</x:v>
      </x:c>
      <x:c r="H554" s="5" t="str">
        <x:v>CM: Derived from 35 open source projects, containing approximately 100,000 lines of code and 425 Python modules, it is a difficult data set used in the original evaluation of CodaMosa;
PY: Contains about 5,000 lines of code and 84 modules. It is a low-difficulty data set that Pynguin performs well;
MT: Derived from the HumanEval data set, containing approximately 2,000 lines of code and 163 functions, used for comparison with MuTAP.</x:v>
      </x:c>
      <x:c r="I554" t="str">
        <x:v>Quantitative indicators: line coverage (Line Coverage), branch coverage (Branch Coverage), line + branch comprehensive coverage, including overall coverage and module median coverage.
Results achieved:
On the CM suite, CoverUp achieved an overall row + branch coverage of 60% (compared to 45% on CodaMosa) and a median module coverage of 80% (compared to 47% on CodaMosa);
On the PY suite, the overall line + branch coverage is 97.1% and the module median is 100%;
On the MT suite, overall row + branch coverage reaches 89% (MuTAP tops out at 77.7%);
Iteration conversations contribute about 40% of successful test generation, and ablation experiments show that removing any component (e.g. coverage tips, bug fixes) reduces coverage.</x:v>
      </x:c>
      <x:c r="J554" t="str">
        <x:v>No</x:v>
      </x:c>
      <x:c r="K554" t="str">
        <x:v>Not reported</x:v>
      </x:c>
      <x:c r="L554" t="str">
        <x:v>Yes</x:v>
      </x:c>
      <x:c r="M554" s="6" t="e">
        <x:f>HYPERLINK("https://github.com/plasma-umass/coverup/tree/main","https://github.com/plasma-umass/coverup/tree/main")</x:f>
        <x:v>HYPERLINK is not implemented. linkLocation=https://github.com/plasma-umass/coverup/tree/main, friendlyName=https://github.com/plasma-umass/coverup/tree/main</x:v>
      </x:c>
      <x:c r="N554" t="str">
        <x:v>87</x:v>
      </x:c>
      <x:c r="O554" t="str">
        <x:v>Program Analysis and Software Testing</x:v>
      </x:c>
      <x:c r="P554" t="str">
        <x:v>Automated test generation</x:v>
      </x:c>
      <x:c r="Q554" t="str">
        <x:v>Yes</x:v>
      </x:c>
    </x:row>
    <x:row r="555" ht="25.5" customHeight="1">
      <x:c r="A555" t="str">
        <x:v>Doc2OracLL: Investigating the Impact of Documentation on LLM-based Test Oracle Generation</x:v>
      </x:c>
      <x:c r="B555" t="str">
        <x:v>Testing</x:v>
      </x:c>
      <x:c r="C555" t="str">
        <x:v>The paper investigates the impact of Javadoc comments on LLM-based Test Oracle Generation (TOG). Through empirical analysis, it demonstrates that Javadoc comments significantly improve the accuracy of test oracles, even outperforming the use of method implementation code (MUT) alone. The study identifies the most valuable components of Javadoc (e.g., descriptions and @return tags) and validates their effectiveness in real-world bug detection. Additionally, it explores the potential of GPT-generated Javadoc comments and provides guidelines for writing effective documentation to enhance automated TOG.</x:v>
      </x:c>
      <x:c r="D555" t="str">
        <x:v>The paper investigates the impact of Javadoc comments on LLM-based Test Oracle Generation (TOG). Through empirical analysis, it demonstrates that Javadoc comments significantly improve the accuracy of test oracles, even outperforming the use of method implementation code (MUT) alone. The study identifies the most valuable components of Javadoc (e.g., descriptions and @return tags) and validates their effectiveness in real-world bug detection. Additionally, it explores the potential of GPT-generated Javadoc comments and provides guidelines for writing effective documentation to enhance automated TOG.</x:v>
      </x:c>
      <x:c r="E555" t="str">
        <x:v>The impact of documentation (Javadoc comments) on test prediction generation based on large language models, focusing on how to improve the accuracy and defect detection capabilities of automated testing by optimizing document content.</x:v>
      </x:c>
      <x:c r="F555" t="str">
        <x:v>Yes</x:v>
      </x:c>
      <x:c r="G555" t="str">
        <x:v>FSE-25</x:v>
      </x:c>
      <x:c r="H555" t="str">
        <x:v>The paper uses two main data sets:
SF110*: Contains 23,000 classes from 110 open source Java projects for training and evaluating models.
Defects4J: Contains 835 real defects from 17 Java projects, used to verify the model's defect detection capabilities in real scenarios.</x:v>
      </x:c>
      <x:c r="I555" t="str">
        <x:v>Test oracle generation accuracy: After using Javadoc comments, the average accuracy increased from 57.95% to 78.37% (up to 81.84%).
Defect detection capabilities: In the Defects4J dataset, the model using Javadoc annotations detected 68 unique defects, detecting 19%-94% more defects than baseline methods such as TOGA and nl2postcondition.
Contribution of Javadoc components: Description and @return tags contribute the most to accuracy improvement. After removal, the accuracy dropped by 10% and 5.45% respectively.</x:v>
      </x:c>
      <x:c r="J555" t="str">
        <x:v>No</x:v>
      </x:c>
      <x:c r="K555" t="str">
        <x:v>Not reported</x:v>
      </x:c>
      <x:c r="L555" t="str">
        <x:v>No</x:v>
      </x:c>
      <x:c r="M555" s="6"/>
      <x:c r="N555"/>
      <x:c r="O555" t="str">
        <x:v>Program Analysis and Software Testing</x:v>
      </x:c>
      <x:c r="P555" t="str">
        <x:v>Automated test generation</x:v>
      </x:c>
      <x:c r="Q555" t="str">
        <x:v>Yes</x:v>
      </x:c>
    </x:row>
    <x:row r="556" ht="25.5" customHeight="1">
      <x:c r="A556" t="str">
        <x:v>Less is More: On the Importance of Data Quality for Unit Test Generation</x:v>
      </x:c>
      <x:c r="B556" t="str">
        <x:v>Testing</x:v>
      </x:c>
      <x:c r="C556" t="str">
        <x:v>This paper systematically investigates the quality of datasets for unit test generation, aiming to address the negative impact of noise in data on the performance of learning-based test generation models. First, through open card sorting, the study analyzes the mainstream dataset Methods2Test and identifies eight types of noise (e.g., ambiguous data types, unnecessary annotations, syntax errors), which are validated by 17 domain experts. Based on this, the CleanTest automated noise-cleaning framework is proposed, consisting of three filters: a rule-based syntax filter (removing syntactically anomalous data), a rule-based relevance filter (retaining test cases related to the focal method), and a model-based coverage filter (selecting data with high branch coverage).</x:v>
      </x:c>
      <x:c r="D556" t="str">
        <x:v>This paper systematically investigates the quality of datasets for unit test generation, aiming to address the negative impact of noise in data on the performance of learning-based test generation models. First, through open card sorting, the study analyzes the mainstream dataset Methods2Test and identifies eight types of noise (e.g., ambiguous data types, unnecessary annotations, syntax errors), which are validated by 17 domain experts. Based on this, the CleanTest automated noise-cleaning framework is proposed, consisting of three filters: a rule-based syntax filter (removing syntactically anomalous data), a rule-based relevance filter (retaining test cases related to the focal method), and a model-based coverage filter (selecting data with high branch coverage).</x:v>
      </x:c>
      <x:c r="E556" t="str">
        <x:v>Systematically explore the types of noise in unit test generation data sets (such as Methods2Test and Atlas) and its impact on the performance of test generation models based on large language models (LLMs), propose the CleanTest automated noise cleaning framework to improve the quality of data sets, and verify its effectiveness in improving model test generation capabilities and bug detection performance</x:v>
      </x:c>
      <x:c r="F556" t="str">
        <x:v>Yes</x:v>
      </x:c>
      <x:c r="G556" t="str">
        <x:v>FSE-25</x:v>
      </x:c>
      <x:c r="H556" t="str">
        <x:v>Training data sets: Methods2Test (containing 780,944 pairs of target methods and test cases) and Atlas (containing 188,154 pairs), both are unit test generation data sets of the Java language.
Validation dataset: Defects4J, which contains 835 bugs from 17 Java open source projects, is used to evaluate the quality of model generated test cases and bug detection capabilities.</x:v>
      </x:c>
      <x:c r="I556" t="str">
        <x:v>Quantitative indicators: CodeBLEU, syntax accuracy, compilation pass rate, line coverage, branch coverage, number of detected bugs, training time.
Results achieved:
The filtered Methods2Test data set improves the branch coverage of the four LLMs by an average of 67.46%, the CodeBLEU by an average of 109.74%, and the compilation pass rate by an average of 283.75.
The filtered Atlas dataset improves branch coverage by 39.25% on average and syntax correctness by 18.89% on average.
The average number of bug detections increases by 21.42%, and training time is saved by at least 10%.</x:v>
      </x:c>
      <x:c r="J556" t="str">
        <x:v>No</x:v>
      </x:c>
      <x:c r="K556" t="str">
        <x:v>Not reported</x:v>
      </x:c>
      <x:c r="L556" t="str">
        <x:v>Yes</x:v>
      </x:c>
      <x:c r="M556" s="6" t="e">
        <x:f>HYPERLINK("https://github.com/JhCircle/Less-is-More","https://github.com/JhCircle/Less-is-More")</x:f>
        <x:v>HYPERLINK is not implemented. linkLocation=https://github.com/JhCircle/Less-is-More, friendlyName=https://github.com/JhCircle/Less-is-More</x:v>
      </x:c>
      <x:c r="N556" t="str">
        <x:v>21</x:v>
      </x:c>
      <x:c r="O556" t="str">
        <x:v>Program Analysis and Software Testing</x:v>
      </x:c>
      <x:c r="P556" t="str">
        <x:v>Automated test generation</x:v>
      </x:c>
      <x:c r="Q556" t="str">
        <x:v>Yes</x:v>
      </x:c>
    </x:row>
    <x:row r="557" ht="25.5" customHeight="1">
      <x:c r="A557" t="str">
        <x:v>Understanding Debugging as Episodes: A Case Study on Performance Bugs in Configurable Software Systems</x:v>
      </x:c>
      <x:c r="B557" t="str">
        <x:v>Testing</x:v>
      </x:c>
      <x:c r="C557" t="str">
        <x:v>The paper investigates the debugging process of performance bugs in configurable software systems. Through a user study with 12 professional developers using the immersive VR tool SoftVR, the authors observed that existing debugging strategies are too coarse-grained and intermixed to identify successful approaches. They proposed a novel framework based on goal-oriented episodes, categorizing debugging into five phases: exploration, search, reasoning, aimlessness, and reorganization. The study highlights "aimlessness" as a critical hindrance phase and provides actionable insights for improving debugging tools and education.</x:v>
      </x:c>
      <x:c r="D557" t="str">
        <x:v>The paper investigates the debugging process of performance bugs in configurable software systems. Through a user study with 12 professional developers using the immersive VR tool SoftVR, the authors observed that existing debugging strategies are too coarse-grained and intermixed to identify successful approaches. They proposed a novel framework based on goal-oriented episodes, categorizing debugging into five phases: exploration, search, reasoning, aimlessness, and reorganization. The study highlights "aimlessness" as a critical hindrance phase and provides actionable insights for improving debugging tools and education.</x:v>
      </x:c>
      <x:c r="E557" t="str">
        <x:v>Analysis of debugging strategies and processes for performance defects in configurable software systems, focusing on how developers debug through goal-oriented episodes.</x:v>
      </x:c>
      <x:c r="F557" t="str">
        <x:v>No</x:v>
      </x:c>
      <x:c r="G557" t="str">
        <x:v>FSE-25</x:v>
      </x:c>
      <x:c r="H557" t="str">
        <x:v>BerkeleyDB (training tasks): A high-performance database for debugging configuration-related performance issues.
Density Converter (main task): An image conversion tool that contains a performance flaw related to the configuration option fraction.</x:v>
      </x:c>
      <x:c r="I557" t="str">
        <x:v>System Usability Score (SUS): Developers rated SoftVR’s usability as A/B (9 people) and C (3 people), indicating that the tool has good usability.
Debugging success rate: Among 12 developers, 7 successfully located and fixed the defects, and 5 failed to correctly identify the defects.
Distribution of debugging fragments: Search and Exploration account for more than 80% of the total debugging time, and Reasoning appears more frequently in successful debugging.</x:v>
      </x:c>
      <x:c r="J557" t="str">
        <x:v>No</x:v>
      </x:c>
      <x:c r="K557" t="str">
        <x:v>Not reported</x:v>
      </x:c>
      <x:c r="L557" t="str">
        <x:v>No</x:v>
      </x:c>
      <x:c r="M557" s="6"/>
      <x:c r="N557"/>
      <x:c r="O557" t="str">
        <x:v>Systems and Performance Engineering</x:v>
      </x:c>
      <x:c r="P557" t="str">
        <x:v>Resource leak detection</x:v>
      </x:c>
      <x:c r="Q557" t="str">
        <x:v>No</x:v>
      </x:c>
    </x:row>
    <x:row r="558" ht="25.5" customHeight="1">
      <x:c r="A558" t="str">
        <x:v>Towards Understanding Performance Bugs in Popular Data Science Libraries</x:v>
      </x:c>
      <x:c r="B558" t="str">
        <x:v>Testing</x:v>
      </x:c>
      <x:c r="C558" t="str">
        <x:v>This paper presents the first comprehensive study of performance bugs (PBs) in seven popular data science (DS) libraries (e.g., Pandas, NumPy). By analyzing 202 PBs, the study reveals their widespread impact (e.g., 78% of affected repositories have over 100 stars) and severity (e.g., 75% of PBs increase execution time by at least 5x). A taxonomy of PB symptoms (e.g., slow execution, memory leaks) and root causes (e.g., inefficient data manipulation, memory management issues) is proposed. The study highlights challenges in locating and fixing PBs, primarily due to complex data structures and extensive refactoring needs. Notably, 20% of PBs can be fixed with simple strategies (e.g., condition optimization), suggesting potential for automation. Derived test rules also detected new PBs in DS libraries.</x:v>
      </x:c>
      <x:c r="D558" t="str">
        <x:v>This paper presents the first comprehensive study of performance bugs (PBs) in seven popular data science (DS) libraries (e.g., Pandas, NumPy). By analyzing 202 PBs, the study reveals their widespread impact (e.g., 78% of affected repositories have over 100 stars) and severity (e.g., 75% of PBs increase execution time by at least 5x). A taxonomy of PB symptoms (e.g., slow execution, memory leaks) and root causes (e.g., inefficient data manipulation, memory management issues) is proposed. The study highlights challenges in locating and fixing PBs, primarily due to complex data structures and extensive refactoring needs. Notably, 20% of PBs can be fixed with simple strategies (e.g., condition optimization), suggesting potential for automation. Derived test rules also detected new PBs in DS libraries.</x:v>
      </x:c>
      <x:c r="E558" t="str">
        <x:v>Characterization of performance defects in popular data science libraries, including their scope, symptoms, root causes, remediation challenges, and strategies.</x:v>
      </x:c>
      <x:c r="F558" t="str">
        <x:v>No</x:v>
      </x:c>
      <x:c r="G558" t="str">
        <x:v>FSE-25</x:v>
      </x:c>
      <x:c r="H558" t="str">
        <x:v>The paper selected seven popular Python data science libraries as research objects, including:
Data acquisition: Requests
Scientific computing: NumPy, SciPy
Data analysis: Pandas, Scikit-learn
Visualization: Matplotlib, Seaborn</x:v>
      </x:c>
      <x:c r="I558" t="str">
        <x:v>Scope of impact: 78% of the affected warehouses have more than 100 stars, and 41.5% have more than 10,000 stars.
Symptom severity: 75% of defects cause execution time to increase by at least 5 times, with extreme cases reaching 1,632 times; 22.3% of defects cause memory problems (such as memory leaks).
Repair effort: The median time to repair a PB is 40 days (8 days for non-PB), and the median number of code modifications is 31 lines (less for non-PB).
Test rule application: Test rules based on root cause design detected 8 new defects, 4 of which were confirmed by developers.</x:v>
      </x:c>
      <x:c r="J558" t="str">
        <x:v>Yes</x:v>
      </x:c>
      <x:c r="K558" t="str">
        <x:v>The paper mentions cases of actual impact of performance defects in the industry, such as:
Freqtrade (an open source cryptocurrency trading robot) crashed the application due to a memory leak in the rolling().max() Pandas library, causing financial losses.
The research team reported potential performance issues to 44 dependent libraries, and some developers confirmed the issues and planned to fix them.</x:v>
      </x:c>
      <x:c r="L558" t="str">
        <x:v>No</x:v>
      </x:c>
      <x:c r="M558" s="6"/>
      <x:c r="N558"/>
      <x:c r="O558" t="str">
        <x:v>Software maintenance and evolution</x:v>
      </x:c>
      <x:c r="P558" t="str">
        <x:v>Automated program repair</x:v>
      </x:c>
      <x:c r="Q558" t="str">
        <x:v>No</x:v>
      </x:c>
    </x:row>
    <x:row r="559" ht="25.5" customHeight="1">
      <x:c r="A559" s="8" t="str">
        <x:v>COFFE: A Code Efficiency Benchmark for Code Generation</x:v>
      </x:c>
      <x:c r="B559" t="str">
        <x:v>Testing</x:v>
      </x:c>
      <x:c r="C559" t="str">
        <x:v>The paper COFFE: A Code Efficiency Benchmark for Code Generation introduces a novel benchmark (COFFE) to evaluate the time efficiency of code generated by large language models (LLMs). Addressing limitations of existing correctness benchmarks, the authors propose STGen, a method for generating stressful test cases, and a new metric (efficient@k) based on CPU instruction counts to measure both correctness and efficiency. Experiments reveal that while current LLMs excel in generating correct code, their efficiency is suboptimal, especially in file-level code generation.</x:v>
      </x:c>
      <x:c r="D559" t="str">
        <x:v>The paper COFFE: A Code Efficiency Benchmark for Code Generation introduces a novel benchmark (COFFE) to evaluate the time efficiency of code generated by large language models (LLMs). Addressing limitations of existing correctness benchmarks, the authors propose STGen, a method for generating stressful test cases, and a new metric (efficient@k) based on CPU instruction counts to measure both correctness and efficiency. Experiments reveal that while current LLMs excel in generating correct code, their efficiency is suboptimal, especially in file-level code generation.</x:v>
      </x:c>
      <x:c r="E559" t="str">
        <x:v>Evaluate and improve the time efficiency of large language model generated code, including test case generation methods and efficiency indicator design.</x:v>
      </x:c>
      <x:c r="F559" t="str">
        <x:v>Yes</x:v>
      </x:c>
      <x:c r="G559" t="str">
        <x:v>FSE-25</x:v>
      </x:c>
      <x:c r="H559" t="str">
        <x:v>Basic data sets: HumanEval, MBPP (function-level code generation), CodeContests, APPS (file-level code generation).
Extended dataset: COFFE (adding high-stress test cases to the above benchmark).</x:v>
      </x:c>
      <x:c r="I559" t="str">
        <x:v>Indicators:
efficient@k: A metric that combines correctness and efficiency (requires code to be correct and faster than the optimal baseline solution).
CPU instruction count: replaces execution time and improves stability (RSD is only 0.003%~0.005%, 1000 times lower than execution time).
RSD (relative standard deviation): The test cases generated by STGen have a stronger ability to distinguish code efficiency (function-level RSD increased to 27.26%).
Effect:
STGen generates test cases with an accuracy of 99% and a code line coverage of 96%.
The optimal model (DeepSeek V2 Coder) has an efficient@1 of 46.97% in function-level tasks, but the overall efficiency is still significantly lower than the correctness performance (Pass@1 reaches 79.9%).</x:v>
      </x:c>
      <x:c r="J559" t="str">
        <x:v>No</x:v>
      </x:c>
      <x:c r="K559" t="str">
        <x:v>Not reported</x:v>
      </x:c>
      <x:c r="L559" t="str">
        <x:v>No</x:v>
      </x:c>
      <x:c r="M559" s="6" t="e">
        <x:f>HYPERLINK("https://github.com/Rhys-Wang-wannaLearnMath/COFFE","https://github.com/Rhys-Wang-wannaLearnMath/COFFE")</x:f>
        <x:v>HYPERLINK is not implemented. linkLocation=https://github.com/Rhys-Wang-wannaLearnMath/COFFE, friendlyName=https://github.com/Rhys-Wang-wannaLearnMath/COFFE</x:v>
      </x:c>
      <x:c r="N559" t="str">
        <x:v>1</x:v>
      </x:c>
      <x:c r="O559" t="str">
        <x:v>Code generation and understanding</x:v>
      </x:c>
      <x:c r="P559" t="str">
        <x:v>Code generation and completion</x:v>
      </x:c>
      <x:c r="Q559" t="str">
        <x:v>Yes</x:v>
      </x:c>
    </x:row>
    <x:row r="560" ht="25.5" customHeight="1">
      <x:c r="A560" t="str">
        <x:v>No More Labelled Examples? An Unsupervised Log Parser with LLMs</x:v>
      </x:c>
      <x:c r="B560" t="str">
        <x:v>Maintenance</x:v>
      </x:c>
      <x:c r="C560" t="str">
        <x:v>The paper proposes LUNAR, an unsupervised log parser leveraging Large Language Models (LLMs) to identify log templates through comparative analysis of Log Contrastive Units (LCUs)—groups of logs differing only in parameter parts. By introducing hierarchical sharding and hybrid ranking for LCU selection, along with a tailored prompt design, LUNAR eliminates the need for labeled data. Experiments on large-scale public and industrial datasets demonstrate that LUNAR outperforms unsupervised baselines by up to 43.5% in accuracy and matches state-of-the-art label-dependent parsers, while maintaining high efficiency suitable for real-world deployment.</x:v>
      </x:c>
      <x:c r="D560" t="str">
        <x:v>The paper proposes LUNAR, an unsupervised log parser leveraging Large Language Models (LLMs) to identify log templates through comparative analysis of Log Contrastive Units (LCUs)—groups of logs differing only in parameter parts. By introducing hierarchical sharding and hybrid ranking for LCU selection, along with a tailored prompt design, LUNAR eliminates the need for labeled data. Experiments on large-scale public and industrial datasets demonstrate that LUNAR outperforms unsupervised baselines by up to 43.5% in accuracy and matches state-of-the-art label-dependent parsers, while maintaining high efficiency suitable for real-world deployment.</x:v>
      </x:c>
      <x:c r="E560" t="str">
        <x:v>Unsupervised log parsing focuses on solving the problem of traditional semantic-based methods’ strong dependence on annotated data, and achieves efficient and universal log structuring through the comparative analysis capabilities of LLMs.</x:v>
      </x:c>
      <x:c r="F560" t="str">
        <x:v>Yes</x:v>
      </x:c>
      <x:c r="G560" t="str">
        <x:v>FSE-25</x:v>
      </x:c>
      <x:c r="H560" t="str">
        <x:v>Loghub-2.0 (contains 14 large-scale public log data sets, such as HDFS, OpenStack, etc.)
Industrial data sets: CTS, HiBench, LoFI (the latter two are commercial system logs, LoFI is manually annotated by the author)</x:v>
      </x:c>
      <x:c r="I560" t="str">
        <x:v>Indicators:
Grouping Accuracy (GA)
Parsing Accuracy (PA)
F1 score of Grouping Accuracy (FGA)
F1 score of Template Accuracy (FTA)
Effect:
The average FTA reaches 78.5%, which is 41.7% higher than unsupervised baselines (such as Brain) and equivalent to LILAC that relies on annotation.
On the industrial dataset LoFI, FTA reaches 73.8%, which is better than all baselines.</x:v>
      </x:c>
      <x:c r="J560" t="str">
        <x:v>No</x:v>
      </x:c>
      <x:c r="K560" t="str">
        <x:v>Not reported</x:v>
      </x:c>
      <x:c r="L560" t="str">
        <x:v>No</x:v>
      </x:c>
      <x:c r="M560" s="6"/>
      <x:c r="N560"/>
      <x:c r="O560" t="str">
        <x:v>Anomaly detection and fault diagnosis</x:v>
      </x:c>
      <x:c r="P560" t="str">
        <x:v>Log analysis</x:v>
      </x:c>
      <x:c r="Q560" t="str">
        <x:v>Yes</x:v>
      </x:c>
    </x:row>
    <x:row r="561" ht="25.5" customHeight="1">
      <x:c r="A561" t="str">
        <x:v>Protecting Privacy in Software Logs: What Should be Anonymized?</x:v>
      </x:c>
      <x:c r="B561" t="str">
        <x:v>Maintenance</x:v>
      </x:c>
      <x:c r="C561" t="str">
        <x:v>The paper addresses privacy protection in software logs by proposing a multi-perspective framework to identify sensitive attributes requiring anonymization. It analyzes 25 public log datasets to pinpoint common attributes (e.g., IP addresses, timestamps) and reviews privacy regulations (e.g., GDPR, CCPA), academic literature, and industry practices. A survey of 45 professionals highlights challenges in balancing privacy and utility, as well as efficiency issues in anonymization. The study provides systematic guidelines for log privacy and identifies future research directions.</x:v>
      </x:c>
      <x:c r="D561" t="str">
        <x:v>The paper addresses privacy protection in software logs by proposing a multi-perspective framework to identify sensitive attributes requiring anonymization. It analyzes 25 public log datasets to pinpoint common attributes (e.g., IP addresses, timestamps) and reviews privacy regulations (e.g., GDPR, CCPA), academic literature, and industry practices. A survey of 45 professionals highlights challenges in balancing privacy and utility, as well as efficiency issues in anonymization. The study provides systematic guidelines for log privacy and identifies future research directions.</x:v>
      </x:c>
      <x:c r="E561" t="str">
        <x:v>Privacy protection in software logs focuses on solving the problem of identifying and anonymizing sensitive attributes of logs, and proposes comprehensive solutions from regulatory, academic and industry perspectives.</x:v>
      </x:c>
      <x:c r="F561" t="str">
        <x:v>Yes</x:v>
      </x:c>
      <x:c r="G561" t="str">
        <x:v>FSE-25</x:v>
      </x:c>
      <x:c r="H561" t="str">
        <x:v>25 public log datasets (such as HDFS, Apache, OpenSSH, etc.) in LogHub and Internet Traffic Archive (ITA).
Industrial cases: No specific industrial cooperation cases were mentioned, but actual log data sets (such as ClarkNet, WorldCup98, etc.) were analyzed.</x:v>
      </x:c>
      <x:c r="I561" t="str">
        <x:v>Indicators:
Frequency statistics of sensitive attributes (such as IP address appearing in 80% of logs).
Effectiveness of anonymization practices in industry survey (57.1% of respondents rated current methods as “effective” or “very effective”).
Effect:
Identify 18 common sensitive attributes such as IP address and MAC address.
In industry practice, 86% of experts believe that IP addresses need to be anonymized, but only 33.3% believe that current anonymization tools are efficient.</x:v>
      </x:c>
      <x:c r="J561" t="str">
        <x:v>No</x:v>
      </x:c>
      <x:c r="K561" t="str">
        <x:v>Not reported</x:v>
      </x:c>
      <x:c r="L561" t="str">
        <x:v>No</x:v>
      </x:c>
      <x:c r="M561" s="6" t="e">
        <x:f>HYPERLINK("https://github.com/mooselab/log_privacy","https://github.com/mooselab/log_privacy")</x:f>
        <x:v>HYPERLINK is not implemented. linkLocation=https://github.com/mooselab/log_privacy, friendlyName=https://github.com/mooselab/log_privacy</x:v>
      </x:c>
      <x:c r="N561" t="str">
        <x:v>5</x:v>
      </x:c>
      <x:c r="O561" t="str">
        <x:v>Software security and vulnerability analysis</x:v>
      </x:c>
      <x:c r="P561" t="str">
        <x:v>User safety and ethical compliance testing</x:v>
      </x:c>
      <x:c r="Q561" t="str">
        <x:v>No</x:v>
      </x:c>
    </x:row>
    <x:row r="562" ht="25.5" customHeight="1">
      <x:c r="A562" t="str">
        <x:v>10 years later: revisiting how developers search for code</x:v>
      </x:c>
      <x:c r="B562" t="str">
        <x:v>Development</x:v>
      </x:c>
      <x:c r="C562" t="str">
        <x:v>This paper revisits how developers use code search tools, comparing current practices with those from a decade ago. Focusing on Google’s internal Code Search tool, the study analyzes logs from over 100,000 users and conducts surveys with 1,945 responses. Key findings include stable usage frequency despite AI advancements, with developers primarily using the tool for code exploration and example-seeking. The paper also examines the role of code search in code review and highlights implications for future tool design.</x:v>
      </x:c>
      <x:c r="D562" t="str">
        <x:v>This paper revisits how developers use code search tools, comparing current practices with those from a decade ago. Focusing on Google’s internal Code Search tool, the study analyzes logs from over 100,000 users and conducts surveys with 1,945 responses. Key findings include stable usage frequency despite AI advancements, with developers primarily using the tool for code exploration and example-seeking. The paper also examines the role of code search in code review and highlights implications for future tool design.</x:v>
      </x:c>
      <x:c r="E562" t="str">
        <x:v>How developers use code search tools, including frequency of use, intent, satisfaction, and the role of code search in code reviews.</x:v>
      </x:c>
      <x:c r="F562" t="str">
        <x:v>Yes</x:v>
      </x:c>
      <x:c r="G562" t="str">
        <x:v>FSE-25</x:v>
      </x:c>
      <x:c r="H562" t="str">
        <x:v>The paper does not explicitly mention using a public benchmark, but conducts analysis based on Google's internal code search tool logs and developer survey data.</x:v>
      </x:c>
      <x:c r="I562" t="str">
        <x:v>Quantitative indicators:
Code search query frequency (average 7 times/user per day).
Developer satisfaction (49% completely satisfied, 19% partially satisfied).
Distribution of different search intents (e.g. exploring code 37%, finding examples 28%).
Effect:
The frequency of use of code search tools remains stable and is not significantly affected by AI tools.
Developers are most satisfied when finding code locations (56% are completely satisfied).</x:v>
      </x:c>
      <x:c r="J562" t="str">
        <x:v>No</x:v>
      </x:c>
      <x:c r="K562" t="str">
        <x:v>The paper takes Google's internal code search tool as an example and analyzes its application and developer behavior in actual development environments.</x:v>
      </x:c>
      <x:c r="L562" t="str">
        <x:v>Yes</x:v>
      </x:c>
      <x:c r="M562" s="6"/>
      <x:c r="N562"/>
      <x:c r="O562" t="str">
        <x:v>Code generation and understanding</x:v>
      </x:c>
      <x:c r="P562" t="str">
        <x:v>Code search and recommendation system</x:v>
      </x:c>
      <x:c r="Q562" t="str">
        <x:v>Yes</x:v>
      </x:c>
    </x:row>
    <x:row r="563" ht="25.5" customHeight="1">
      <x:c r="A563" t="str">
        <x:v>Zero-Shot Cross-Domain Code Search without Fine-Tuning</x:v>
      </x:c>
      <x:c r="B563" t="str">
        <x:v>Development</x:v>
      </x:c>
      <x:c r="C563" t="str">
        <x:v>This paper introduces CodeBridge, a zero-shot cross-domain code search approach that eliminates the need for fine-tuning. Traditional PLM-based methods struggle with domain gaps and data scarcity, while CodeBridge bridges these gaps by decomposing code search into three complementary matching schemas: query-code, query-comment, and code-code matching. Leveraging LLMs to generate synthetic comments and code, CodeBridge integrates these schemas via a sampling-based fusion strategy. Experiments show that CodeBridge outperforms state-of-the-art PLM-based methods (e.g., CoCoSoDa and UniXcoder) by 21.4%~24.9% in MRR and matches the performance of fine-tuning-based RAPID, while being computationally efficient.</x:v>
      </x:c>
      <x:c r="D563" t="str">
        <x:v>This paper introduces CodeBridge, a zero-shot cross-domain code search approach that eliminates the need for fine-tuning. Traditional PLM-based methods struggle with domain gaps and data scarcity, while CodeBridge bridges these gaps by decomposing code search into three complementary matching schemas: query-code, query-comment, and code-code matching. Leveraging LLMs to generate synthetic comments and code, CodeBridge integrates these schemas via a sampling-based fusion strategy. Experiments show that CodeBridge outperforms state-of-the-art PLM-based methods (e.g., CoCoSoDa and UniXcoder) by 21.4%~24.9% in MRR and matches the performance of fine-tuning-based RAPID, while being computationally efficient.</x:v>
      </x:c>
      <x:c r="E563" t="str">
        <x:v>The research topic is Zero-Shot Cross-Domain Code Search, focusing on solving the following problems:
How to achieve efficient cross-domain code search without relying on annotated data or fine-tuning in the target domain.
How to use LLM to generate auxiliary data (annotations and code) to bridge domain gaps.
How to integrate multiple matching modes (query-code, query-comment, code-code) to improve search results.</x:v>
      </x:c>
      <x:c r="F563" t="str">
        <x:v>Yes</x:v>
      </x:c>
      <x:c r="G563" t="str">
        <x:v>FSE-25</x:v>
      </x:c>
      <x:c r="H563" t="str">
        <x:v>Solidity: Smart contract language, test set contains 1,000 query and code pairs.
SQL: Database query language, the test set contains 1,000 samples.
CoSQA: Real network queries and Python code snippets, the test set contains 500 queries.
Additionally, a Rust dataset (1,000 samples) was collected to verify generalization.</x:v>
      </x:c>
      <x:c r="I563" t="str">
        <x:v>Main indicators:
MRR (Mean Reciprocal Rank): Mean reciprocal ranking, which measures the ranking of correct code in the search results.
Top-k accuracy (k=1,5,10): The proportion of the top k results containing correct code.
Effect:
CodeBridge outperforms CoCoSoDa (21.4%) and UniXcoder (24.9%) on average in MRR.
On the Solidity data set, the Top-1 accuracy increased from 54.1% in CoCoSoDa to 57.1%.
Performance is comparable to RAPID requiring fine-tuning, but without the training cost.</x:v>
      </x:c>
      <x:c r="J563" t="str">
        <x:v>No</x:v>
      </x:c>
      <x:c r="K563" t="str">
        <x:v>Not reported</x:v>
      </x:c>
      <x:c r="L563" t="str">
        <x:v>No</x:v>
      </x:c>
      <x:c r="M563" s="6"/>
      <x:c r="N563"/>
      <x:c r="O563" t="str">
        <x:v>Code generation and understanding</x:v>
      </x:c>
      <x:c r="P563" t="str">
        <x:v>Code search and recommendation system</x:v>
      </x:c>
      <x:c r="Q563" t="str">
        <x:v>Yes</x:v>
      </x:c>
    </x:row>
    <x:row r="564" ht="25.5" customHeight="1">
      <x:c r="A564" t="str">
        <x:v>MiSum: Multi-Modality Heterogeneous Code Graph Learning for Multi-Intent Binary Code Summarization</x:v>
      </x:c>
      <x:c r="B564" t="str">
        <x:v>Maintenance</x:v>
      </x:c>
      <x:c r="C564" t="str">
        <x:v>The paper introduces MiSum, a multi-modality heterogeneous code graph learning method for multi-intent binary code summarization. Traditional approaches often generate a single summary, limiting the understanding of binary code from multiple perspectives. MiSum integrates assembly code (low-level execution details) and pseudo-code (high-level structural information) into a unified graph (MM-HCG) and employs intent-aware attention to generate customized summaries. Experiments demonstrate that MiSum outperforms state-of-the-art baselines in BLEU, METEOR, and ROUGE-L metrics, providing significant advancements for reverse engineering tasks.</x:v>
      </x:c>
      <x:c r="D564" t="str">
        <x:v>The paper introduces MiSum, a multi-modality heterogeneous code graph learning method for multi-intent binary code summarization. Traditional approaches often generate a single summary, limiting the understanding of binary code from multiple perspectives. MiSum integrates assembly code (low-level execution details) and pseudo-code (high-level structural information) into a unified graph (MM-HCG) and employs intent-aware attention to generate customized summaries. Experiments demonstrate that MiSum outperforms state-of-the-art baselines in BLEU, METEOR, and ROUGE-L metrics, providing significant advancements for reverse engineering tasks.</x:v>
      </x:c>
      <x:c r="E564" t="str">
        <x:v>Multi-intent binary code summary generation generates code summaries that meet different user intentions by fusing multi-modal information from assembly code and pseudocode.</x:v>
      </x:c>
      <x:c r="F564" t="str">
        <x:v>Yes</x:v>
      </x:c>
      <x:c r="G564" t="str">
        <x:v>FSE-25</x:v>
      </x:c>
      <x:c r="H564" t="str">
        <x:v>The paper constructs a large-scale multi-intent binary code summary data set, which contains binary codes of 50 open source projects, covering ARM, X86 and X64 architectures, as well as O1, O2 and O3 optimization levels. Specific projects include binutils, coreutils, grep, etc. (see Table 2).</x:v>
      </x:c>
      <x:c r="I564" t="str">
        <x:v>Indicators: BLEU-4, METEOR, ROUGE-L.
Effect: MiSum's average scores on ARM architecture (O1 optimization level) are BLEU-4: 10.05, METEOR: 32.52, ROUGE-L: 28.56, respectively, significantly better than all baselines (including GPT-4 and specialized code models such as DeepSeekCoder). See Table 5 for specific data.</x:v>
      </x:c>
      <x:c r="J564" t="str">
        <x:v>No</x:v>
      </x:c>
      <x:c r="K564" t="str">
        <x:v>Not reported</x:v>
      </x:c>
      <x:c r="L564" t="str">
        <x:v>No</x:v>
      </x:c>
      <x:c r="M564" s="6" t="e">
        <x:f>HYPERLINK("https://github.com/Kobe-Zed/MiSum","https://github.com/Kobe-Zed/MiSum")</x:f>
        <x:v>HYPERLINK is not implemented. linkLocation=https://github.com/Kobe-Zed/MiSum, friendlyName=https://github.com/Kobe-Zed/MiSum</x:v>
      </x:c>
      <x:c r="N564" t="str">
        <x:v>4</x:v>
      </x:c>
      <x:c r="O564" t="str">
        <x:v>Code generation and understanding</x:v>
      </x:c>
      <x:c r="P564" t="str">
        <x:v>Code summary and comment generation</x:v>
      </x:c>
      <x:c r="Q564" t="str">
        <x:v>Yes</x:v>
      </x:c>
    </x:row>
    <x:row r="565" ht="25.5" customHeight="1">
      <x:c r="A565" t="str">
        <x:v>Automated Soap Opera Testing Directed by LLMs and Scenario Knowledge: Feasibility, Challenges, and Road Ahead</x:v>
      </x:c>
      <x:c r="B565" t="str">
        <x:v>Testing</x:v>
      </x:c>
      <x:c r="C565" t="str">
        <x:v>The paper explores the feasibility, challenges, and future directions of automating soap opera testing using large language models (LLMs) and scenario knowledge graphs (SKG). Traditional exploratory testing relies on manual execution, limiting its scalability. Through a formative study, the authors identify key insights for effective manual soap opera testing and challenges in automation. They propose a multi-agent system (Planner, Player, Detector) to automate the testing process. Experimental results demonstrate the potential of this approach in detecting real bugs, though limitations such as under-explored scenario boundaries and high false positives remain. The paper concludes with future research directions, including combining neural and symbolic methods, human-AI collaboration, and integrating soap opera testing with broader software engineering knowledge.</x:v>
      </x:c>
      <x:c r="D565" t="str">
        <x:v>The paper explores the feasibility, challenges, and future directions of automating soap opera testing using large language models (LLMs) and scenario knowledge graphs (SKG). Traditional exploratory testing relies on manual execution, limiting its scalability. Through a formative study, the authors identify key insights for effective manual soap opera testing and challenges in automation. They propose a multi-agent system (Planner, Player, Detector) to automate the testing process. Experimental results demonstrate the potential of this approach in detecting real bugs, though limitations such as under-explored scenario boundaries and high false positives remain. The paper concludes with future research directions, including combining neural and symbolic methods, human-AI collaboration, and integrating soap opera testing with broader software engineering knowledge.</x:v>
      </x:c>
      <x:c r="E565" t="str">
        <x:v>The feasibility, challenges and future directions of automated soap opera testing, focusing on how to use LLMs and scenario knowledge graphs to achieve efficient automated exploratory testing.</x:v>
      </x:c>
      <x:c r="F565" t="str">
        <x:v>Yes</x:v>
      </x:c>
      <x:c r="G565" t="str">
        <x:v>FSE-25</x:v>
      </x:c>
      <x:c r="H565" t="str">
        <x:v>The paper experiment is based on four open source Android applications (Firefox, WordPress, AntennaPod, Amaze), each application contains 10 soap opera test scenarios. In addition, the test was extended to four additional applications (DuckDuckGo, Markor, NewPipe, MaterialFiles) to verify the generality of the method.</x:v>
      </x:c>
      <x:c r="I565" t="str">
        <x:v>Indicators: test completion rate, number of true defect detections (True Positives, TP), number of false positives (False Positives, FP), detection accuracy (Accuracy).
Effect:
Test completion rate: Firefox (7/10), WordPress (6/10), AntennaPod (6/10), Amaze (6/10).
Defect detection accuracy: Firefox (51.6%), WordPress (65.6%), AntennaPod (57.7%), Amaze (60.5%).
Of the defects submitted, 3 were fixed, 26 were acknowledged, and 2 were assigned priority and severity.</x:v>
      </x:c>
      <x:c r="J565" t="str">
        <x:v>No</x:v>
      </x:c>
      <x:c r="K565" t="str">
        <x:v>Not reported</x:v>
      </x:c>
      <x:c r="L565" t="str">
        <x:v>No</x:v>
      </x:c>
      <x:c r="M565" s="6"/>
      <x:c r="N565"/>
      <x:c r="O565" t="str">
        <x:v>Program Analysis and Software Testing</x:v>
      </x:c>
      <x:c r="P565" t="str">
        <x:v>Automated test generation</x:v>
      </x:c>
      <x:c r="Q565" t="str">
        <x:v>Yes</x:v>
      </x:c>
    </x:row>
    <x:row r="566" ht="25.5" customHeight="1">
      <x:c r="A566" t="str">
        <x:v>Dynamic Taint Tracking for Modern Java Virtual Machines</x:v>
      </x:c>
      <x:c r="B566" t="str">
        <x:v>Testing</x:v>
      </x:c>
      <x:c r="C566" t="str">
        <x:v>This paper introduces Galette, a dynamic taint tracking approach for modern Java Virtual Machines (JVMs). Galette combines the strengths of shadowing and mirroring techniques to provide precise and robust taint tag propagation while supporting modern Java features like signature polymorphism and the Java Platform Module System (JPMS). Evaluations demonstrate that Galette outperforms state-of-the-art systems (e.g., Phosphor and MirrorTaint) in accuracy, performance, and preservation of program semantics.</x:v>
      </x:c>
      <x:c r="D566" t="str">
        <x:v>This paper introduces Galette, a dynamic taint tracking approach for modern Java Virtual Machines (JVMs). Galette combines the strengths of shadowing and mirroring techniques to provide precise and robust taint tag propagation while supporting modern Java features like signature polymorphism and the Java Platform Module System (JPMS). Evaluations demonstrate that Galette outperforms state-of-the-art systems (e.g., Phosphor and MirrorTaint) in accuracy, performance, and preservation of program semantics.</x:v>
      </x:c>
      <x:c r="E566" t="str">
        <x:v>The research topic is the implementation and optimization of dynamic taint tracking technology in modern JVM, focusing on solving the limitations of existing technology in supporting new Java features.</x:v>
      </x:c>
      <x:c r="F566" t="str">
        <x:v>No</x:v>
      </x:c>
      <x:c r="G566" t="str">
        <x:v>FSE-25</x:v>
      </x:c>
      <x:c r="H566" t="str">
        <x:v>Functional test set: Contains 3,451 synthetic Java programs used to test the support of different Java features.
Performance test set: Using 20 real Java applications from the DaCapo benchmark suite (version dacapo-23.11-chopin).</x:v>
      </x:c>
      <x:c r="I566" t="str">
        <x:v>Accuracy: Galette achieved 100% taint label propagation accuracy across all tests, while Phosphor and MirrorTaint made 888 and 6,584 errors respectively.
Performance overhead:
Execution time: Galette’s average overhead is 7.393 times, which is better than MirrorTaint’s 5593.692 times and close to Phosphor’s 8.420 times.
Memory overhead: Galette's average overhead is 1.536 times, which is better than MirrorTaint's 9.971 times and close to Phosphor's 1.379 times.</x:v>
      </x:c>
      <x:c r="J566" t="str">
        <x:v>No</x:v>
      </x:c>
      <x:c r="K566" t="str">
        <x:v>Not reported</x:v>
      </x:c>
      <x:c r="L566" t="str">
        <x:v>No</x:v>
      </x:c>
      <x:c r="M566" s="6" t="e">
        <x:f>HYPERLINK("https://github.com/gmu-swe/phosphor","https://github.com/gmu-swe/phosphor")</x:f>
        <x:v>HYPERLINK is not implemented. linkLocation=https://github.com/gmu-swe/phosphor, friendlyName=https://github.com/gmu-swe/phosphor</x:v>
      </x:c>
      <x:c r="N566" t="str">
        <x:v>179</x:v>
      </x:c>
      <x:c r="O566" t="str">
        <x:v>Program Analysis and Software Testing</x:v>
      </x:c>
      <x:c r="P566" t="str">
        <x:v>program analysis techniques</x:v>
      </x:c>
      <x:c r="Q566" t="str">
        <x:v>No</x:v>
      </x:c>
    </x:row>
    <x:row r="567" ht="25.5" customHeight="1">
      <x:c r="A567" t="str">
        <x:v>An Empirical Study of Suppressed Static Analysis Warnings</x:v>
      </x:c>
      <x:c r="B567" t="str">
        <x:v>Testing</x:v>
      </x:c>
      <x:c r="C567" t="str">
        <x:v>This paper presents the first in-depth empirical study of suppressed static analysis warnings. By analyzing suppression behaviors in Python, Java, and JavaScript projects using four popular static analyzers (Pylint, Checkstyle, PMD, ESLint), the study reveals that: (1) suppressions are common (e.g., 7,357 suppressions in 46 Python projects); (2) suppressions accumulate over time; (3) 50.8% of suppressions are useless (affecting no warnings); (4) some suppressions unintentionally hide future warnings; and (5) developers suppress warnings due to false positives, suboptimal tool configurations, and misleading messages. The findings offer actionable insights for developers, tool creators, and software engineering practices.</x:v>
      </x:c>
      <x:c r="D567" t="str">
        <x:v>This paper presents the first in-depth empirical study of suppressed static analysis warnings. By analyzing suppression behaviors in Python, Java, and JavaScript projects using four popular static analyzers (Pylint, Checkstyle, PMD, ESLint), the study reveals that: (1) suppressions are common (e.g., 7,357 suppressions in 46 Python projects); (2) suppressions accumulate over time; (3) 50.8% of suppressions are useless (affecting no warnings); (4) some suppressions unintentionally hide future warnings; and (5) developers suppress warnings due to false positives, suboptimal tool configurations, and misleading messages. The findings offer actionable insights for developers, tool creators, and software engineering practices.</x:v>
      </x:c>
      <x:c r="E567" t="str">
        <x:v>Empirical analysis of static analysis tool warning suppression behavior, focusing on exploring the prevalence, evolution rules, effectiveness, potential risks and developer motivations of suppression.</x:v>
      </x:c>
      <x:c r="F567" t="str">
        <x:v>No</x:v>
      </x:c>
      <x:c r="G567" t="str">
        <x:v>FSE-25</x:v>
      </x:c>
      <x:c r="H567" t="str">
        <x:v>Open Source Python Projects: 46 high-star projects using Pylint (a total of 6,690,087 lines of code), 10 of which were used for in-depth analysis (1,071,138 lines of code).
Student Projects: 46 Java/JavaScript student projects (average 2,678 lines of Java code and 2,173 lines of JavaScript code) using Checkstyle, ESLint, and PMD tools.</x:v>
      </x:c>
      <x:c r="I567" t="str">
        <x:v>Suppression prevalence: 46 Python projects had an average of 1.1 suppressions per 1,000 lines of code.
Invalid suppression ratio: 50.8% of suppressions do not actually hide any warnings.
Potential risk: 59 suppression cases accidentally hidden 184 future warnings.
Developer motivation: 34.4% of suppressions are due to false positives (insufficient language/framework support), and 21.1% are due to improper tool configuration.</x:v>
      </x:c>
      <x:c r="J567" t="str">
        <x:v>No</x:v>
      </x:c>
      <x:c r="K567" t="str">
        <x:v>Not reported</x:v>
      </x:c>
      <x:c r="L567" t="str">
        <x:v>No</x:v>
      </x:c>
      <x:c r="M567" s="6"/>
      <x:c r="N567"/>
      <x:c r="O567" t="str">
        <x:v>Program Analysis and Software Testing</x:v>
      </x:c>
      <x:c r="P567" t="str">
        <x:v>program analysis techniques</x:v>
      </x:c>
      <x:c r="Q567" t="str">
        <x:v>No</x:v>
      </x:c>
    </x:row>
    <x:row r="568" ht="25.5" customHeight="1">
      <x:c r="A568" t="str">
        <x:v>A New Approach to Evaluating Nullability Inference Tools</x:v>
      </x:c>
      <x:c r="B568" t="str">
        <x:v>Development</x:v>
      </x:c>
      <x:c r="C568" t="str">
        <x:v>The paper introduces a new approach to evaluating nullability inference tools for preventing null-pointer exceptions in Java. It identifies a systematic bias in prior evaluations that rely on type reconstruction experiments, which overestimate tool effectiveness due to code modifications made during annotation. The authors propose a novel definition of "best" annotations based on a systematic exploration of the design space and conduct the first head-to-head comparison of three existing tools (Nullaway Annotator, Checker Framework WPI, and NullGTN). Their results highlight the complementary strengths of these tools and reveal areas for future improvement.</x:v>
      </x:c>
      <x:c r="D568" t="str">
        <x:v>The paper introduces a new approach to evaluating nullability inference tools for preventing null-pointer exceptions in Java. It identifies a systematic bias in prior evaluations that rely on type reconstruction experiments, which overestimate tool effectiveness due to code modifications made during annotation. The authors propose a novel definition of "best" annotations based on a systematic exploration of the design space and conduct the first head-to-head comparison of three existing tools (Nullaway Annotator, Checker Framework WPI, and NullGTN). Their results highlight the complementary strengths of these tools and reveal areas for future improvement.</x:v>
      </x:c>
      <x:c r="E568" t="str">
        <x:v>An evaluation of the effectiveness of null annotation inference tools, focusing on how to avoid bias in type reconstruction experiments, and defining and comparing the performance of different tools.</x:v>
      </x:c>
      <x:c r="F568" t="str">
        <x:v>Yes</x:v>
      </x:c>
      <x:c r="G568" t="str">
        <x:v>FSE-25</x:v>
      </x:c>
      <x:c r="H568" t="str">
        <x:v>The paper uses the following benchmarks:
In the bias analysis experiment, 9 open source Java projects (such as Butterknife, Cache2k, etc.) were selected.
In the comparative evaluation, the Normalized Java Resource (NJR-1) dataset was used, which contains 255 unannotated Java programs with a total of 1.44 million lines of code.</x:v>
      </x:c>
      <x:c r="I568" t="str">
        <x:v>Quantitative indicators:
Error reduction rate: The percentage of error reduction reported by static checking tools (such as NullAway, CFNullness) after the tool is applied.
Dynamic Null Rate (MAR): The proportion of null elements that are not correctly annotated in dynamic analysis.
Manual annotation quality assessment: whether the annotations inferred by manual judgment tools are correct.
Effect:
Nullaway Annotator reduces NullAway errors by 50% and CFNullness errors by 25% on average.
WPI performs best in terms of dynamic null rate (MAR 0.97%), but increases static check errors.
NullGTN performs worse on dynamic null rate (MAR 25.96%) and adds more static check errors.</x:v>
      </x:c>
      <x:c r="J568" t="str">
        <x:v>No</x:v>
      </x:c>
      <x:c r="K568" t="str">
        <x:v>Not reported</x:v>
      </x:c>
      <x:c r="L568" t="str">
        <x:v>No</x:v>
      </x:c>
      <x:c r="M568" s="6" t="e">
        <x:f>HYPERLINK("https://github.com/erfan-arvan/nullability-inference-comparison-tools-scripts","https://github.com/erfan-arvan/nullability-inference-comparison-tools-scripts")</x:f>
        <x:v>HYPERLINK is not implemented. linkLocation=https://github.com/erfan-arvan/nullability-inference-comparison-tools-scripts, friendlyName=https://github.com/erfan-arvan/nullability-inference-comparison-tools-scripts</x:v>
      </x:c>
      <x:c r="N568" t="str">
        <x:v>0</x:v>
      </x:c>
      <x:c r="O568" t="str">
        <x:v>Program Analysis and Software Testing</x:v>
      </x:c>
      <x:c r="P568" t="str">
        <x:v>program analysis techniques</x:v>
      </x:c>
      <x:c r="Q568" t="str">
        <x:v>No</x:v>
      </x:c>
    </x:row>
    <x:row r="569" ht="25.5" customHeight="1">
      <x:c r="A569" t="str">
        <x:v>Liberating libraries through automated fuzz driver generation: Striking a Balance Without Consumer Code</x:v>
      </x:c>
      <x:c r="B569" t="str">
        <x:v>Testing</x:v>
      </x:c>
      <x:c r="C569" t="str">
        <x:v>The paper introduces libErator, an automated fuzz driver generation tool for testing software libraries. It addresses the challenge of balancing computational resources between driver generation and fuzzing by leveraging static analysis and dynamic pruning. libErator outperforms state-of-the-art tools and manually written drivers, discovering 24 confirmed bugs in 15 libraries while achieving higher coverage. The tool’s design emphasizes efficiency and adaptability to diverse library APIs.</x:v>
      </x:c>
      <x:c r="D569" t="str">
        <x:v>The paper introduces libErator, an automated fuzz driver generation tool for testing software libraries. It addresses the challenge of balancing computational resources between driver generation and fuzzing by leveraging static analysis and dynamic pruning. libErator outperforms state-of-the-art tools and manually written drivers, discovering 24 confirmed bugs in 15 libraries while achieving higher coverage. The tool’s design emphasizes efficiency and adaptability to diverse library APIs.</x:v>
      </x:c>
      <x:c r="E569" t="str">
        <x:v>Automated fuzz test driver generation focuses on how to efficiently generate effective test drivers and optimize resource allocation to improve vulnerability discovery capabilities.</x:v>
      </x:c>
      <x:c r="F569" t="str">
        <x:v>Yes</x:v>
      </x:c>
      <x:c r="G569" t="str">
        <x:v>FSE-25</x:v>
      </x:c>
      <x:c r="H569" t="str">
        <x:v>The experiment selected 15 open source C language libraries, including:
c-ares, cJSON, libaom, libdwarf, libHTP, libpcap, libTIFF, etc. (see Table 2 for details).
Comparison tools: Hopper, UTopia, FuzzGen, OSS-Fuzz-Gen and manually written drivers.</x:v>
      </x:c>
      <x:c r="I569" t="str">
        <x:v>Quantitative indicators:
Code coverage (branch and line coverage).
Number of vulnerabilities discovered (24 real vulnerabilities, 21 fixed).
True positive rate (25%, 2 times higher than existing tools).
Generation and test time allocation (tgen​ vs test).
Effect:
The coverage rate exceeds manual driver in 6/12 libraries and exceeds Hopper in 8/13 libraries.
The dynamic selection strategy reduces redundant testing, and clustering only takes 0.02% of the total time (Table 10).</x:v>
      </x:c>
      <x:c r="J569" t="str">
        <x:v>Yes</x:v>
      </x:c>
      <x:c r="K569" t="str">
        <x:v>Industrial applications:
Discovered vulnerabilities are assigned CVE numbers (such as CVE-2024-8006 for libpcap).
The driver is integrated upstream into ongoing testing in projects such as libpcap.
Case study:
cJSON: Logic errors and stack overflow vulnerabilities were discovered (Issue #880, #881).
libpcap: A NULL dereference vulnerability not covered by OSS-Fuzz was discovered through the new driver.</x:v>
      </x:c>
      <x:c r="L569" t="str">
        <x:v>No</x:v>
      </x:c>
      <x:c r="M569" s="6" t="e">
        <x:f>HYPERLINK("https://github.com/HexHive/liberator/tree/main","https://github.com/HexHive/liberator/tree/main")</x:f>
        <x:v>HYPERLINK is not implemented. linkLocation=https://github.com/HexHive/liberator/tree/main, friendlyName=https://github.com/HexHive/liberator/tree/main</x:v>
      </x:c>
      <x:c r="N569" t="str">
        <x:v>7</x:v>
      </x:c>
      <x:c r="O569" t="str">
        <x:v>Program Analysis and Software Testing</x:v>
      </x:c>
      <x:c r="P569" t="str">
        <x:v>Automated test generation</x:v>
      </x:c>
      <x:c r="Q569" t="str">
        <x:v>No</x:v>
      </x:c>
    </x:row>
    <x:row r="570" ht="25.5" customHeight="1">
      <x:c r="A570" t="str">
        <x:v>MendelFuzz: The Return of the Deterministic Stage</x:v>
      </x:c>
      <x:c r="B570" t="str">
        <x:v>Testing</x:v>
      </x:c>
      <x:c r="C570" t="str">
        <x:v>The paper MendeleFuzz: The Return of the Deterministic Stage presents an optimized deterministic stage for greybox fuzzing. Traditional fuzzers exhaustively mutate all parts of a seed during the deterministic stage, resulting in inefficiency. The authors found that only a small fraction of seeds and bytes (20% and 0.5%, respectively) contribute significantly to coverage. Leveraging this insight, they developed MendeleFuzz, which dynamically identifies critical seeds and bytes to minimize redundant mutations. Evaluations on benchmarks like FuzzBench and Magma show that MendeleFuzz outperforms state-of-the-art fuzzers in both coverage and bug discovery, and it uncovered 8 new CVEs in real-world applications.</x:v>
      </x:c>
      <x:c r="D570" t="str">
        <x:v>The paper MendeleFuzz: The Return of the Deterministic Stage presents an optimized deterministic stage for greybox fuzzing. Traditional fuzzers exhaustively mutate all parts of a seed during the deterministic stage, resulting in inefficiency. The authors found that only a small fraction of seeds and bytes (20% and 0.5%, respectively) contribute significantly to coverage. Leveraging this insight, they developed MendeleFuzz, which dynamically identifies critical seeds and bytes to minimize redundant mutations. Evaluations on benchmarks like FuzzBench and Magma show that MendeleFuzz outperforms state-of-the-art fuzzers in both coverage and bug discovery, and it uncovered 8 new CVEs in real-world applications.</x:v>
      </x:c>
      <x:c r="E570" t="str">
        <x:v>The optimization of the deterministic phase in fuzz testing aims to improve the efficiency and effectiveness of fuzz testing by dynamically identifying key seeds and bytes.</x:v>
      </x:c>
      <x:c r="F570" t="str">
        <x:v>Yes</x:v>
      </x:c>
      <x:c r="G570" t="str">
        <x:v>FSE-25</x:v>
      </x:c>
      <x:c r="H570" t="str">
        <x:v>FuzzBench: used to evaluate coverage performance.
Magma: used to evaluate vulnerability discovery capabilities.</x:v>
      </x:c>
      <x:c r="I570" t="str">
        <x:v>Coverage: MendeleFuzz improves 10.13% over the baseline with the deterministic phase enabled and 0.44% higher than the baseline with the deterministic phase disabled.
Vulnerability discovery: 69.10% more vulnerabilities were discovered than the baseline with the deterministic phase enabled, and 8.46% more vulnerabilities were discovered than the baseline with the deterministic phase disabled.
Time efficiency: Reduce the time overhead of the deterministic phase from 96.27% to 2.13%, while contributing to a 30.35% coverage increase.</x:v>
      </x:c>
      <x:c r="J570" t="str">
        <x:v>Yes</x:v>
      </x:c>
      <x:c r="K570" t="str">
        <x:v>The paper mentioned that MendeleFuzz was integrated into AFL++ as a default option, and 8 new CVEs were discovered in security-critical applications (such as liblouis, Wireshark, etc.).</x:v>
      </x:c>
      <x:c r="L570" t="str">
        <x:v>Yes</x:v>
      </x:c>
      <x:c r="M570" s="6" t="e">
        <x:f>HYPERLINK("https://github.com/HexHive/MendelFuzz-Artifact","https://github.com/HexHive/MendelFuzz-Artifact")</x:f>
        <x:v>HYPERLINK is not implemented. linkLocation=https://github.com/HexHive/MendelFuzz-Artifact, friendlyName=https://github.com/HexHive/MendelFuzz-Artifact</x:v>
      </x:c>
      <x:c r="N570" t="str">
        <x:v>3</x:v>
      </x:c>
      <x:c r="O570" t="str">
        <x:v>Program Analysis and Software Testing</x:v>
      </x:c>
      <x:c r="P570" t="str">
        <x:v>Automated test generation</x:v>
      </x:c>
      <x:c r="Q570" t="str">
        <x:v>No</x:v>
      </x:c>
    </x:row>
    <x:row r="571" ht="25.5" customHeight="1">
      <x:c r="A571" t="str">
        <x:v>A Knowledge Enhanced Large Language Model for Bug Localization</x:v>
      </x:c>
      <x:c r="B571" t="str">
        <x:v>Testing</x:v>
      </x:c>
      <x:c r="C571" t="str">
        <x:v>The paper A Knowledge Enhanced Large Language Model for Bug Localization introduces Kepr, a model that enhances bug localization by integrating domain-specific knowledge through text and code knowledge graphs. Traditional methods struggle with the semantic gap between natural language bug reports and source code. Kepr addresses this by leveraging soft-position embedding and visible matrices to inject structured knowledge into a large language model. Evaluations on seven open-source projects with over 6,000 bug reports show that Kepr outperforms state-of-the-art baselines, achieving improvements of 33.2% to 59.5% in key metrics like mean reciprocal rank (MRR) and mean average precision (MAP).</x:v>
      </x:c>
      <x:c r="D571" t="str">
        <x:v>The paper A Knowledge Enhanced Large Language Model for Bug Localization introduces Kepr, a model that enhances bug localization by integrating domain-specific knowledge through text and code knowledge graphs. Traditional methods struggle with the semantic gap between natural language bug reports and source code. Kepr addresses this by leveraging soft-position embedding and visible matrices to inject structured knowledge into a large language model. Evaluations on seven open-source projects with over 6,000 bug reports show that Kepr outperforms state-of-the-art baselines, achieving improvements of 33.2% to 59.5% in key metrics like mean reciprocal rank (MRR) and mean average precision (MAP).</x:v>
      </x:c>
      <x:c r="E571" t="str">
        <x:v>The research topic of the paper is defect location technology based on knowledge-enhanced large-scale language models, which aims to improve the performance of language models in defect location tasks by combining domain knowledge in project documents and source code.</x:v>
      </x:c>
      <x:c r="F571" t="str">
        <x:v>Yes</x:v>
      </x:c>
      <x:c r="G571" t="str">
        <x:v>FSE-25</x:v>
      </x:c>
      <x:c r="H571" t="str">
        <x:v>The paper uses the following benchmarks:
A dataset of defect reports and source code from seven open source projects (such as Teiid, Hornetq, Seam2, etc.), containing more than 6,000 defect reports.
Compare baseline models: Locus, GPT-2, GraphCodeBERT, CodeT5 and OpenAI’s text-embedding-ada-002.</x:v>
      </x:c>
      <x:c r="I571" t="str">
        <x:v>MRR (average reciprocal ranking): Kepr is 33.2%-59.5% higher than the traditional method Locus, and 36.6%-63.7% higher than the best non-commercial model CodeT5.
MAP (average accuracy): Kepr performs best in multiple projects, with significant average improvement.
Top@N: Kepr is better than the baseline model in terms of Top@1, Top@3 and Top@5 indicators.
Time efficiency: Kepr’s fine-tuning time (355 minutes) is faster than other large language models (such as CodeT5’s 468 minutes).</x:v>
      </x:c>
      <x:c r="J571" t="str">
        <x:v>No</x:v>
      </x:c>
      <x:c r="K571" t="str">
        <x:v>Not reported</x:v>
      </x:c>
      <x:c r="L571" t="str">
        <x:v>No</x:v>
      </x:c>
      <x:c r="M571" s="6" t="e">
        <x:f>HYPERLINK("https://github.com/PurCL/CodeLLMPaper/tree/main","https://github.com/PurCL/CodeLLMPaper/tree/main")</x:f>
        <x:v>HYPERLINK is not implemented. linkLocation=https://github.com/PurCL/CodeLLMPaper/tree/main, friendlyName=https://github.com/PurCL/CodeLLMPaper/tree/main</x:v>
      </x:c>
      <x:c r="N571" t="str">
        <x:v>529</x:v>
      </x:c>
      <x:c r="O571" t="str">
        <x:v>Software maintenance and evolution</x:v>
      </x:c>
      <x:c r="P571" t="str">
        <x:v>Automated program repair</x:v>
      </x:c>
      <x:c r="Q571" t="str">
        <x:v>Yes</x:v>
      </x:c>
    </x:row>
    <x:row r="572" ht="25.5" customHeight="1">
      <x:c r="A572" t="str">
        <x:v>Dissecting Real-World Cross-Language Bugs</x:v>
      </x:c>
      <x:c r="B572" t="str">
        <x:v>Maintenance</x:v>
      </x:c>
      <x:c r="C572" t="str">
        <x:v>This paper presents the first comprehensive study of real-world cross-language bugs (CLBs), focusing on two dominant language combinations: Python-C and Java-C. By analyzing 400 confirmed CLBs from multilingual projects on GitHub, the study systematically characterizes these bugs in terms of symptoms, locations, manifestation, root causes, and fixes. It also compares the similarities and differences between the two language combinations. The findings offer actionable insights for preventing, detecting, and patching CLBs, accompanied by a publicly released dataset and an automated tool for further research.</x:v>
      </x:c>
      <x:c r="D572" t="str">
        <x:v>This paper presents the first comprehensive study of real-world cross-language bugs (CLBs), focusing on two dominant language combinations: Python-C and Java-C. By analyzing 400 confirmed CLBs from multilingual projects on GitHub, the study systematically characterizes these bugs in terms of symptoms, locations, manifestation, root causes, and fixes. It also compares the similarities and differences between the two language combinations. The findings offer actionable insights for preventing, detecting, and patching CLBs, accompanied by a publicly released dataset and an automated tool for further research.</x:v>
      </x:c>
      <x:c r="E572" t="str">
        <x:v>Cross-Language Bugs (CLBs), including systematic analysis of their symptoms, locations, manifestations, root causes and repair strategies, as well as comparisons between different language combinations (Python-C and Java-C).</x:v>
      </x:c>
      <x:c r="F572" t="str">
        <x:v>No</x:v>
      </x:c>
      <x:c r="G572" t="str">
        <x:v>FSE-25</x:v>
      </x:c>
      <x:c r="H572" t="str">
        <x:v>The paper did not use traditional Benchmark, but screened out 5,941 candidate cross-language defect repair submissions from 865,680 submissions in 2,428 multi-language projects on GitHub, and finally manually confirmed 400 cross-language defects as research samples.</x:v>
      </x:c>
      <x:c r="I572" t="str">
        <x:v>Quantitative indicators: The paper does not use specific quantitative indicators (such as accuracy, recall, etc.), but describes the characteristics of cross-language defects through statistical analysis (such as frequency distribution, correlation analysis).
Effect: The study found that the main symptoms of cross-language defects are incorrect results/output (45%), error/warning messages (22%), and crashes/aborts (13%); the root causes are mainly logic errors (42%) and boundary condition errors (21%); the repair strategies are adding necessary checks (19%) and using correct data types (14.5%-19%).</x:v>
      </x:c>
      <x:c r="J572" t="str">
        <x:v>No</x:v>
      </x:c>
      <x:c r="K572" t="str">
        <x:v>Industry cases mentioned in the paper include:
Application of Python-C combination in machine learning frameworks (such as PyTorch/TensorFlow, NumPy/SciPy).
Application of Java-C combination in mobile/Web/database platforms (such as Android, Tomcat, MySQL).
However, no specific details of industry collaboration or case studies were provided.</x:v>
      </x:c>
      <x:c r="L572" t="str">
        <x:v>No</x:v>
      </x:c>
      <x:c r="M572" s="6"/>
      <x:c r="N572"/>
      <x:c r="O572" t="str">
        <x:v>Software maintenance and evolution</x:v>
      </x:c>
      <x:c r="P572" t="str">
        <x:v>Code clone detection</x:v>
      </x:c>
      <x:c r="Q572" t="str">
        <x:v>No</x:v>
      </x:c>
    </x:row>
    <x:row r="573" ht="25.5" customHeight="1">
      <x:c r="A573" t="str">
        <x:v>Towards Understanding Fine-Grained Programming Mistakes and Fixing Patterns in Data Science</x:v>
      </x:c>
      <x:c r="B573" t="str">
        <x:v>Testing</x:v>
      </x:c>
      <x:c r="C573" t="str">
        <x:v>This paper investigates the types of programming mistakes, debugging activities, and fixing patterns in data science (DS) programming by analyzing 390 Jupyter Notebooks from a six-week DS competition involving 67 participants. The study reveals that most errors occur during the data exploration (32%) and data preprocessing (26%) stages, with ValueError (21%) and NameError (20%) being the most common. It identifies 12 frequent fixing patterns, such as "Change Parameters" (35%), and highlights the iterative nature of debugging in DS programming. Through interviews with 10 DS practitioners, the paper uncovers challenges like managing cell dependencies and suggests tool improvements to enhance debugging support.</x:v>
      </x:c>
      <x:c r="D573" t="str">
        <x:v>This paper investigates the types of programming mistakes, debugging activities, and fixing patterns in data science (DS) programming by analyzing 390 Jupyter Notebooks from a six-week DS competition involving 67 participants. The study reveals that most errors occur during the data exploration (32%) and data preprocessing (26%) stages, with ValueError (21%) and NameError (20%) being the most common. It identifies 12 frequent fixing patterns, such as "Change Parameters" (35%), and highlights the iterative nature of debugging in DS programming. Through interviews with 10 DS practitioners, the paper uncovers challenges like managing cell dependencies and suggests tool improvements to enhance debugging support.</x:v>
      </x:c>
      <x:c r="E573" t="str">
        <x:v>Error analysis and debugging patterns in data science programming, including error type distribution, debugging activities, repair patterns, and challenges and needs faced by data scientists during the debugging process.</x:v>
      </x:c>
      <x:c r="F573" t="str">
        <x:v>No</x:v>
      </x:c>
      <x:c r="G573" t="str">
        <x:v>FSE-25</x:v>
      </x:c>
      <x:c r="H573" t="str">
        <x:v>The paper did not use traditional benchmarks. Instead, it organized a data science competition and collected 390 Jupyter Notebooks written by 67 participants within six weeks as a research data set. These notebooks contain fine-grained data such as code editing, execution history, and output logs.</x:v>
      </x:c>
      <x:c r="I573" t="str">
        <x:v>Quantitative indicators:
Error type distribution (for example, ValueError accounts for 21%, NameError accounts for 20%).
Repair mode frequency (e.g. "Change Parameters" accounts for 35%, "Fix Syntax Errors" accounts for 12%).
Number of iterations of debugging activities (average 3.59 steps).
Effect: The study found that errors in data science programming are mainly concentrated in the early stages, the repair mode is mainly parameter adjustment, and the debugging process is highly iterative.</x:v>
      </x:c>
      <x:c r="J573" t="str">
        <x:v>No</x:v>
      </x:c>
      <x:c r="K573" t="str">
        <x:v>Industry cases mentioned in the paper include:
Six data science practitioners from industry participated in the interview study. They came from IT, finance, insurance and other fields.
The interviews revealed the challenges faced by data scientists in the industry during the data preprocessing and exploration stages, such as dirty data and unclear formats.
However, no specific industry cooperation projects or tool application cases were provided.</x:v>
      </x:c>
      <x:c r="L573" t="str">
        <x:v>No</x:v>
      </x:c>
      <x:c r="M573" s="6"/>
      <x:c r="N573"/>
      <x:c r="O573" t="str">
        <x:v>Software maintenance and evolution</x:v>
      </x:c>
      <x:c r="P573" t="str">
        <x:v>Developer behavior analysis</x:v>
      </x:c>
      <x:c r="Q573" t="str">
        <x:v>No</x:v>
      </x:c>
    </x:row>
    <x:row r="574" ht="25.5" customHeight="1">
      <x:c r="A574" t="str">
        <x:v>Error Delayed is Not Error Handled: Understanding and Fixing Propagated Error-Handling Bugs</x:v>
      </x:c>
      <x:c r="B574" t="str">
        <x:v>Maintenance</x:v>
      </x:c>
      <x:c r="C574" t="str">
        <x:v>The paper addresses "Propagated Error-Handling Bugs" (PEH bugs), where errors propagate across functions but are not properly handled. Through an empirical study of 153 PEH bugs in 11 mature software systems, the authors found that such bugs take an average of 44.1 days to fully resolve. To tackle this, they proposed EH-Fixer, an LLM-based tool that automatically constructs error propagation paths and repairs bugs using retrieval-augmented generation. Evaluated on 89 historical PEH bugs, EH-Fixer achieved an 83.1% repair rate, outperforming state-of-the-art approaches.</x:v>
      </x:c>
      <x:c r="D574" t="str">
        <x:v>The paper addresses "Propagated Error-Handling Bugs" (PEH bugs), where errors propagate across functions but are not properly handled. Through an empirical study of 153 PEH bugs in 11 mature software systems, the authors found that such bugs take an average of 44.1 days to fully resolve. To tackle this, they proposed EH-Fixer, an LLM-based tool that automatically constructs error propagation paths and repairs bugs using retrieval-augmented generation. Evaluated on 89 historical PEH bugs, EH-Fixer achieved an 83.1% repair rate, outperforming state-of-the-art approaches.</x:v>
      </x:c>
      <x:c r="E574" t="str">
        <x:v>Automatic detection and repair of propagating error handling defects, focusing on solving unhandled problems caused by errors propagating between functions.</x:v>
      </x:c>
      <x:c r="F574" t="str">
        <x:v>Yes</x:v>
      </x:c>
      <x:c r="G574" t="str">
        <x:v>FSE-25</x:v>
      </x:c>
      <x:c r="H574" t="str">
        <x:v>Dataset: 89 historical PEH bugs (44 from the Linux kernel, 45 from 9 GitHub high-star applications).
Comparison method: ChatRepair, ErrDoc, RLCE and other existing error repair tools.</x:v>
      </x:c>
      <x:c r="I574" t="str">
        <x:v>Repair Rate: EH-Fixer fixed 83.1% (74/89) of PEH bugs, which was better than the comparison method (the highest 42.7%).
Precision: 72.1% (321/445 generated patches are correct).
Additional contribution: 48.6% (36/74) of PEH bugs can only be fixed by EH-Fixer.</x:v>
      </x:c>
      <x:c r="J574" t="str">
        <x:v>Yes</x:v>
      </x:c>
      <x:c r="K574" t="str">
        <x:v>Application: EH-Fixer fixes 9 newly discovered PEH bugs in the Linux kernel, 2 of which have been confirmed by developers and the rest are under review.
Case: Figure 1 of the paper shows a case of error propagation path repair for spi_sync related functions in the Linux kernel.</x:v>
      </x:c>
      <x:c r="L574" t="str">
        <x:v>No</x:v>
      </x:c>
      <x:c r="M574" s="6"/>
      <x:c r="N574"/>
      <x:c r="O574" t="str">
        <x:v>Software maintenance and evolution</x:v>
      </x:c>
      <x:c r="P574" t="str">
        <x:v>Automated program repair</x:v>
      </x:c>
      <x:c r="Q574" t="str">
        <x:v>Yes</x:v>
      </x:c>
    </x:row>
    <x:row r="575" ht="25.5" customHeight="1">
      <x:c r="A575" t="str">
        <x:v>HornBro: Homotopy-like Method for Automated Quantum Program Repair</x:v>
      </x:c>
      <x:c r="B575" t="str">
        <x:v>Development</x:v>
      </x:c>
      <x:c r="C575" t="str">
        <x:v>The paper introduces HornBro, an automated framework for repairing logical faults in quantum programs. Due to the unique challenges of quantum computing (e.g., non-replicability of data and vast search space), traditional program repair techniques are ineffective. HornBro employs a homotopy-like method, iteratively switching between classical and quantum computers to converge toward the correct program. Key contributions include:
An assertion-based specification for quantum program behavior;
A Clifford approximation technique to transform repair into a polynomial-complexity problem;
Leveraging quantum gate differentiability to offload intensive computations to quantum hardware. Experiments show HornBro improves repair success rates by 62.5% and achieves fast repair (28.2 minutes for 20-qubit programs).</x:v>
      </x:c>
      <x:c r="D575" t="str">
        <x:v>The paper introduces HornBro, an automated framework for repairing logical faults in quantum programs. Due to the unique challenges of quantum computing (e.g., non-replicability of data and vast search space), traditional program repair techniques are ineffective. HornBro employs a homotopy-like method, iteratively switching between classical and quantum computers to converge toward the correct program. Key contributions include:
An assertion-based specification for quantum program behavior;
A Clifford approximation technique to transform repair into a polynomial-complexity problem;
Leveraging quantum gate differentiability to offload intensive computations to quantum hardware. Experiments show HornBro improves repair success rates by 62.5% and achieves fast repair (28.2 minutes for 20-qubit programs).</x:v>
      </x:c>
      <x:c r="E575" t="str">
        <x:v>The automated repair of quantum programs focuses on solving logical errors in quantum programs (such as incorrect quantum gate operations, initial state errors, etc.), and achieves efficient repair by combining the advantages of classical computing and quantum computing.</x:v>
      </x:c>
      <x:c r="F575" t="str">
        <x:v>Yes</x:v>
      </x:c>
      <x:c r="G575" t="str">
        <x:v>FSE-25</x:v>
      </x:c>
      <x:c r="H575" t="str">
        <x:v>Dataset:
Bug4Q (39 quantum bugs) and QBugs (200 bugs);
Self-built benchmark (2200 variants of 11 typical quantum algorithms, covering 5-20 qubits).
Comparative methods: ChatGPT-based LLM-QAPR, synthesis methods Syn-QSD and Syn-FAST.</x:v>
      </x:c>
      <x:c r="I575" t="str">
        <x:v>Repair success rate (Success Rate): HornBro reaches 100% in all test cases, better than LLM-QAPR (up to 33.3%) and synthetic methods (up to 100% but only for small-scale programs).
Repair Time: The 20-qubit program only takes 28.2 minutes, which is 52.3 times faster than Syn-QSD.
Gate Reduction: The number of quantum gates introduced after repair is reduced by 99.9%.</x:v>
      </x:c>
      <x:c r="J575" t="str">
        <x:v>Yes</x:v>
      </x:c>
      <x:c r="K575" t="str">
        <x:v>Application: HornBro supports mainstream quantum programming frameworks such as Qiskit, Pennylane and Q#, and can be directly used for actual quantum software development.
Case: The paper takes the Grover algorithm as an example (Figure 5) to show how to define correct behavior and fix phase flip errors through assertions.</x:v>
      </x:c>
      <x:c r="L575" t="str">
        <x:v>No</x:v>
      </x:c>
      <x:c r="M575" s="6" t="e">
        <x:f>HYPERLINK("https://github.com/JanusQ/HornBro/tree/main","https://github.com/JanusQ/HornBro/tree/main")</x:f>
        <x:v>HYPERLINK is not implemented. linkLocation=https://github.com/JanusQ/HornBro/tree/main, friendlyName=https://github.com/JanusQ/HornBro/tree/main</x:v>
      </x:c>
      <x:c r="N575" t="str">
        <x:v>0</x:v>
      </x:c>
      <x:c r="O575" t="str">
        <x:v>Software maintenance and evolution</x:v>
      </x:c>
      <x:c r="P575" t="str">
        <x:v>Automated program repair</x:v>
      </x:c>
      <x:c r="Q575" t="str">
        <x:v>Yes</x:v>
      </x:c>
    </x:row>
    <x:row r="576" ht="25.5" customHeight="1">
      <x:c r="A576" t="str">
        <x:v>RePurr: Automated Repair of Block-Based Learners' Programs</x:v>
      </x:c>
      <x:c r="B576" t="str">
        <x:v>Maintenance</x:v>
      </x:c>
      <x:c r="C576" t="str">
        <x:v>The paper RePurr: Automated Repair of Block-Based Learners’ Programs introduces an automated approach to fix bugs in Scratch programs created by learners. Addressing challenges such as incomplete implementations and limited test suites, the authors develop RePurr, a prototype using evolutionary search. It refines fault localization, leverages model solutions and peer code as fix sources, and optimizes test execution via parallelization. Empirical evaluation demonstrates its effectiveness in repairing real learners’ programs, enabling automated hint generation for educational scenarios.</x:v>
      </x:c>
      <x:c r="D576" t="str">
        <x:v>The paper RePurr: Automated Repair of Block-Based Learners’ Programs introduces an automated approach to fix bugs in Scratch programs created by learners. Addressing challenges such as incomplete implementations and limited test suites, the authors develop RePurr, a prototype using evolutionary search. It refines fault localization, leverages model solutions and peer code as fix sources, and optimizes test execution via parallelization. Empirical evaluation demonstrates its effectiveness in repairing real learners’ programs, enabling automated hint generation for educational scenarios.</x:v>
      </x:c>
      <x:c r="E576" t="str">
        <x:v>Automated program repair technology in block programming learning environments (such as Scratch) focuses on solving learners' semantic error repair problems and provides support for automated feedback.</x:v>
      </x:c>
      <x:c r="F576" t="str">
        <x:v>Yes</x:v>
      </x:c>
      <x:c r="G576" t="str">
        <x:v>FSE-25</x:v>
      </x:c>
      <x:c r="H576" t="str">
        <x:v>Simple Dataset: Contains 12 Scratch projects, each project implants a typical error, and provides a test suite and repair version.
Complex Dataset: Contains 3 real classroom projects (BoatRace, FruitCatching, Spaceship) and 82 incorrect or incomplete programs submitted by students.</x:v>
      </x:c>
      <x:c r="I576" t="str">
        <x:v>EXAM Score (fault location effect): The median of the best combination (DStar2 × blk × cumu) is 0.264, which is better than random selection (0.5).
Repair rate:
Simple Dataset: When the genetic algorithm (GA) uses sol to repair the source, the complete repair rate is 93.9% and the partial repair rate is 98.9%.
Complex Dataset: The partial repair rate of GA is close to 100%, but the complete repair rate is only 4.79% (because the program is more complex).
Time efficiency: Random search (RS) finds fixes fastest, but GA generates fixes that are more correct.</x:v>
      </x:c>
      <x:c r="J576" t="str">
        <x:v>No</x:v>
      </x:c>
      <x:c r="K576" t="str">
        <x:v>Not reported</x:v>
      </x:c>
      <x:c r="L576" t="str">
        <x:v>No</x:v>
      </x:c>
      <x:c r="M576" s="6"/>
      <x:c r="N576"/>
      <x:c r="O576" t="str">
        <x:v>Software maintenance and evolution</x:v>
      </x:c>
      <x:c r="P576" t="str">
        <x:v>Automated program repair</x:v>
      </x:c>
      <x:c r="Q576" t="str">
        <x:v>No</x:v>
      </x:c>
    </x:row>
    <x:row r="577" ht="25.5" customHeight="1">
      <x:c r="A577" t="str">
        <x:v>Demystifying Memorization in LLM-based Program Repair via a General Hypothesis Testing Framework</x:v>
      </x:c>
      <x:c r="B577" t="str">
        <x:v>Maintenance</x:v>
      </x:c>
      <x:c r="C577" t="str">
        <x:v>This paper investigates the memorization issue in LLM-based program repair and proposes a general hypothesis testing framework to detect memorization. The authors design two methods—basic ground-truth matching and mutation-based reassessment—to determine whether LLMs rely on memorization rather than genuine understanding. Experiments reveal that a significant portion of correct patches in the Defects4J dataset are memorized, while memorization is less prevalent in the newer GitBug-Java dataset. The study also evaluates existing memorization detection methods, showing their ineffectiveness in the program repair context.</x:v>
      </x:c>
      <x:c r="D577" t="str">
        <x:v>This paper investigates the memorization issue in LLM-based program repair and proposes a general hypothesis testing framework to detect memorization. The authors design two methods—basic ground-truth matching and mutation-based reassessment—to determine whether LLMs rely on memorization rather than genuine understanding. Experiments reveal that a significant portion of correct patches in the Defects4J dataset are memorized, while memorization is less prevalent in the newer GitBug-Java dataset. The study also evaluates existing memorization detection methods, showing their ineffectiveness in the program repair context.</x:v>
      </x:c>
      <x:c r="E577" t="str">
        <x:v>The memoization problem of large language models (LLMs) in program repair aims to distinguish whether the model generates repair results by memorizing training data or by real code understanding.</x:v>
      </x:c>
      <x:c r="F577" t="str">
        <x:v>Yes</x:v>
      </x:c>
      <x:c r="G577" t="str">
        <x:v>FSE-25</x:v>
      </x:c>
      <x:c r="H577" t="str">
        <x:v>Defects4J: A widely used procedural repair benchmark dataset that may be included in the training data for LLMs.
GitBug-Java: A newly constructed dataset unlikely to be used when training LLMs.</x:v>
      </x:c>
      <x:c r="I577" t="str">
        <x:v>Indicators:
Exact Match Rate: The proportion of repair results that are exactly consistent with the real repair provided by the developer.
AUROC (Area Under the Receiver Operating Characteristic): Evaluate the performance of existing memoization detection methods.
Effect:
On Defects4J, the exact matching rates of GPT-3.5 and CodeLlama are 78.83% and 87.42% respectively, indicating a high reliance on memoization.
On GitBug-Java, the exact matching rate is significantly reduced (62.07% for GPT-3.5 and 67.50% for CodeLlama), indicating that the memoization phenomenon is reduced.
The AUROC of existing memory detection methods is mostly lower than 0.5 and performs poorly.</x:v>
      </x:c>
      <x:c r="J577" t="str">
        <x:v>No</x:v>
      </x:c>
      <x:c r="K577" t="str">
        <x:v>Not reported</x:v>
      </x:c>
      <x:c r="L577" t="str">
        <x:v>No</x:v>
      </x:c>
      <x:c r="M577" s="6"/>
      <x:c r="N577"/>
      <x:c r="O577" t="str">
        <x:v>SE for AI </x:v>
      </x:c>
      <x:c r="P577" t="str">
        <x:v>Code pre-trained model</x:v>
      </x:c>
      <x:c r="Q577" t="str">
        <x:v>Yes</x:v>
      </x:c>
    </x:row>
    <x:row r="578" ht="25.5" customHeight="1">
      <x:c r="A578" t="str">
        <x:v>IRepair: An Intent-Aware Approach to Repair Data-Driven Errors in Large Language Models</x:v>
      </x:c>
      <x:c r="B578" t="str">
        <x:v>Maintenance</x:v>
      </x:c>
      <x:c r="C578" t="str">
        <x:v>This paper introduces IRepair, an intent-aware approach to repair data-driven errors in large language models (LLMs). Traditional methods indiscriminately update all model parameters during repair, leading to suboptimal results and potential performance degradation. IRepair employs dynamic slicing to selectively target the most error-prone sections of the model, enabling more effective repairs with minimal disruption to general performance. Evaluations on toxicity mitigation tasks demonstrate that IRepair outperforms state-of-the-art baselines, achieving 43.6% better error repair while causing 46% less performance degradation.</x:v>
      </x:c>
      <x:c r="D578" t="str">
        <x:v>This paper introduces IRepair, an intent-aware approach to repair data-driven errors in large language models (LLMs). Traditional methods indiscriminately update all model parameters during repair, leading to suboptimal results and potential performance degradation. IRepair employs dynamic slicing to selectively target the most error-prone sections of the model, enabling more effective repairs with minimal disruption to general performance. Evaluations on toxicity mitigation tasks demonstrate that IRepair outperforms state-of-the-art baselines, achieving 43.6% better error repair while causing 46% less performance degradation.</x:v>
      </x:c>
      <x:c r="E578" t="str">
        <x:v>Data-driven bug fixing for large language models, specifically intent-aware model fixing via dynamic slicing technology.</x:v>
      </x:c>
      <x:c r="F578" t="str">
        <x:v>Yes</x:v>
      </x:c>
      <x:c r="G578" t="str">
        <x:v>FSE-25</x:v>
      </x:c>
      <x:c r="H578" t="str">
        <x:v>Datasets: Detoxification dataset developed by Lee et al. (containing toxic and non-toxic text pairs), WikiText-2 test set, LAMBADA benchmark.
Models: GPT-2 Large (812M parameters), GPT-2 XL (1.61B parameters) and GPT-Neo (1.3B parameters).</x:v>
      </x:c>
      <x:c r="I578" t="str">
        <x:v>Quantitative indicators:
Toxicity: Use the Perspective API to evaluate the toxicity of generated text (0-100 points).
Perplexity (PPL): evaluates the quality of model generation, including WikiText2 and LAMBADA two benchmarks.
Computational overhead: TFLOPs, GPU time, peak memory usage, and total iterations.
Effect:
IRepair reduces toxicity scores by 43.6% compared to the closest baseline (DPO), while increasing perplexity by 46%.
On the GPT-2 1.61B model, IRepair reduced the toxicity score from 48.22 to 4.68 while increasing perplexity by only 4.3%.</x:v>
      </x:c>
      <x:c r="J578" t="str">
        <x:v>No</x:v>
      </x:c>
      <x:c r="K578" t="str">
        <x:v>Not reported</x:v>
      </x:c>
      <x:c r="L578" t="str">
        <x:v>No</x:v>
      </x:c>
      <x:c r="M578" s="6"/>
      <x:c r="N578"/>
      <x:c r="O578" t="str">
        <x:v>SE for AI </x:v>
      </x:c>
      <x:c r="P578" t="str">
        <x:v>Model Robustness and Adversarial Examples</x:v>
      </x:c>
      <x:c r="Q578" t="str">
        <x:v>Yes</x:v>
      </x:c>
    </x:row>
    <x:row r="579" ht="25.5" customHeight="1">
      <x:c r="A579" t="str">
        <x:v>Element-Based Automated DNN Repair with Fine-Tuned Masked Language Model</x:v>
      </x:c>
      <x:c r="B579" t="str">
        <x:v>Maintenance</x:v>
      </x:c>
      <x:c r="C579" t="str">
        <x:v>The paper proposes MLM4DNN, an automated DNN repair method leveraging a fine-tuned Masked Language Model (MLM). It defines nine key elements in DNNs (e.g., activation functions, optimizers), constructs a large-scale dataset by masking these elements, and fine-tunes an MLM to predict correct fixes. MLM4DNN generates patches statically without runtime data, filters low-quality patches via static analysis, and validates patches using three metrics. Evaluated on 51 buggy DNNs, it outperforms six baselines, achieving 88% weak repair success.</x:v>
      </x:c>
      <x:c r="D579" t="str">
        <x:v>The paper proposes MLM4DNN, an automated DNN repair method leveraging a fine-tuned Masked Language Model (MLM). It defines nine key elements in DNNs (e.g., activation functions, optimizers), constructs a large-scale dataset by masking these elements, and fine-tunes an MLM to predict correct fixes. MLM4DNN generates patches statically without runtime data, filters low-quality patches via static analysis, and validates patches using three metrics. Evaluated on 51 buggy DNNs, it outperforms six baselines, achieving 88% weak repair success.</x:v>
      </x:c>
      <x:c r="E579" t="str">
        <x:v>Automatic repair of deep neural networks based on element mask language models, focusing on solving the configuration errors of DNN models in the training code (such as inappropriate loss functions, learning rates, etc.), and generating repair patches through static code analysis and machine learning.</x:v>
      </x:c>
      <x:c r="F579" t="str">
        <x:v>Yes</x:v>
      </x:c>
      <x:c r="G579" t="str">
        <x:v>FSE-25</x:v>
      </x:c>
      <x:c r="H579" t="str">
        <x:v>The paper uses the self-built benchmark test set BenchmarkAPR4DNN, which contains 51 real-world defective DNN models (sourced from GitHub and Stack Overflow), covering multiple fields such as natural language processing and computer vision.</x:v>
      </x:c>
      <x:c r="I579" t="str">
        <x:v>WRC (Weak Repair Count): The number of models whose performance has been significantly improved after repair (88.24%, 45/51);
SRC (Strong Repair Count): The number of models whose performance after repair meets or exceeds the developer's expectations (70.59%, 36/51);
SMC (Semantically Matched Count): The number of models where the generated patches exactly match the developer fixes (49.02%, 25/51).
Compared with baseline methods (such as AUTOTRAINER, GPT-4o), MLM4DNN leads by 36.36% on WRC and 71.43% on SRC.</x:v>
      </x:c>
      <x:c r="J579" t="str">
        <x:v>No</x:v>
      </x:c>
      <x:c r="K579" t="str">
        <x:v>Not reported</x:v>
      </x:c>
      <x:c r="L579" t="str">
        <x:v>No</x:v>
      </x:c>
      <x:c r="M579" s="6"/>
      <x:c r="N579"/>
      <x:c r="O579" t="str">
        <x:v>Program Analysis and Software Testing</x:v>
      </x:c>
      <x:c r="P579" t="str">
        <x:v>Quantum program testing, deep learning system testing</x:v>
      </x:c>
      <x:c r="Q579" t="str">
        <x:v>Yes</x:v>
      </x:c>
    </x:row>
    <x:row r="580" ht="25.5" customHeight="1">
      <x:c r="A580" t="str">
        <x:v>Mitigating Emergent Malware Label Noise in DNN-Based Android Malware Detection</x:v>
      </x:c>
      <x:c r="B580" t="str">
        <x:v>Testing</x:v>
      </x:c>
      <x:c r="C580" t="str">
        <x:v>This paper introduces MalCleanse, a novel framework designed to mitigate emergent malware (EM) label noise in DNN-based Android malware detection. Traditional approaches like MalWhiteout perform well on random label noise but struggle with EM label noise caused by newly emerging malware variants. MalCleanse integrates uncertainty estimation with unsupervised anomaly detection to identify and correct mislabeled samples. Experimental results show that MalCleanse reduces EM label noise by approximately 25.25% and achieves an F1 score of 80.32% at a noise ratio of 40.61%, significantly outperforming existing methods.</x:v>
      </x:c>
      <x:c r="D580" t="str">
        <x:v>This paper introduces MalCleanse, a novel framework designed to mitigate emergent malware (EM) label noise in DNN-based Android malware detection. Traditional approaches like MalWhiteout perform well on random label noise but struggle with EM label noise caused by newly emerging malware variants. MalCleanse integrates uncertainty estimation with unsupervised anomaly detection to identify and correct mislabeled samples. Experimental results show that MalCleanse reduces EM label noise by approximately 25.25% and achieves an F1 score of 80.32% at a noise ratio of 40.61%, significantly outperforming existing methods.</x:v>
      </x:c>
      <x:c r="E580" t="str">
        <x:v>The research topic of the paper is the label noise problem in Android malware detection based on deep neural networks, especially the label noise caused by emerging malware (EM).</x:v>
      </x:c>
      <x:c r="F580" t="str">
        <x:v>Yes</x:v>
      </x:c>
      <x:c r="G580" t="str">
        <x:v>FSE-25</x:v>
      </x:c>
      <x:c r="H580" t="str">
        <x:v>The paper uses the following three public Android malware data sets for experiments:
Drebin (released in 2014, contains 5,560 samples)
MalRadar (released in 2022, contains 4,534 samples)
CIC-MalDroid-2020 (released in 2020, contains 13,205 samples)</x:v>
      </x:c>
      <x:c r="I580" t="str">
        <x:v>Label Accuracy (LAcc): MalCleanse increased the label accuracy from 59.39% to 84.64% when the EM label noise ratio was 40.61%.
F1 score: When the noise ratio is 40.61%, the F1 score reaches 80.32%, which is 40.9% higher than MalWhiteout.
Recall and Precision: MalCleanse-DB performs well under multiple noise ratios. For example, when the noise ratio is 21.25%, the recall rate is 64.31% and the precision rate is 76.33%.</x:v>
      </x:c>
      <x:c r="J580" t="str">
        <x:v>No</x:v>
      </x:c>
      <x:c r="K580" t="str">
        <x:v>Not reported</x:v>
      </x:c>
      <x:c r="L580" t="str">
        <x:v>No</x:v>
      </x:c>
      <x:c r="M580" s="6"/>
      <x:c r="N580"/>
      <x:c r="O580" t="str">
        <x:v>Software security and vulnerability analysis</x:v>
      </x:c>
      <x:c r="P580" t="str">
        <x:v>Malicious code detection</x:v>
      </x:c>
      <x:c r="Q580" t="str">
        <x:v>No</x:v>
      </x:c>
    </x:row>
    <x:row r="581" ht="25.5" customHeight="1">
      <x:c r="A581" t="str">
        <x:v>SemBIC: Semantic-aware Identification of Bug-inducing Commits</x:v>
      </x:c>
      <x:c r="B581" t="str">
        <x:v>Maintenance</x:v>
      </x:c>
      <x:c r="C581" t="str">
        <x:v>The paper introduces SemBIC, a static approach to identify Bug-Inducing Commits (BICs) by tracking semantic changes (e.g., path constraints, method invocations, return statements) along the execution path of failing tests. It avoids the impracticality of dynamic test execution on historical commits. Evaluated on 199 real-world bugs, SemBIC achieves 44.2% Top-1 accuracy and an MRR of 0.520, outperforming state-of-the-art techniques.</x:v>
      </x:c>
      <x:c r="D581" t="str">
        <x:v>The paper introduces SemBIC, a static approach to identify Bug-Inducing Commits (BICs) by tracking semantic changes (e.g., path constraints, method invocations, return statements) along the execution path of failing tests. It avoids the impracticality of dynamic test execution on historical commits. Evaluated on 199 real-world bugs, SemBIC achieves 44.2% Top-1 accuracy and an MRR of 0.520, outperforming state-of-the-art techniques.</x:v>
      </x:c>
      <x:c r="E581" t="str">
        <x:v>Static identification of bug-inducing commits (BICs) leading to software defects enables efficient debugging through semantic-aware code change analysis.</x:v>
      </x:c>
      <x:c r="F581" t="str">
        <x:v>Yes</x:v>
      </x:c>
      <x:c r="G581" t="str">
        <x:v>FSE-25</x:v>
      </x:c>
      <x:c r="H581" t="str">
        <x:v>The paper uses 199 real defects in the Defects4J data set, covering 12 open source projects (such as Apache Commons Math, Lang, etc.).</x:v>
      </x:c>
      <x:c r="I581" t="str">
        <x:v>Top-k Accuracy: Top-1 accuracy is 44.2% (88/199), Top-10 accuracy is 68.3%.
MRR (Mean Reciprocal Rank): 0.520, 13.6% higher than the best existing technology (Fonte).
Other comparisons: Better than Bug2Commit (Top-1 4.52%) and FBL-BERT (Top-1 0.5%).</x:v>
      </x:c>
      <x:c r="J581" t="str">
        <x:v>No</x:v>
      </x:c>
      <x:c r="K581" t="str">
        <x:v>Not reported</x:v>
      </x:c>
      <x:c r="L581" t="str">
        <x:v>No</x:v>
      </x:c>
      <x:c r="M581" s="6"/>
      <x:c r="N581"/>
      <x:c r="O581" t="str">
        <x:v>Program Analysis and Software Testing</x:v>
      </x:c>
      <x:c r="P581" t="str">
        <x:v>program analysis techniques</x:v>
      </x:c>
      <x:c r="Q581" t="str">
        <x:v>Yes</x:v>
      </x:c>
    </x:row>
    <x:row r="582" ht="25.5" customHeight="1">
      <x:c r="A582" t="str">
        <x:v>VLATest: Testing and Evaluating Vision-Language-Action Models for Robotic Manipulation</x:v>
      </x:c>
      <x:c r="B582" t="str">
        <x:v>Testing</x:v>
      </x:c>
      <x:c r="C582" t="str">
        <x:v>The paper introduces VLATest, a fuzzing framework designed to test and evaluate Vision-Language-Action (VLA) models in robotic manipulation tasks. By generating diverse test scenes (e.g., varying confounding objects, lighting conditions, camera poses), the study assesses seven state-of-the-art VLA models. Results reveal that current models exhibit subpar performance in complex tasks and lack robustness to environmental changes. The paper also discusses future directions, such as data augmentation and prompting strategies, to enhance VLA model reliability.</x:v>
      </x:c>
      <x:c r="D582" t="str">
        <x:v>The paper introduces VLATest, a fuzzing framework designed to test and evaluate Vision-Language-Action (VLA) models in robotic manipulation tasks. By generating diverse test scenes (e.g., varying confounding objects, lighting conditions, camera poses), the study assesses seven state-of-the-art VLA models. Results reveal that current models exhibit subpar performance in complex tasks and lack robustness to environmental changes. The paper also discusses future directions, such as data augmentation and prompting strategies, to enhance VLA model reliability.</x:v>
      </x:c>
      <x:c r="E582" t="str">
        <x:v>The test and robustness evaluation of the VLA model in robot operation tasks focus on analyzing its performance limitations in multi-modal input (visual, language) and dynamic environments.</x:v>
      </x:c>
      <x:c r="F582" t="str">
        <x:v>Yes</x:v>
      </x:c>
      <x:c r="G582" t="str">
        <x:v>FSE-25</x:v>
      </x:c>
      <x:c r="H582" t="str">
        <x:v>Data sets: Open X-Embodiment data set (training data), YCB object data set (unseen object test).
Simulation environment: Maniskill2.
Tasks: 4 types of robot operation tasks (grabbing, moving, stacking, placing).</x:v>
      </x:c>
      <x:c r="I582" t="str">
        <x:v>Task success rate: In the grabbing task (Task 1), the success rate of the best model RT-1-400k is only 34.4%; the success rate of complex tasks (such as stacking) is lower than 2.2%.
Robustness indicators:
The average success rate of the model dropped to 61.3% under illumination changes.
The success rate drops to 34.0% when the camera pose changes.
Coverage: Track coverage reaches 100% (1000 test scenarios)</x:v>
      </x:c>
      <x:c r="J582" t="str">
        <x:v>No</x:v>
      </x:c>
      <x:c r="K582" t="str">
        <x:v>Not reported</x:v>
      </x:c>
      <x:c r="L582" t="str">
        <x:v>No</x:v>
      </x:c>
      <x:c r="M582" s="6" t="e">
        <x:f>HYPERLINK("https://github.com/pablovalle/VLATest-1","https://github.com/pablovalle/VLATest-1")</x:f>
        <x:v>HYPERLINK is not implemented. linkLocation=https://github.com/pablovalle/VLATest-1, friendlyName=https://github.com/pablovalle/VLATest-1</x:v>
      </x:c>
      <x:c r="N582" t="str">
        <x:v>0</x:v>
      </x:c>
      <x:c r="O582" t="str">
        <x:v>SE for AI </x:v>
      </x:c>
      <x:c r="P582" t="str">
        <x:v>Model Robustness and Adversarial Examples</x:v>
      </x:c>
      <x:c r="Q582" t="str">
        <x:v>Yes</x:v>
      </x:c>
    </x:row>
    <x:row r="583" ht="25.5" customHeight="1">
      <x:c r="A583" s="2" t="str">
        <x:v>UnitCon: Synthesizing Targeted Unit Tests for Java Runtime Exceptions</x:v>
      </x:c>
      <x:c r="B583" t="str">
        <x:v>Testing</x:v>
      </x:c>
      <x:c r="C583" t="str">
        <x:v>The paper presents UnitCon, a system designed to synthesize targeted unit tests for runtime exceptions in Java programs. Unlike conventional tools that focus on maximizing code coverage, UnitCon leverages static analysis to prioritize and prune the search space of test cases, efficiently generating tests that trigger exceptions at specific program locations. Experiments demonstrate that UnitCon outperforms state-of-the-art tools, successfully reproducing 52.5% of target exceptions and uncovering 21 previously unknown bugs in open-source projects.</x:v>
      </x:c>
      <x:c r="D583" t="str">
        <x:v>The paper presents UnitCon, a system designed to synthesize targeted unit tests for runtime exceptions in Java programs. Unlike conventional tools that focus on maximizing code coverage, UnitCon leverages static analysis to prioritize and prune the search space of test cases, efficiently generating tests that trigger exceptions at specific program locations. Experiments demonstrate that UnitCon outperforms state-of-the-art tools, successfully reproducing 52.5% of target exceptions and uncovering 21 previously unknown bugs in open-source projects.</x:v>
      </x:c>
      <x:c r="E583" t="str">
        <x:v>Goal-oriented unit test generation, especially for runtime exceptions in Java programs, optimizing the test generation process through static analysis.</x:v>
      </x:c>
      <x:c r="F583" t="str">
        <x:v>Yes</x:v>
      </x:c>
      <x:c r="G583" t="str">
        <x:v>FSE-25</x:v>
      </x:c>
      <x:c r="H583" s="5" t="str">
        <x:v>The paper uses benchmark test sets from multiple open source Java projects, including: Bears, Genesis, NPEX, and VFix
,Defects4J
There are 198 projects in total, covering a variety of runtime exception types (such as null pointer exceptions, array out-of-bounds exceptions, etc.).</x:v>
      </x:c>
      <x:c r="I583" t="str">
        <x:v>Quantitative indicators:
Target exception reproduction rate (Reproduction Rate): the proportion of test cases that successfully generate target exceptions.
Time efficiency: Complete test generation within 10 minutes.
Effect:
UnitCon successfully generated 104/198 (52.5%) target anomaly test cases, which is better than baseline tools (such as EvoSuite, Randoop, etc.).
In the real project, UnitCon found 256 potential anomalies, of which 21 unknown errors were confirmed in 26 cases of manual verification.</x:v>
      </x:c>
      <x:c r="J583" t="str">
        <x:v>Yes</x:v>
      </x:c>
      <x:c r="K583" t="str">
        <x:v>The paper mentions the application of UnitCon in 51 open source projects to check potential null pointer exceptions reported by the static analysis tool Infer. By generating test cases, UnitCon verified the authenticity of these alerts and reported 21 newly discovered bugs to the project maintainers, 15 of which have since been fixed.</x:v>
      </x:c>
      <x:c r="L583" t="str">
        <x:v>No</x:v>
      </x:c>
      <x:c r="M583" s="6"/>
      <x:c r="N583"/>
      <x:c r="O583" t="str">
        <x:v>Program Analysis and Software Testing</x:v>
      </x:c>
      <x:c r="P583" t="str">
        <x:v>Automated test generation</x:v>
      </x:c>
      <x:c r="Q583" t="str">
        <x:v>No</x:v>
      </x:c>
    </x:row>
    <x:row r="584" ht="25.5" customHeight="1">
      <x:c r="A584" t="str">
        <x:v>How Do Programming Students Use Generative AI?</x:v>
      </x:c>
      <x:c r="B584" t="str">
        <x:v>Development</x:v>
      </x:c>
      <x:c r="C584" t="str">
        <x:v>The paper investigates how programming students use generative AI tools like ChatGPT during learning. Through an experimental study, the authors found that students often rely on AI to generate complete solutions rather than engaging in independent problem-solving or code comprehension. The study highlights common interaction patterns, such as submitting incorrect code and repeatedly requesting fixes, and discusses the potential negative impact on learning behaviors and critical thinking. The paper calls for educators to address these issues and suggests modifications to teaching assessments.</x:v>
      </x:c>
      <x:c r="D584" t="str">
        <x:v>The paper investigates how programming students use generative AI tools like ChatGPT during learning. Through an experimental study, the authors found that students often rely on AI to generate complete solutions rather than engaging in independent problem-solving or code comprehension. The study highlights common interaction patterns, such as submitting incorrect code and repeatedly requesting fixes, and discusses the potential negative impact on learning behaviors and critical thinking. The paper calls for educators to address these issues and suggests modifications to teaching assessments.</x:v>
      </x:c>
      <x:c r="E584" t="str">
        <x:v>The interaction between programming students and generative AI tools and its impact on learning, focusing on how students rely on AI to complete programming tasks and its potential consequences.</x:v>
      </x:c>
      <x:c r="F584" t="str">
        <x:v>Yes</x:v>
      </x:c>
      <x:c r="G584" t="str">
        <x:v>FSE-25</x:v>
      </x:c>
      <x:c r="H584" t="str">
        <x:v>The paper does not use traditional benchmarks, but is based on an experimental study involving 37 programming students using ChatGPT to solve specific programming tasks in a controlled environment. The experimental tasks are designed so that they cannot be solved directly through ChatGPT and require a combination of code understanding and reasoning capabilities.</x:v>
      </x:c>
      <x:c r="I584" t="str">
        <x:v>Quantitative indicators:
Frequency and strategies of students using ChatGPT (such as requesting to generate code or obtain knowledge).
Task completion rate and time efficiency.
The similarity between the submitted code and the AI-generated code.
Effect:
62.2% of students completed all tasks, and 78.4% completed at least part of the tasks.
Among students using ChatGPT, 62% of submitted codes were highly similar to AI-generated content.
Students are more likely to ask AI to generate complete solutions (62% of interactions) than to seek knowledge support (38%).</x:v>
      </x:c>
      <x:c r="J584" t="str">
        <x:v>No</x:v>
      </x:c>
      <x:c r="K584" t="str">
        <x:v>Not reported</x:v>
      </x:c>
      <x:c r="L584" t="str">
        <x:v>No</x:v>
      </x:c>
      <x:c r="M584" s="6"/>
      <x:c r="N584"/>
      <x:c r="O584" t="str">
        <x:v>Software maintenance and evolution</x:v>
      </x:c>
      <x:c r="P584" t="str">
        <x:v>Developer behavior analysis</x:v>
      </x:c>
      <x:c r="Q584" t="str">
        <x:v>Yes</x:v>
      </x:c>
    </x:row>
    <x:row r="585" ht="25.5" customHeight="1">
      <x:c r="A585" t="str">
        <x:v>DeclarUI: Bridging Design and Development with Automated Declarative UI Code Generation</x:v>
      </x:c>
      <x:c r="B585" t="str">
        <x:v>Development</x:v>
      </x:c>
      <x:c r="C585" t="str">
        <x:v>The paper introduces DeclarUI, an automated approach that synergizes computer vision (CV), multimodal large language models (MLLMs), and iterative compiler-driven optimization to generate high-quality declarative UI code from designs. DeclarUI enhances visual fidelity, functional completeness, and code quality through precise component segmentation, Page Transition Graphs (PTGs), and iterative refinement. Evaluations show DeclarUI outperforms state-of-the-art MLLMs, achieving a 96.8% PTG coverage rate and 98% compilation success rate on React Native, with strong generalization to Flutter and ArkUI.</x:v>
      </x:c>
      <x:c r="D585" t="str">
        <x:v>The paper introduces DeclarUI, an automated approach that synergizes computer vision (CV), multimodal large language models (MLLMs), and iterative compiler-driven optimization to generate high-quality declarative UI code from designs. DeclarUI enhances visual fidelity, functional completeness, and code quality through precise component segmentation, Page Transition Graphs (PTGs), and iterative refinement. Evaluations show DeclarUI outperforms state-of-the-art MLLMs, achieving a 96.8% PTG coverage rate and 98% compilation success rate on React Native, with strong generalization to Flutter and ArkUI.</x:v>
      </x:c>
      <x:c r="E585" t="str">
        <x:v>Automatically generate declarative UI code, by combining CV, MLLMs and iterative optimization techniques to generate functionally complete and high-quality code directly from UI design.</x:v>
      </x:c>
      <x:c r="F585" t="str">
        <x:v>Yes</x:v>
      </x:c>
      <x:c r="G585" t="str">
        <x:v>FSE-25</x:v>
      </x:c>
      <x:c r="H585" t="str">
        <x:v>The paper uses a data set containing 50 mobile application UI designs (25 design models and 25 application screenshots), covering 10 functional categories (such as social networks, e-commerce, etc.), and is evaluated on the React Native, Flutter and ArkUI frameworks.</x:v>
      </x:c>
      <x:c r="I585" t="str">
        <x:v>CLIP Score: Measuring the semantic similarity between the generated UI and the original design, DeclarUI reaches 0.88 (React Native).
SSIM Score: Evaluates layout and structural similarity, DeclarUI reaches 0.68 (React Native).
PTG Coverage Rate (PCR): Navigation logic coverage rate, DeclarUI reaches 96.8% (React Native).
Compilation Success Rate (CSR): Compilation success rate, DeclarUI reaches 98% (React Native).
User Study Metrics: Code usability (4.97/5), modification time (4.03/5), readability (4.62/5), and maintainability (4.55/5).</x:v>
      </x:c>
      <x:c r="J585" t="str">
        <x:v>Yes</x:v>
      </x:c>
      <x:c r="K585" t="str">
        <x:v>The paper mentions user research in which professional developers evaluated the code generated by DeclarUI, and the results showed that it met industrial-grade standards. In addition, the paper also takes practical applications (such as Lazada and Amazon Shopping) as examples to demonstrate the advantages of DeclarUI in generating code.</x:v>
      </x:c>
      <x:c r="L585" t="str">
        <x:v>No</x:v>
      </x:c>
      <x:c r="M585" s="6"/>
      <x:c r="N585"/>
      <x:c r="O585" t="str">
        <x:v>Code generation and understanding</x:v>
      </x:c>
      <x:c r="P585" t="str">
        <x:v>Code generation and completion</x:v>
      </x:c>
      <x:c r="Q585" t="str">
        <x:v>Yes</x:v>
      </x:c>
    </x:row>
    <x:row r="586" ht="25.5" customHeight="1">
      <x:c r="A586" t="str">
        <x:v>Automatically Detecting Numerical Instability in Machine Learning Applications via Soft Assertions</x:v>
      </x:c>
      <x:c r="B586" t="str">
        <x:v>Testing</x:v>
      </x:c>
      <x:c r="C586" t="str">
        <x:v>The paper introduces "Soft Assertions (SA)," a novel approach to automatically detect numerical instability in machine learning (ML) applications. SA is an ML model trained via unit testing of unstable functions, guiding fuzzers to generate inputs that trigger numerical bugs. Evaluations on the GRIST benchmark and 15 real-world GitHub projects show that SA detects all known bugs and outperforms state-of-the-art fuzzers by finding 13 unknown bugs. The paper also demonstrates how numerical bugs can lead to incorrect model predictions, such as misclassifying tumor images in MRI scans.</x:v>
      </x:c>
      <x:c r="D586" t="str">
        <x:v>The paper introduces "Soft Assertions (SA)," a novel approach to automatically detect numerical instability in machine learning (ML) applications. SA is an ML model trained via unit testing of unstable functions, guiding fuzzers to generate inputs that trigger numerical bugs. Evaluations on the GRIST benchmark and 15 real-world GitHub projects show that SA detects all known bugs and outperforms state-of-the-art fuzzers by finding 13 unknown bugs. The paper also demonstrates how numerical bugs can lead to incorrect model predictions, such as misclassifying tumor images in MRI scans.</x:v>
      </x:c>
      <x:c r="E586" t="str">
        <x:v>Numerical instability detection in machine learning applications, automatically discovering numerical errors through soft assertion and fuzz testing techniques.</x:v>
      </x:c>
      <x:c r="F586" t="str">
        <x:v>Yes</x:v>
      </x:c>
      <x:c r="G586" t="str">
        <x:v>FSE-25</x:v>
      </x:c>
      <x:c r="H586" t="str">
        <x:v>GRIST benchmark: Contains 79 programs with known numerical errors.
Real Projects: 15 ML projects using PyTorch or TensorFlow selected from GitHub, rated at least 10 stars.</x:v>
      </x:c>
      <x:c r="I586" t="str">
        <x:v>F1 score: The average F1 score of the soft assertion model is 0.6577 (3×3 matrix), 0.6698 (14×14 matrix), 0.6051 (MNIST).
Detection time: An average of 1.92 seconds to detect a bug in real projects.
Bug coverage: All 79 bugs were detected in GRIST and 13 unknown bugs were detected in the GitHub project.
Comparison baseline: significantly better than 5 existing fuzz testing tools (such as RANUM, GRIST, etc.).</x:v>
      </x:c>
      <x:c r="J586" t="str">
        <x:v>No</x:v>
      </x:c>
      <x:c r="K586" t="str">
        <x:v>Not reported</x:v>
      </x:c>
      <x:c r="L586" t="str">
        <x:v>No</x:v>
      </x:c>
      <x:c r="M586" s="6" t="e">
        <x:f>HYPERLINK("https://github.com/ISU-PAAL/soft-assertion-fuzzer","https://github.com/ISU-PAAL/soft-assertion-fuzzer")</x:f>
        <x:v>HYPERLINK is not implemented. linkLocation=https://github.com/ISU-PAAL/soft-assertion-fuzzer, friendlyName=https://github.com/ISU-PAAL/soft-assertion-fuzzer</x:v>
      </x:c>
      <x:c r="N586" t="str">
        <x:v>1</x:v>
      </x:c>
      <x:c r="O586" t="str">
        <x:v>Program Analysis and Software Testing</x:v>
      </x:c>
      <x:c r="P586" t="str">
        <x:v>Quantum program testing, deep learning system testing</x:v>
      </x:c>
      <x:c r="Q586" t="str">
        <x:v>No</x:v>
      </x:c>
    </x:row>
    <x:row r="587" ht="25.5" customHeight="1">
      <x:c r="A587" t="str">
        <x:v>Has My Code Been Stolen for Model Training? A Naturalness Based Approach to Code Contamination Detection</x:v>
      </x:c>
      <x:c r="B587" t="str">
        <x:v>Development</x:v>
      </x:c>
      <x:c r="C587" t="str">
        <x:v>This paper introduces Natural-DaCoDe, a naturalness-based approach to detect whether source code has been used to train deep learning models. Traditional methods rely on model confidence but fail to account for code naturalness (predictability), leading to misclassification. By integrating code naturalness and model performance (e.g., token-level accuracy), Natural-DaCoDe trains an SVM classifier to distinguish contaminated code from clean code. Evaluations on code-completion and method-name suggestion tasks show average accuracy improvements of 61.78% and 54.39%, respectively, with strong performance on natural language benchmarks.</x:v>
      </x:c>
      <x:c r="D587" t="str">
        <x:v>This paper introduces Natural-DaCoDe, a naturalness-based approach to detect whether source code has been used to train deep learning models. Traditional methods rely on model confidence but fail to account for code naturalness (predictability), leading to misclassification. By integrating code naturalness and model performance (e.g., token-level accuracy), Natural-DaCoDe trains an SVM classifier to distinguish contaminated code from clean code. Evaluations on code-completion and method-name suggestion tasks show average accuracy improvements of 61.78% and 54.39%, respectively, with strong performance on natural language benchmarks.</x:v>
      </x:c>
      <x:c r="E587" t="str">
        <x:v>Code pollution detection (Data Contamination Detection) is to determine whether a given code is used to train a specific deep learning model to solve the problem of model evaluation bias and copyright protection.</x:v>
      </x:c>
      <x:c r="F587" t="str">
        <x:v>Yes</x:v>
      </x:c>
      <x:c r="G587" t="str">
        <x:v>FSE-25</x:v>
      </x:c>
      <x:c r="H587" t="str">
        <x:v>Code tasks: self-built Java code data sets (GitHub open source project) and proprietary models (such as ChatGPT-3.5, Claude).
Natural language task: WIKIMIA dataset (for evaluating text pollution detection).</x:v>
      </x:c>
      <x:c r="I587" t="str">
        <x:v>Indicators: Accuracy, True Positive Rate (TPR), False Positive Rate (FPR), AUC.
Effect:
Code completion task: the average accuracy rate increased by 61.78% (SVM classifier AUC reached 97.73%).
Method name recommendation task: accuracy 84.62% (increased by 54.39% from the baseline).
Natural language task: accuracy 83.32% (22% improvement over baseline).</x:v>
      </x:c>
      <x:c r="J587" t="str">
        <x:v>No</x:v>
      </x:c>
      <x:c r="K587" t="str">
        <x:v>Not reported</x:v>
      </x:c>
      <x:c r="L587" t="str">
        <x:v>No</x:v>
      </x:c>
      <x:c r="M587" s="6" t="e">
        <x:f>HYPERLINK("https://github.com/naturalnessbasedappraoch/Natural-DaCode","https://github.com/naturalnessbasedappraoch/Natural-DaCode")</x:f>
        <x:v>HYPERLINK is not implemented. linkLocation=https://github.com/naturalnessbasedappraoch/Natural-DaCode, friendlyName=https://github.com/naturalnessbasedappraoch/Natural-DaCode</x:v>
      </x:c>
      <x:c r="N587" t="str">
        <x:v>0</x:v>
      </x:c>
      <x:c r="O587" t="str">
        <x:v>SE for AI </x:v>
      </x:c>
      <x:c r="P587" t="str">
        <x:v>Code pre-trained model</x:v>
      </x:c>
      <x:c r="Q587" t="str">
        <x:v>Yes</x:v>
      </x:c>
    </x:row>
    <x:row r="588" ht="25.5" customHeight="1">
      <x:c r="A588" t="str">
        <x:v>AlphaTrans: A Neuro-Symbolic Compositional Approach for Repository-Level Code Translation and Validation</x:v>
      </x:c>
      <x:c r="B588" t="str">
        <x:v>Development</x:v>
      </x:c>
      <x:c r="C588" t="str">
        <x:v>This paper introduces AlphaTrans, a neuro-symbolic approach for automated repository-level code translation and validation. AlphaTrans decomposes programs into fragments using static analysis and translates them in reverse call order with the help of large language models (LLMs). It incorporates syntactic checks and dynamic validation (e.g., GraalVM interoperability) to ensure functional equivalence. Evaluations on 10 real-world Java projects translated to Python show that 96.40% of fragments are syntactically correct, 27.03% pass runtime validation, and 25.14% achieve functional equivalence. AlphaTrans demonstrates scalability and practicality, significantly reducing manual effort in code translation.</x:v>
      </x:c>
      <x:c r="D588" t="str">
        <x:v>This paper introduces AlphaTrans, a neuro-symbolic approach for automated repository-level code translation and validation. AlphaTrans decomposes programs into fragments using static analysis and translates them in reverse call order with the help of large language models (LLMs). It incorporates syntactic checks and dynamic validation (e.g., GraalVM interoperability) to ensure functional equivalence. Evaluations on 10 real-world Java projects translated to Python show that 96.40% of fragments are syntactically correct, 27.03% pass runtime validation, and 25.14% achieve functional equivalence. AlphaTrans demonstrates scalability and practicality, significantly reducing manual effort in code translation.</x:v>
      </x:c>
      <x:c r="E588" t="str">
        <x:v>Code translation and verification at the warehouse level, focusing on solving problems such as complexity, verification, and context window limitations in cross-language translation.</x:v>
      </x:c>
      <x:c r="F588" t="str">
        <x:v>Yes</x:v>
      </x:c>
      <x:c r="G588" t="str">
        <x:v>FSE-25</x:v>
      </x:c>
      <x:c r="H588" t="str">
        <x:v>Code Translation Task: 10 real-world open source Java projects (such as Apache Commons CLI, CSV, etc.).
Verification tools: GraalVM (language interoperability), EvoSuite (test generation).</x:v>
      </x:c>
      <x:c r="I588" t="str">
        <x:v>Indicators: Syntax Check, Runtime Verification Pass Rate (Graal Success), Functional Equivalence Verification Pass Rate (Functional Equivalence), Test Pass Rate.
Effect:
Syntax correctness: 96.40% (all fragments), 98.80% (applied method fragments).
Runtime verification pass rate: 27.03%.
Functional equivalence verification pass rate: 25.14%.
When using GPT-4o, functional equivalence improves to 27.95%, but the cost is an average of $14.39 per project.</x:v>
      </x:c>
      <x:c r="J588" t="str">
        <x:v>Yes</x:v>
      </x:c>
      <x:c r="K588" t="str">
        <x:v>Application scenarios: Enterprise-level application modernization (such as Java to Python migration), maintenance of legacy systems.
Case: When translating projects such as Apache Commons CLI, developers spend an average of 20.1 hours fixing translation errors and passing all tests.</x:v>
      </x:c>
      <x:c r="L588" t="str">
        <x:v>Yes</x:v>
      </x:c>
      <x:c r="M588" s="6"/>
      <x:c r="N588"/>
      <x:c r="O588" t="str">
        <x:v>Code generation and understanding</x:v>
      </x:c>
      <x:c r="P588" t="str">
        <x:v>Code translation and migration</x:v>
      </x:c>
      <x:c r="Q588" t="str">
        <x:v>Yes</x:v>
      </x:c>
    </x:row>
    <x:row r="589" ht="25.5" customHeight="1">
      <x:c r="A589" t="str">
        <x:v>TracePicker: Optimization-based Trace Sampling for Microservice-based Systems</x:v>
      </x:c>
      <x:c r="B589" t="str">
        <x:v>Maintenance</x:v>
      </x:c>
      <x:c r="C589" t="str">
        <x:v>The paper introduces TracePicker, an optimization-based online sampler designed to enhance the quality of trace sampling in microservice-based systems while reducing storage overhead. Traditional methods, such as head-based and tail-based sampling, suffer from incomplete coverage, imbalanced type distribution, and inconsistent latency percentiles. TracePicker addresses these issues through a streaming anomaly detector, quota allocation, and group sampling, formulated as optimization problems. Experimental results demonstrate that TracePicker outperforms state-of-the-art samplers in both sampling quality and efficiency.</x:v>
      </x:c>
      <x:c r="D589" t="str">
        <x:v>The paper introduces TracePicker, an optimization-based online sampler designed to enhance the quality of trace sampling in microservice-based systems while reducing storage overhead. Traditional methods, such as head-based and tail-based sampling, suffer from incomplete coverage, imbalanced type distribution, and inconsistent latency percentiles. TracePicker addresses these issues through a streaming anomaly detector, quota allocation, and group sampling, formulated as optimization problems. Experimental results demonstrate that TracePicker outperforms state-of-the-art samplers in both sampling quality and efficiency.</x:v>
      </x:c>
      <x:c r="E589" t="str">
        <x:v>Distributed tracing sampling optimization in microservice systems aims to improve the quality of tracing data through intelligent sampling methods while controlling storage costs.</x:v>
      </x:c>
      <x:c r="F589" t="str">
        <x:v>Yes</x:v>
      </x:c>
      <x:c r="G589" t="str">
        <x:v>FSE-25</x:v>
      </x:c>
      <x:c r="H589" t="str">
        <x:v>The paper uses the following five microservice benchmark systems:
Train Ticket
Social Network
Online Boutique
Sock Shop
Media</x:v>
      </x:c>
      <x:c r="I589" t="str">
        <x:v>Recall: TracePicker is significantly better than the baseline method in the recall rate of exception tracking type.
Comprehensiveness (CR): TracePicker achieves 100% coverage, covering all tracing types.
Balance (CV): TracePicker has the lowest CV value, indicating that its sampling results are more balanced.
Consistency (MSE): TracePicker has the lowest MSE value, indicating that it can better maintain latency percentile consistency.
Efficiency: TracePicker's processing time is better than other tail sampling methods.
Controllability (RoD): TracePicker’s RoD is 0, indicating that it can accurately control the number of samples.</x:v>
      </x:c>
      <x:c r="J589" t="str">
        <x:v>No</x:v>
      </x:c>
      <x:c r="K589" t="str">
        <x:v>Not reported</x:v>
      </x:c>
      <x:c r="L589" t="str">
        <x:v>No</x:v>
      </x:c>
      <x:c r="M589" s="6" t="e">
        <x:f>HYPERLINK("https://github.com/WHU-AISE/TracePicker","https://github.com/WHU-AISE/TracePicker")</x:f>
        <x:v>HYPERLINK is not implemented. linkLocation=https://github.com/WHU-AISE/TracePicker, friendlyName=https://github.com/WHU-AISE/TracePicker</x:v>
      </x:c>
      <x:c r="N589" t="str">
        <x:v>5</x:v>
      </x:c>
      <x:c r="O589" t="str">
        <x:v>Anomaly detection and fault diagnosis</x:v>
      </x:c>
      <x:c r="P589" t="str">
        <x:v>Anomaly detection and fault location in microservice systems</x:v>
      </x:c>
      <x:c r="Q589" t="str">
        <x:v>No</x:v>
      </x:c>
    </x:row>
    <x:row r="590" ht="25.5" customHeight="1">
      <x:c r="A590" s="12" t="str">
        <x:v>CXXCrafter: An LLM-Based Agent for Automated C/C++ Open Source Software Building</x:v>
      </x:c>
      <x:c r="B590" t="str">
        <x:v>Development</x:v>
      </x:c>
      <x:c r="C590" t="str">
        <x:v>The paper introduces CXXCrafter, an LLM-based agent system designed to automate the building process of C/C++ open-source software. Traditional methods struggle with complex dependency management, diverse build systems, and error diagnosis. CXXCrafter addresses these challenges through a Parser Module, Generator Module, and Executor Module, dynamically managing the build process. Experimental results show that CXXCrafter achieves a 78% success rate in building 752 projects, outperforming heuristic approaches and bare LLMs.</x:v>
      </x:c>
      <x:c r="D590" t="str">
        <x:v>The paper introduces CXXCrafter, an LLM-based agent system designed to automate the building process of C/C++ open-source software. Traditional methods struggle with complex dependency management, diverse build systems, and error diagnosis. CXXCrafter addresses these challenges through a Parser Module, Generator Module, and Executor Module, dynamically managing the build process. Experimental results show that CXXCrafter achieves a 78% success rate in building 752 projects, outperforming heuristic approaches and bare LLMs.</x:v>
      </x:c>
      <x:c r="E590" t="str">
        <x:v>Automated construction of C/C++ open source software, focusing on solving challenges such as dependency management, build system diversity and error diagnosis.</x:v>
      </x:c>
      <x:c r="F590" t="str">
        <x:v>Yes</x:v>
      </x:c>
      <x:c r="G590" t="str">
        <x:v>FSE-25</x:v>
      </x:c>
      <x:c r="H590" t="str">
        <x:v>Top100: The 100 most popular C/C++ open source projects selected from GitHub.
Awesome-CPP: A collection of 652 open source projects for C++ libraries, frameworks and tools.</x:v>
      </x:c>
      <x:c r="I590" t="str">
        <x:v>Construction success rate: CXXCrafter achieved success rates of 75% and 78% on the Top100 and Awesome-CPP data sets respectively.
Time cost: On average, each successful build takes 875 seconds.
Financial cost: The average cost per successful build is $0.41.
Effect: CXXCrafter is significantly better than traditional construction methods (39.01% success rate) and LLM alone (31.65% success rate).</x:v>
      </x:c>
      <x:c r="J590" t="str">
        <x:v>No</x:v>
      </x:c>
      <x:c r="K590" t="str">
        <x:v>Not reported</x:v>
      </x:c>
      <x:c r="L590" t="str">
        <x:v>No</x:v>
      </x:c>
      <x:c r="M590" s="6" t="e">
        <x:f>HYPERLINK("https://github.com/seclab-fudan/CXXCrafter-Community-Edition/tree/main","https://github.com/seclab-fudan/CXXCrafter-Community-Edition/tree/main")</x:f>
        <x:v>HYPERLINK is not implemented. linkLocation=https://github.com/seclab-fudan/CXXCrafter-Community-Edition/tree/main, friendlyName=https://github.com/seclab-fudan/CXXCrafter-Community-Edition/tree/main</x:v>
      </x:c>
      <x:c r="N590" t="str">
        <x:v>7</x:v>
      </x:c>
      <x:c r="O590" t="str">
        <x:v>Software maintenance and evolution</x:v>
      </x:c>
      <x:c r="P590" t="str">
        <x:v>Software dependency management</x:v>
      </x:c>
      <x:c r="Q590" t="str">
        <x:v>Yes</x:v>
      </x:c>
    </x:row>
    <x:row r="591" ht="25.5" customHeight="1">
      <x:c r="A591" t="str">
        <x:v>SmartNote: An LLM-Powered, Personalised Release Note Generator That Just Works</x:v>
      </x:c>
      <x:c r="B591" t="str">
        <x:v>Maintenance</x:v>
      </x:c>
      <x:c r="C591" t="str">
        <x:v>The paper introduces SmartNote, an LLM-powered tool for generating personalised release notes. Existing tools lack personalisation and applicability, requiring specific workflows or conventions. SmartNote leverages LLMs to aggregate and summarise changes from code, commits, and pull requests, producing high-quality, context-aware release notes. Evaluations show SmartNote outperforms state-of-the-art tools (e.g., DeepRelease) and off-the-shelf solutions (e.g., Conventional Changelog) in completeness, clarity, and organisation, while being more widely applicable.</x:v>
      </x:c>
      <x:c r="D591" t="str">
        <x:v>The paper introduces SmartNote, an LLM-powered tool for generating personalised release notes. Existing tools lack personalisation and applicability, requiring specific workflows or conventions. SmartNote leverages LLMs to aggregate and summarise changes from code, commits, and pull requests, producing high-quality, context-aware release notes. Evaluations show SmartNote outperforms state-of-the-art tools (e.g., DeepRelease) and off-the-shelf solutions (e.g., Conventional Changelog) in completeness, clarity, and organisation, while being more widely applicable.</x:v>
      </x:c>
      <x:c r="E591" t="str">
        <x:v>Automatically generate high-quality, personalized software release notes, by combining large language models and context-aware technology to solve the shortcomings of existing tools in personalization, applicability, and generation quality.</x:v>
      </x:c>
      <x:c r="F591" t="str">
        <x:v>Yes</x:v>
      </x:c>
      <x:c r="G591" t="str">
        <x:v>FSE-25</x:v>
      </x:c>
      <x:c r="H591" t="str">
        <x:v>DeepRelease: A release note generation tool based on deep learning.
Conventional Changelog: Popular open source release note generation tool.
The project's original release notes (written by humans).
The experiment involved 23 open source projects covering different fields and scales.</x:v>
      </x:c>
      <x:c r="I591" t="str">
        <x:v>Completeness: Measured by commit coverage, SmartNote reaches 81%, better than DeepRelease (41%) and original release notes (31%).
Clarity: SmartNote scored the highest (84% agreement) as measured by human ratings (Likert scale) and automated metrics (such as Dale-Chall readability scores).
Conciseness: Measured by the number of tokens, SmartNote ranks third, but it can be adjusted through configuration.
Organization: SmartNote ranks first as measured by information entropy (1.59).</x:v>
      </x:c>
      <x:c r="J591" t="str">
        <x:v>No</x:v>
      </x:c>
      <x:c r="K591" t="str">
        <x:v>Not reported</x:v>
      </x:c>
      <x:c r="L591" t="str">
        <x:v>No</x:v>
      </x:c>
      <x:c r="M591" s="6"/>
      <x:c r="N591"/>
      <x:c r="O591" t="str">
        <x:v>Code generation and understanding</x:v>
      </x:c>
      <x:c r="P591" t="str">
        <x:v>Code summary and comment generation</x:v>
      </x:c>
      <x:c r="Q591" t="str">
        <x:v>Yes</x:v>
      </x:c>
    </x:row>
    <x:row r="592" ht="25.5" customHeight="1">
      <x:c r="A592" t="str">
        <x:v>Understanding Industry Perspectives of Static Application Security Testing (SAST) Evaluation</x:v>
      </x:c>
      <x:c r="B592" t="str">
        <x:v>Testing</x:v>
      </x:c>
      <x:c r="C592" t="str">
        <x:v>This paper presents a qualitative study on industry perspectives regarding Static Application Security Testing (SAST) benchmarks. Through semi-structured interviews with 20 practitioners (SAST developers, program managers, and security experts) from Ant Group, the research explores motivations for using SAST benchmarks (e.g., functionality testing, marketing, compliance), identifies barriers in current benchmarks (e.g., insufficient diagnostic details, limited real-world complexity), and proposes improvements (e.g., customization support, semantic diversity metrics, community collaboration). The study bridges the gap between academia and industry in SAST evaluation practices, offering actionable insights for designing better benchmarks and advancing SAST tools.</x:v>
      </x:c>
      <x:c r="D592" t="str">
        <x:v>This paper presents a qualitative study on industry perspectives regarding Static Application Security Testing (SAST) benchmarks. Through semi-structured interviews with 20 practitioners (SAST developers, program managers, and security experts) from Ant Group, the research explores motivations for using SAST benchmarks (e.g., functionality testing, marketing, compliance), identifies barriers in current benchmarks (e.g., insufficient diagnostic details, limited real-world complexity), and proposes improvements (e.g., customization support, semantic diversity metrics, community collaboration). The study bridges the gap between academia and industry in SAST evaluation practices, offering actionable insights for designing better benchmarks and advancing SAST tools.</x:v>
      </x:c>
      <x:c r="E592" t="str">
        <x:v>An industry perspective on Static Application Security Testing (SAST) benchmarks, including motivations for use, limitations of existing benchmarks, and directions for improvement.</x:v>
      </x:c>
      <x:c r="F592" t="str">
        <x:v>No</x:v>
      </x:c>
      <x:c r="G592" t="str">
        <x:v>FSE-25</x:v>
      </x:c>
      <x:c r="H592" t="str">
        <x:v>The paper lists a variety of SAST benchmark tests, including:
Micro-benchmark testing: OWASP, Juliet Test Suite, SecuriBench-Micro, DroidBench, etc.
Real-world benchmarks: Defects4J, ManyBugs, BugSwarm, SecBench.js, etc.</x:v>
      </x:c>
      <x:c r="I592" t="str">
        <x:v>The paper does not propose new quantitative indicators or experimental effects, but summarizes qualitative findings (such as 12 key findings) through interviews. For example:
Insufficient diagnostic information (F4): Existing benchmarks lack fine-grained labeling and fault tracing.
Customization requirements (F12): 80% of participants want the flexibility to select test subsets or generate variants.</x:v>
      </x:c>
      <x:c r="J592" t="str">
        <x:v>No</x:v>
      </x:c>
      <x:c r="K592" t="str">
        <x:v>The case study of the paper is based on the practice of Ant Group, and the interviewees are all from this company, involving actual scenarios such as SAST tool development, compliance verification, and supply chain security.</x:v>
      </x:c>
      <x:c r="L592" t="str">
        <x:v>Yes</x:v>
      </x:c>
      <x:c r="M592" s="6"/>
      <x:c r="N592"/>
      <x:c r="O592" t="str">
        <x:v>Software maintenance and evolution</x:v>
      </x:c>
      <x:c r="P592" t="str">
        <x:v>Automated program repair</x:v>
      </x:c>
      <x:c r="Q592" t="str">
        <x:v>No</x:v>
      </x:c>
    </x:row>
    <x:row r="593" ht="25.5" customHeight="1">
      <x:c r="A593" t="str">
        <x:v>It’s Acting Odd! Exploring Equivocal Behaviors of Goodware</x:v>
      </x:c>
      <x:c r="B593" t="str">
        <x:v>Requirements</x:v>
      </x:c>
      <x:c r="C593" t="str">
        <x:v>This paper investigates equivocal behaviors in trusted software (Goodware)—actions that are not inherently malicious but may compromise user privacy or security. By leveraging the MITRE ATT&amp;CK framework, the study identifies 12 such behaviors and validates their equivocality through a survey of 32 cybersecurity experts. Experiments reveal that some behaviors (e.g., system resource discovery, OS utility exploitation) are prevalent in both malware and trusted software. The work advocates for improved software transparency, urging developers to document these behaviors and proposing a toolchain for detection. The findings highlight the need for user awareness and risk mitigation in software supply chains.</x:v>
      </x:c>
      <x:c r="D593" t="str">
        <x:v>This paper investigates equivocal behaviors in trusted software (Goodware)—actions that are not inherently malicious but may compromise user privacy or security. By leveraging the MITRE ATT&amp;CK framework, the study identifies 12 such behaviors and validates their equivocality through a survey of 32 cybersecurity experts. Experiments reveal that some behaviors (e.g., system resource discovery, OS utility exploitation) are prevalent in both malware and trusted software. The work advocates for improved software transparency, urging developers to document these behaviors and proposing a toolchain for detection. The findings highlight the need for user awareness and risk mitigation in software supply chains.</x:v>
      </x:c>
      <x:c r="E593" t="str">
        <x:v>Ambiguous behavior in benign software, including its classification, distribution differences in trusted software and malicious software, and how to manage related risks by increasing software transparency.</x:v>
      </x:c>
      <x:c r="F593" t="str">
        <x:v>No</x:v>
      </x:c>
      <x:c r="G593" t="str">
        <x:v>FSE-25</x:v>
      </x:c>
      <x:c r="H593" t="str">
        <x:v>Dataset:
Benign software: 5,957 samples (from BODMAS data set, commonly used laboratory software, etc.).
Malware: 6,369 samples (from BODMAS, Malware Bazaar, APT Malware Dataset).
Analysis Tool: CrowdStrike Falcon Sandbox (Hybrid Analysis Platform), used for dynamic behavioral analysis and mapped to MITER ATT&amp;CK technology.</x:v>
      </x:c>
      <x:c r="I593" t="str">
        <x:v>Expert survey: 32 experts rated the ambiguity of 12 categories of behaviors (5-level Likert scale). The results showed that 80% of experts believed that certain behaviors (such as permission manipulation and log avoidance) were highly ambiguous.
Behavior distribution:
ESB1 (System Resource Detection): Found in 30% of trusted software and 84% of malware.
ESB9 (Analysis Bypass): Found in 32% of trusted software and 90% of malware.</x:v>
      </x:c>
      <x:c r="J593" t="str">
        <x:v>No</x:v>
      </x:c>
      <x:c r="K593" t="str">
        <x:v>Not reported</x:v>
      </x:c>
      <x:c r="L593" t="str">
        <x:v>No</x:v>
      </x:c>
      <x:c r="M593" s="6"/>
      <x:c r="N593"/>
      <x:c r="O593" t="str">
        <x:v>Software security and vulnerability analysis</x:v>
      </x:c>
      <x:c r="P593" t="str">
        <x:v>User safety and ethical compliance testing</x:v>
      </x:c>
      <x:c r="Q593" t="str">
        <x:v>No</x:v>
      </x:c>
    </x:row>
    <x:row r="594" ht="25.5" customHeight="1">
      <x:c r="A594" t="str">
        <x:v>On the Unnecessary Complexity of Names in X.509 and Their Impact on Implementations</x:v>
      </x:c>
      <x:c r="B594" t="str">
        <x:v>Testing</x:v>
      </x:c>
      <x:c r="C594" t="str">
        <x:v>This paper investigates the unnecessary complexity of name structures in X.509 certificates and its impact on implementations. The authors reveal that the flexibility in name formatting and encoding leads to widespread non-compliance in open-source libraries, exposing interoperability and security risks. Using a portfolio of testing approaches (manual crafting, fuzzing, symbolic execution), they analyze 23 libraries, uncovering 119 deviations from standards. The study argues for simplifying X.509 by prioritizing alternatives like key identifiers (SKI/AKI) and deprecating legacy name-handling rules.</x:v>
      </x:c>
      <x:c r="D594" t="str">
        <x:v>This paper investigates the unnecessary complexity of name structures in X.509 certificates and its impact on implementations. The authors reveal that the flexibility in name formatting and encoding leads to widespread non-compliance in open-source libraries, exposing interoperability and security risks. Using a portfolio of testing approaches (manual crafting, fuzzing, symbolic execution), they analyze 23 libraries, uncovering 119 deviations from standards. The study argues for simplifying X.509 by prioritizing alternatives like key identifiers (SKI/AKI) and deprecating legacy name-handling rules.</x:v>
      </x:c>
      <x:c r="E594" t="str">
        <x:v>The complexity of name processing in X.509 certificates and its impact on implementation, focusing on analyzing the deviation of open source libraries from standard requirements in name chain matching (NC) and host name verification (HV) tasks.</x:v>
      </x:c>
      <x:c r="F594" t="str">
        <x:v>No</x:v>
      </x:c>
      <x:c r="G594" t="str">
        <x:v>FSE-25</x:v>
      </x:c>
      <x:c r="H594" t="str">
        <x:v>The paper does not explicitly mention external benchmarks, but is based on the following internal test set:
Manual test cases: 2,299 NC test chains and 31 HV test cases.
Fuzz test generation: 78,919 NC test cases, 62,877 HV-SAN use cases, 22,518 HV-CN use cases.
Symbolic execution input: variable-length input generated by KLEE (length 1-5 bytes).</x:v>
      </x:c>
      <x:c r="I594" t="str">
        <x:v>Coverage: Compared with baselines (FrankenCert, HVLearn), the combined test method has higher line/function/branch coverage (for example, OpenSSL's NC branch coverage increased to 2,841 vs. baseline 2,745).
Problem discovery: A total of 119 standard deviations were found, including name confusion (such as teletexString processing errors), illegal character acceptance (such as STD3 rule violations), etc.
Repair feedback: 2 CVEs were obtained after reporting (PHP-SecLib regularity issue, WolfSSL out-of-bounds read), and some libraries have been repaired.</x:v>
      </x:c>
      <x:c r="J594" t="str">
        <x:v>No</x:v>
      </x:c>
      <x:c r="K594" t="str">
        <x:v>Not reported</x:v>
      </x:c>
      <x:c r="L594" t="str">
        <x:v>No</x:v>
      </x:c>
      <x:c r="M594" s="6"/>
      <x:c r="N594"/>
      <x:c r="O594" t="str">
        <x:v>Program Analysis and Software Testing</x:v>
      </x:c>
      <x:c r="P594" t="str">
        <x:v>Automated test generation</x:v>
      </x:c>
      <x:c r="Q594" t="str">
        <x:v>No</x:v>
      </x:c>
    </x:row>
    <x:row r="595" ht="25.5" customHeight="1">
      <x:c r="A595" t="str">
        <x:v>Scene Flow Specifications: Encoding and Monitoring Rich Temporal Safety Properties of Autonomous Systems</x:v>
      </x:c>
      <x:c r="B595" t="str">
        <x:v>Testing</x:v>
      </x:c>
      <x:c r="C595" t="str">
        <x:v>The paper introduces SceneFlow, a domain-specific language designed to encode and monitor rich temporal safety properties in autonomous systems. By leveraging symbolic entities and scene graphs, SceneFlow addresses the limitations of prior approaches in expressing scene flow properties, such as tracking interactions between entities over time. The study analyzes the Virginia driving code, demonstrating that SceneFlow can encode 96% of relevant specifications, compared to 76% with previous methods. Empirical results show that SceneFlow efficiently detects over 40 violations (e.g., failure to yield at intersections) in state-of-the-art autonomous vehicles during runtime monitoring.</x:v>
      </x:c>
      <x:c r="D595" t="str">
        <x:v>The paper introduces SceneFlow, a domain-specific language designed to encode and monitor rich temporal safety properties in autonomous systems. By leveraging symbolic entities and scene graphs, SceneFlow addresses the limitations of prior approaches in expressing scene flow properties, such as tracking interactions between entities over time. The study analyzes the Virginia driving code, demonstrating that SceneFlow can encode 96% of relevant specifications, compared to 76% with previous methods. Empirical results show that SceneFlow efficiently detects over 40 violations (e.g., failure to yield at intersections) in state-of-the-art autonomous vehicles during runtime monitoring.</x:v>
      </x:c>
      <x:c r="E595" t="str">
        <x:v>The spatio-temporal safety attribute specification and runtime monitoring of autonomous driving systems focus on solving the encoding and verification problems of complex time-related attributes (such as scene flow attributes) that cannot be expressed by traditional methods.</x:v>
      </x:c>
      <x:c r="F595" t="str">
        <x:v>Yes</x:v>
      </x:c>
      <x:c r="G595" t="str">
        <x:v>FSE-25</x:v>
      </x:c>
      <x:c r="H595" t="str">
        <x:v>CARLA Leaderboard 2.0: used to simulate autonomous driving scenarios (such as highways, urban roads, etc.) and NHTSA pre-collision scenarios.
Virginia driving code: As a source of regulations, it contains 207 traffic regulations, 114 of which apply to autonomous driving systems.</x:v>
      </x:c>
      <x:c r="I595" t="str">
        <x:v>Encoding capabilities: SceneFlow successfully encoded 110 (96%) driving specifications, which was better than the 87 (76%) of the previous method.
Violation Detection: More than 40 violations were detected in 30 tests, including 34 failure to yield at intersections.
Runtime efficiency: 99.63% of frames can be monitored within 0.5 seconds (meeting 2Hz real-time requirements).</x:v>
      </x:c>
      <x:c r="J595" t="str">
        <x:v>No</x:v>
      </x:c>
      <x:c r="K595" t="str">
        <x:v>Not reported</x:v>
      </x:c>
      <x:c r="L595" t="str">
        <x:v>No</x:v>
      </x:c>
      <x:c r="M595" s="6" t="e">
        <x:f>HYPERLINK("https://github.com/less-lab-uva/SceneFlowLang","https://github.com/less-lab-uva/SceneFlowLang")</x:f>
        <x:v>HYPERLINK is not implemented. linkLocation=https://github.com/less-lab-uva/SceneFlowLang, friendlyName=https://github.com/less-lab-uva/SceneFlowLang</x:v>
      </x:c>
      <x:c r="N595" t="str">
        <x:v>1</x:v>
      </x:c>
      <x:c r="O595" t="str">
        <x:v>Cross-cutting and emerging themes</x:v>
      </x:c>
      <x:c r="P595" t="str">
        <x:v>Autonomous driving system testing</x:v>
      </x:c>
      <x:c r="Q595" t="str">
        <x:v>No</x:v>
      </x:c>
    </x:row>
    <x:row r="596" ht="25.5" customHeight="1">
      <x:c r="A596" t="str">
        <x:v>QSF: Multi-Objective Optimization based Efficient Solving for Floating-Point Constraints</x:v>
      </x:c>
      <x:c r="B596" t="str">
        <x:v>Testing</x:v>
      </x:c>
      <x:c r="C596" t="str">
        <x:v>The paper presents QSF, an efficient method for solving floating-point constraints by modeling the problem as a multi-objective optimization task. QSF optimizes both the number of unsatisfied constraints and their violation degrees using a customized evolutionary algorithm (MOCEA). Experiments demonstrate that QSF outperforms state-of-the-art solvers, achieving average speedups of 15.72X and 22.44X under 60-second timeouts on standard and real-world benchmarks, respectively, and enhances symbolic execution performance.</x:v>
      </x:c>
      <x:c r="D596" t="str">
        <x:v>The paper presents QSF, an efficient method for solving floating-point constraints by modeling the problem as a multi-objective optimization task. QSF optimizes both the number of unsatisfied constraints and their violation degrees using a customized evolutionary algorithm (MOCEA). Experiments demonstrate that QSF outperforms state-of-the-art solvers, achieving average speedups of 15.72X and 22.44X under 60-second timeouts on standard and real-world benchmarks, respectively, and enhances symbolic execution performance.</x:v>
      </x:c>
      <x:c r="E596" t="str">
        <x:v>An efficient method for solving floating-point constraints, based on multi-objective optimization and evolutionary algorithm design.</x:v>
      </x:c>
      <x:c r="F596" t="str">
        <x:v>Yes</x:v>
      </x:c>
      <x:c r="G596" t="str">
        <x:v>FSE-25</x:v>
      </x:c>
      <x:c r="H596" t="str">
        <x:v>Standard benchmark: QF_FP benchmark for SMT-COMP 2023 (266 instances).
Real program benchmark: 3,493 floating-point constraint instances generated by the GNU Scientific Library (GSL).</x:v>
      </x:c>
      <x:c r="I596" t="str">
        <x:v>Indicators: solution success rate (number of SAT instances), speedup ratio (compared to baseline), symbolic execution branch coverage.
Effect:
QF_FP benchmark: average acceleration of 15.72 times under 60 seconds overtime and 87.48 times under 600 seconds.
GSL benchmark: average acceleration of 22.44 times under 60 seconds overtime and 29.23 times under 600 seconds.
Symbolic execution branch coverage is significantly improved.</x:v>
      </x:c>
      <x:c r="J596" t="str">
        <x:v>Yes</x:v>
      </x:c>
      <x:c r="K596" t="str">
        <x:v>The paper mentions integrating QSF into the symbolic execution tool KLEE and using it to analyze floating-point programs of the GNU Scientific Library (GSL), verifying its practicability in real software analysis.</x:v>
      </x:c>
      <x:c r="L596" t="str">
        <x:v>No</x:v>
      </x:c>
      <x:c r="M596" s="6"/>
      <x:c r="N596"/>
      <x:c r="O596" t="str">
        <x:v>Program Analysis and Software Testing</x:v>
      </x:c>
      <x:c r="P596" t="str">
        <x:v>program analysis techniques</x:v>
      </x:c>
      <x:c r="Q596" t="str">
        <x:v>No</x:v>
      </x:c>
    </x:row>
    <x:row r="597" ht="25.5" customHeight="1">
      <x:c r="A597" t="str">
        <x:v>ChangeGuard: Validating Code Changes via Pairwise Learning-Guided Execution</x:v>
      </x:c>
      <x:c r="B597" t="str">
        <x:v>Testing</x:v>
      </x:c>
      <x:c r="C597" t="str">
        <x:v>The paper introduces ChangeGuard, a novel approach for validating code changes via pairwise learning-guided execution. By dynamically comparing the runtime behavior of code before and after modifications, ChangeGuard identifies whether changes preserve semantics. Evaluated on 224 manually annotated Python code changes and automated refactorings, it achieves 77.1% precision and 69.5% recall in detecting semantic differences, outperforming regression tests (7.6% recall). The method also exposes unexpected behavioral changes introduced by rule-based and LLM-driven refactoring tools (e.g., GPT-4). Key innovations include enhanced value injection techniques and a robust neural model for realistic execution.</x:v>
      </x:c>
      <x:c r="D597" t="str">
        <x:v>The paper introduces ChangeGuard, a novel approach for validating code changes via pairwise learning-guided execution. By dynamically comparing the runtime behavior of code before and after modifications, ChangeGuard identifies whether changes preserve semantics. Evaluated on 224 manually annotated Python code changes and automated refactorings, it achieves 77.1% precision and 69.5% recall in detecting semantic differences, outperforming regression tests (7.6% recall). The method also exposes unexpected behavioral changes introduced by rule-based and LLM-driven refactoring tools (e.g., GPT-4). Key innovations include enhanced value injection techniques and a robust neural model for realistic execution.</x:v>
      </x:c>
      <x:c r="E597" t="str">
        <x:v>The core of semantic verification of code changes is to determine whether the change introduces semantic differences by dynamically executing and comparing the behavior before and after the code change.</x:v>
      </x:c>
      <x:c r="F597" t="str">
        <x:v>Yes</x:v>
      </x:c>
      <x:c r="G597" t="str">
        <x:v>FSE-25</x:v>
      </x:c>
      <x:c r="H597" t="str">
        <x:v>Manually annotated dataset: 224 code changes (93 semantically preserved, 131 semantically changed) extracted from 10 open source Python projects.
Changes generated by automated tools:
165 regularized refactoring changes generated by RIdiom.
445 LLM refactoring changes generated by GPT-3.5 and GPT-4.</x:v>
      </x:c>
      <x:c r="I597" t="str">
        <x:v>Main indicators:
Precision: 77.1% (semantic change detection).
Recall: 69.5% (semantic change detection), significantly higher than 7.6% for regression testing.
Coverage: Median 92% (27% improvement over baseline).
Efficiency: A single execution takes an average of 1.67 seconds, and 76% of semantic changes can be detected on the first execution.</x:v>
      </x:c>
      <x:c r="J597" t="str">
        <x:v>No</x:v>
      </x:c>
      <x:c r="K597" t="str">
        <x:v>Not reported</x:v>
      </x:c>
      <x:c r="L597" t="str">
        <x:v>No</x:v>
      </x:c>
      <x:c r="M597" s="6" t="e">
        <x:f>HYPERLINK("https://github.com/sola-st/ChangeGuard/tree/main","https://github.com/sola-st/ChangeGuard/tree/main")</x:f>
        <x:v>HYPERLINK is not implemented. linkLocation=https://github.com/sola-st/ChangeGuard/tree/main, friendlyName=https://github.com/sola-st/ChangeGuard/tree/main</x:v>
      </x:c>
      <x:c r="N597" t="str">
        <x:v>1</x:v>
      </x:c>
      <x:c r="O597" t="str">
        <x:v>Program Analysis and Software Testing</x:v>
      </x:c>
      <x:c r="P597" t="str">
        <x:v>program analysis techniques</x:v>
      </x:c>
      <x:c r="Q597" t="str">
        <x:v>Yes</x:v>
      </x:c>
    </x:row>
    <x:row r="598" ht="25.5" customHeight="1">
      <x:c r="A598" t="str">
        <x:v>Hallucination Detection in Large Language Models with Metamorphic Relations</x:v>
      </x:c>
      <x:c r="B598" t="str">
        <x:v>Testing</x:v>
      </x:c>
      <x:c r="C598" t="str">
        <x:v>The paper introduces MetaQA, a novel hallucination detection method for Large Language Models (LLMs) that leverages Metamorphic Relations (MRs) and prompt mutation. Unlike existing approaches that rely on external resources, MetaQA operates independently by generating synonymous and antonymous mutations of LLM responses and verifying their factual consistency. Evaluations across multiple datasets (TruthfulQA, HotpotQA, FreshQA) and LLMs (GPT-4, GPT-3.5, Llama3, Mistral) demonstrate that MetaQA outperforms the state-of-the-art baseline SelfCheckGPT in precision, recall, and F1-score, with improvements ranging from 0.154 to 0.368 in F1-score.</x:v>
      </x:c>
      <x:c r="D598" t="str">
        <x:v>The paper introduces MetaQA, a novel hallucination detection method for Large Language Models (LLMs) that leverages Metamorphic Relations (MRs) and prompt mutation. Unlike existing approaches that rely on external resources, MetaQA operates independently by generating synonymous and antonymous mutations of LLM responses and verifying their factual consistency. Evaluations across multiple datasets (TruthfulQA, HotpotQA, FreshQA) and LLMs (GPT-4, GPT-3.5, Llama3, Mistral) demonstrate that MetaQA outperforms the state-of-the-art baseline SelfCheckGPT in precision, recall, and F1-score, with improvements ranging from 0.154 to 0.368 in F1-score.</x:v>
      </x:c>
      <x:c r="E598" t="str">
        <x:v>Illusion detection in large language models (LLMs), especially self-contained detection methods based on morphing relations (MRs).</x:v>
      </x:c>
      <x:c r="F598" t="str">
        <x:v>Yes</x:v>
      </x:c>
      <x:c r="G598" t="str">
        <x:v>FSE-25</x:v>
      </x:c>
      <x:c r="H598" t="str">
        <x:v>The paper uses the following three benchmark data sets:
TruthfulQA-Enhanced (an improved version of TruthfulQA, updated with correct answers to 238 questions)
HotpotQA (multi-hop question answering data set)
FreshQA (question and answer data set involving time-sensitive knowledge)</x:v>
      </x:c>
      <x:c r="I598" t="str">
        <x:v>Quantitative indicators: Precision, Recall, F1-score.
Effect:
MetaQA is better than SelfCheckGPT on four LLMs (GPT-4, GPT-3.5, Llama3, Mistral), with F1 score improvement ranging from 0.154 to 0.368.
For example, on Mistral-7B, the average F1 score of MetaQA is 0.435, while SelfCheckGPT is 0.205, an improvement of 112.2%.</x:v>
      </x:c>
      <x:c r="J598" t="str">
        <x:v>No</x:v>
      </x:c>
      <x:c r="K598" t="str">
        <x:v>Not reported</x:v>
      </x:c>
      <x:c r="L598" t="str">
        <x:v>No</x:v>
      </x:c>
      <x:c r="M598" s="6"/>
      <x:c r="N598"/>
      <x:c r="O598" t="str">
        <x:v>SE for AI </x:v>
      </x:c>
      <x:c r="P598" t="str">
        <x:v>Detection, evaluation and improvement of AI-generated content</x:v>
      </x:c>
      <x:c r="Q598" t="str">
        <x:v>Yes</x:v>
      </x:c>
    </x:row>
    <x:row r="599" ht="25.5" customHeight="1">
      <x:c r="A599" t="str">
        <x:v>Divide-and-Conquer: Generating UI Code from Screenshots</x:v>
      </x:c>
      <x:c r="B599" t="str">
        <x:v>Development</x:v>
      </x:c>
      <x:c r="C599" t="str">
        <x:v>The paper introduces DCGen, an automated approach that employs a divide-and-conquer strategy to translate webpage screenshots into functional UI code. DCGen segments screenshots into manageable parts, generates code for each segment, and then assembles them into a complete webpage. Evaluations demonstrate that DCGen outperforms existing methods in both visual and code similarity, enabling developers to implement webpages more efficiently and accurately.</x:v>
      </x:c>
      <x:c r="D599" t="str">
        <x:v>The paper introduces DCGen, an automated approach that employs a divide-and-conquer strategy to translate webpage screenshots into functional UI code. DCGen segments screenshots into manageable parts, generates code for each segment, and then assembles them into a complete webpage. Evaluations demonstrate that DCGen outperforms existing methods in both visual and code similarity, enabling developers to implement webpages more efficiently and accurately.</x:v>
      </x:c>
      <x:c r="E599" t="str">
        <x:v>Automatically generate user interface (UI) code from web page screenshots, focusing on solving problems such as element omission, deformation, and arrangement errors when generating UI code using multimodal large language models (MLLMs).</x:v>
      </x:c>
      <x:c r="F599" t="str">
        <x:v>Yes</x:v>
      </x:c>
      <x:c r="G599" t="str">
        <x:v>FSE-25</x:v>
      </x:c>
      <x:c r="H599" t="str">
        <x:v>The paper uses the following data sets:
Self-built data set: Contains 348 real-world high-ranking web pages, covering designs of different complexity.
Design-to-Code-Hard dataset: Contains 80 highly complex web pages used to test the robustness of the method.</x:v>
      </x:c>
      <x:c r="I599" t="str">
        <x:v>Quantitative indicators:
Visual similarity (CLIP Score): measures the visual consistency between the generated web page and the original design drawing.
Code Similarity (Normalized Levenshtein Distance): Evaluates how closely the generated code matches the original code.
Fine-grained indicators: including block-match (Block-Match), text similarity (Text), position similarity (Position) and color similarity (Color).
Effect:
DCGen improves visual similarity by up to 15% and code similarity by 8%.
Among fine-grained metrics, DCGen outperforms baseline methods on block matching, text, position and color similarity.</x:v>
      </x:c>
      <x:c r="J599" t="str">
        <x:v>No</x:v>
      </x:c>
      <x:c r="K599" t="str">
        <x:v>Not reported</x:v>
      </x:c>
      <x:c r="L599" t="str">
        <x:v>No</x:v>
      </x:c>
      <x:c r="M599" s="6" t="e">
        <x:f>HYPERLINK("https://github.com/WebPAI/DCGen/tree/main","https://github.com/WebPAI/DCGen/tree/main")</x:f>
        <x:v>HYPERLINK is not implemented. linkLocation=https://github.com/WebPAI/DCGen/tree/main, friendlyName=https://github.com/WebPAI/DCGen/tree/main</x:v>
      </x:c>
      <x:c r="N599" t="str">
        <x:v>30</x:v>
      </x:c>
      <x:c r="O599" t="str">
        <x:v>Code generation and understanding</x:v>
      </x:c>
      <x:c r="P599" t="str">
        <x:v>Code generation and completion</x:v>
      </x:c>
      <x:c r="Q599" t="str">
        <x:v>Yes</x:v>
      </x:c>
    </x:row>
    <x:row r="600" ht="25.5" customHeight="1">
      <x:c r="A600" t="str">
        <x:v>LLM-based Method Name Suggestion with Automatically Generated Context-Rich Prompts</x:v>
      </x:c>
      <x:c r="B600" t="str">
        <x:v>Development</x:v>
      </x:c>
      <x:c r="C600" t="str">
        <x:v>The paper proposes ContextCraft, an LLM-based approach for automated method name suggestion using context-rich prompts. By retrieving similar examples, analyzing probabilistic token positioning (e.g., prefixes/infixes/suffixes), identifying semantically related pivot words, and incorporating LLM feedback, ContextCraft significantly improves the accuracy of method name generation from functional descriptions. Evaluated on 43k real-world Java and Python methods, it achieves a 52% higher exact match rate compared to state-of-the-art techniques and demonstrates compatibility with multiple LLMs (e.g., ChatGPT-4o, Gemini-1.5).</x:v>
      </x:c>
      <x:c r="D600" t="str">
        <x:v>The paper proposes ContextCraft, an LLM-based approach for automated method name suggestion using context-rich prompts. By retrieving similar examples, analyzing probabilistic token positioning (e.g., prefixes/infixes/suffixes), identifying semantically related pivot words, and incorporating LLM feedback, ContextCraft significantly improves the accuracy of method name generation from functional descriptions. Evaluated on 43k real-world Java and Python methods, it achieves a 52% higher exact match rate compared to state-of-the-art techniques and demonstrates compatibility with multiple LLMs (e.g., ChatGPT-4o, Gemini-1.5).</x:v>
      </x:c>
      <x:c r="E600" t="str">
        <x:v>Automatic method name generation technology based on large language model (LLM) focuses on solving the challenge of generating concise and accurate method names from functional descriptions.</x:v>
      </x:c>
      <x:c r="F600" t="str">
        <x:v>Yes</x:v>
      </x:c>
      <x:c r="G600" t="str">
        <x:v>FSE-25</x:v>
      </x:c>
      <x:c r="H600" t="str">
        <x:v>JavaData: 23,739 Java methods and their functional descriptions (from public API documentation).
PythonData: 20,000 Python methods and their functional descriptions (extracted from popular Python modules).
PrivateData: Java methods in 50 private projects (used to verify data pollution-free scenarios).</x:v>
      </x:c>
      <x:c r="I600" t="str">
        <x:v>Exact Match (EM): The proportion of generated names that exactly match the real names.
JavaData: Improved from baseline 49.51% to 75.50% (+52%).
PythonData: increased from 48.30% to 74.67% (+54.6%).
Edit Distance (ED): The edit distance between the generated name and the real name.
JavaData: dropped from 4.58 to 3.10 (down 32.31%).
Semantic Similarity Index (SSI): Semantic similarity.
JavaData: increased from 62.21% to 84.10% (+35.19%)</x:v>
      </x:c>
      <x:c r="J600" t="str">
        <x:v>No</x:v>
      </x:c>
      <x:c r="K600" t="str">
        <x:v>Not reported</x:v>
      </x:c>
      <x:c r="L600" t="str">
        <x:v>No</x:v>
      </x:c>
      <x:c r="M600" s="6" t="e">
        <x:f>HYPERLINK("https://github.com/waseemakram36602/LLM-Based-Namer/tree/main","https://github.com/waseemakram36602/LLM-Based-Namer/tree/main")</x:f>
        <x:v>HYPERLINK is not implemented. linkLocation=https://github.com/waseemakram36602/LLM-Based-Namer/tree/main, friendlyName=https://github.com/waseemakram36602/LLM-Based-Namer/tree/main</x:v>
      </x:c>
      <x:c r="N600" t="str">
        <x:v>0</x:v>
      </x:c>
      <x:c r="O600" t="str">
        <x:v>Code generation and understanding</x:v>
      </x:c>
      <x:c r="P600" t="str">
        <x:v>Code summary and comment generation</x:v>
      </x:c>
      <x:c r="Q600" t="str">
        <x:v>Yes</x:v>
      </x:c>
    </x:row>
    <x:row r="601" ht="25.5" customHeight="1">
      <x:c r="A601" t="str">
        <x:v>Beyond Functional Correctness: Investigating Coding Style Inconsistencies in Large Language Models</x:v>
      </x:c>
      <x:c r="B601" t="str">
        <x:v>Development</x:v>
      </x:c>
      <x:c r="C601" t="str">
        <x:v>This paper investigates coding style inconsistencies between code generated by large language models (LLMs) and human-written code. By analyzing outputs from five mainstream LLMs (including CodeLlama, StarCoder, DeepSeekCoder, and GPT-4), the authors propose a taxonomy of 24 inconsistency types categorized into five dimensions: formatting, semantic, expression/statement, control flow, and fault tolerance. Results reveal significant style differences, particularly in statements/expressions and formatting. The study also explores prompt engineering techniques to improve style, finding marginal gains in readability and robustness at the cost of conciseness.</x:v>
      </x:c>
      <x:c r="D601" t="str">
        <x:v>This paper investigates coding style inconsistencies between code generated by large language models (LLMs) and human-written code. By analyzing outputs from five mainstream LLMs (including CodeLlama, StarCoder, DeepSeekCoder, and GPT-4), the authors propose a taxonomy of 24 inconsistency types categorized into five dimensions: formatting, semantic, expression/statement, control flow, and fault tolerance. Results reveal significant style differences, particularly in statements/expressions and formatting. The study also explores prompt engineering techniques to improve style, finding marginal gains in readability and robustness at the cost of conciseness.</x:v>
      </x:c>
      <x:c r="E601" t="str">
        <x:v>Stylistic inconsistencies between code generated by large language models and code written by human developers and how to improve it.</x:v>
      </x:c>
      <x:c r="F601" t="str">
        <x:v>Yes</x:v>
      </x:c>
      <x:c r="G601" t="str">
        <x:v>FSE-25</x:v>
      </x:c>
      <x:c r="H601" t="str">
        <x:v>CoderEval: A code generation benchmark containing 230 Python and 230 Java tasks, covering function signatures, task descriptions, and unit tests in real open source projects.</x:v>
      </x:c>
      <x:c r="I601" t="str">
        <x:v>Distribution of inconsistency types: 24 types of inconsistencies were identified, among which inconsistent API preferences (325.0%), inconsistent comment formatting (126.3%), and inconsistent blank lines (126.1%) were the most common.
Model performance: The proportion of style inconsistencies between LLM and human code ranges from 66.2% (CodeLlama-7B) to 90.1% (GPT-4).
Improvement effect: Prompt engineering can improve readability (such as Prompt-head-concise) and robustness, but may reduce code generation accuracy (such as Prompt-end-detailed to 39.0%).</x:v>
      </x:c>
      <x:c r="J601" t="str">
        <x:v>No</x:v>
      </x:c>
      <x:c r="K601" t="str">
        <x:v>Not reported</x:v>
      </x:c>
      <x:c r="L601" t="str">
        <x:v>Yes</x:v>
      </x:c>
      <x:c r="M601" s="6"/>
      <x:c r="N601"/>
      <x:c r="O601" t="str">
        <x:v>Code generation and understanding</x:v>
      </x:c>
      <x:c r="P601" t="str">
        <x:v>Code generation and completion</x:v>
      </x:c>
      <x:c r="Q601" t="str">
        <x:v>Yes</x:v>
      </x:c>
    </x:row>
    <x:row r="602" ht="25.5" customHeight="1">
      <x:c r="A602" t="str">
        <x:v>Statement-level Adversarial Attack on Vulnerability Detection Models via Out-Of-Distribution Features</x:v>
      </x:c>
      <x:c r="B602" t="str">
        <x:v>Testing</x:v>
      </x:c>
      <x:c r="C602" t="str">
        <x:v>This paper proposes SLODA, an adversarial attack method that introduces two types of out-of-distribution (OOD) features—universal and label-specific—to generate adversarial examples at the statement level for attacking vulnerability detection models. Experiments show that SLODA outperforms existing methods in attack success rate, efficiency, and detection resistance, while the generated adversarial examples can also enhance model robustness.</x:v>
      </x:c>
      <x:c r="D602" t="str">
        <x:v>This paper proposes SLODA, an adversarial attack method that introduces two types of out-of-distribution (OOD) features—universal and label-specific—to generate adversarial examples at the statement level for attacking vulnerability detection models. Experiments show that SLODA outperforms existing methods in attack success rate, efficiency, and detection resistance, while the generated adversarial examples can also enhance model robustness.</x:v>
      </x:c>
      <x:c r="E602" t="str">
        <x:v>Statement-level adversarial attack method based on out-of-distribution features aims to improve the attack effect and practicality of vulnerability detection models.</x:v>
      </x:c>
      <x:c r="F602" t="str">
        <x:v>Yes</x:v>
      </x:c>
      <x:c r="G602" t="str">
        <x:v>FSE-25</x:v>
      </x:c>
      <x:c r="H602" t="str">
        <x:v>The paper uses three widely used C/C++ vulnerability detection data sets:
Devign: Function-level code from the QEMU and FFmpeg projects.
BigVul: From the GitHub open source project and cross-referenced with the NVD database.
DiverseVul: A high-quality dataset built by crawling security vulnerability reports and remediation submissions.</x:v>
      </x:c>
      <x:c r="I602" t="str">
        <x:v>Indicators: attack success rate (ASR), average number of model queries (AMQ), detection resistance (Detection Resistance).
Effect:
SLODA improves ASR by 77.21% compared to the best baseline CODA.
In terms of efficiency, SLODA’s AMQ is 4.13 times lower than the baseline.
The detection resistance is increased by 1.03 times, and the detection rate of adversarial samples is the lowest (6.10%-22.35%).</x:v>
      </x:c>
      <x:c r="J602" t="str">
        <x:v>No</x:v>
      </x:c>
      <x:c r="K602" t="str">
        <x:v>Not reported</x:v>
      </x:c>
      <x:c r="L602" t="str">
        <x:v>No</x:v>
      </x:c>
      <x:c r="M602" s="6"/>
      <x:c r="N602"/>
      <x:c r="O602" t="str">
        <x:v>SE for AI </x:v>
      </x:c>
      <x:c r="P602" t="str">
        <x:v>Model Robustness and Adversarial Examples</x:v>
      </x:c>
      <x:c r="Q602" t="str">
        <x:v>Yes</x:v>
      </x:c>
    </x:row>
    <x:row r="603" ht="25.5" customHeight="1">
      <x:c r="A603" t="str">
        <x:v>Large Language Models for In-File Vulnerability Localization can be “Lost in the End”</x:v>
      </x:c>
      <x:c r="B603" t="str">
        <x:v>Testing</x:v>
      </x:c>
      <x:c r="C603" t="str">
        <x:v>This paper evaluates the effectiveness of large language models (LLMs) like GPT-3.5 and GPT-4 in detecting vulnerabilities across entire source code files. It identifies a "lost-in-the-end" effect, where LLMs underperform when vulnerabilities are located toward the end of larger files. The study also explores optimal input sizes and proposes a chunking strategy to mitigate this issue, achieving an average recall improvement of over 37%.</x:v>
      </x:c>
      <x:c r="D603" t="str">
        <x:v>This paper evaluates the effectiveness of large language models (LLMs) like GPT-3.5 and GPT-4 in detecting vulnerabilities across entire source code files. It identifies a "lost-in-the-end" effect, where LLMs underperform when vulnerabilities are located toward the end of larger files. The study also explores optimal input sizes and proposes a chunking strategy to mitigate this issue, achieving an average recall improvement of over 37%.</x:v>
      </x:c>
      <x:c r="E603" t="str">
        <x:v>Performance analysis of large language models in file-level vulnerability location, especially the impact of vulnerability location and input size on detection results.</x:v>
      </x:c>
      <x:c r="F603" t="str">
        <x:v>Yes</x:v>
      </x:c>
      <x:c r="G603" t="str">
        <x:v>FSE-25</x:v>
      </x:c>
      <x:c r="H603" t="str">
        <x:v>The paper uses a data set extracted from the CVE (Common Vulnerabilities and Exposures) directory, which contains 794 vulnerable files and 794 fixed files, covering three common vulnerability types: XSS (CWE-79), SQL injection (CWE-89) and path traversal (CWE-22).</x:v>
      </x:c>
      <x:c r="I603" t="str">
        <x:v>Indicators: Accuracy, Recall, Precision, F1 Score.
Effect:
Commercial models (such as GPT-4) perform best on CWE-22 and CWE-79, but the overall accuracy is still low (up to 32.4%).
The chunking strategy significantly improves the recall rate, with an average increase of more than 37%, among which CWE-79 has the highest recall rate improvement (+95.83%).</x:v>
      </x:c>
      <x:c r="J603" t="str">
        <x:v>No</x:v>
      </x:c>
      <x:c r="K603" t="str">
        <x:v>Not reported</x:v>
      </x:c>
      <x:c r="L603" t="str">
        <x:v>No</x:v>
      </x:c>
      <x:c r="M603" s="6" t="e">
        <x:f>HYPERLINK("https://github.com/Francesco-Sovrano/llms_for_vulnerability_detection_are_lost_in_the_end","https://github.com/Francesco-Sovrano/llms_for_vulnerability_detection_are_lost_in_the_end")</x:f>
        <x:v>HYPERLINK is not implemented. linkLocation=https://github.com/Francesco-Sovrano/llms_for_vulnerability_detection_are_lost_in_the_end, friendlyName=https://github.com/Francesco-Sovrano/llms_for_vulnerability_detection_are_lost_in_the_end</x:v>
      </x:c>
      <x:c r="N603" t="str">
        <x:v>1</x:v>
      </x:c>
      <x:c r="O603" t="str">
        <x:v>Software maintenance and evolution</x:v>
      </x:c>
      <x:c r="P603" t="str">
        <x:v>Automated program repair</x:v>
      </x:c>
      <x:c r="Q603" t="str">
        <x:v>Yes</x:v>
      </x:c>
    </x:row>
    <x:row r="604" ht="25.5" customHeight="1">
      <x:c r="A604" s="2" t="str">
        <x:v>One-for-All Does Not Work! Enhancing Vulnerability Detection by Mixture-of-Experts (MoE)</x:v>
      </x:c>
      <x:c r="B604" t="str">
        <x:v>Testing</x:v>
      </x:c>
      <x:c r="C604" t="str">
        <x:v>The paper introduces MoEVD, a vulnerability detection method based on the Mixture-of-Experts (MoE) framework, addressing the limitations of traditional "one-for-all" models in detecting diverse vulnerability types. MoEVD decomposes the task into CWE type classification and CWE-specific vulnerability detection, employing specialized expert models for different vulnerability types. Experimental results demonstrate that MoEVD outperforms state-of-the-art baselines by at least 12.8% in F1-score and excels in detecting long-tailed vulnerability types.</x:v>
      </x:c>
      <x:c r="D604" t="str">
        <x:v>The paper introduces MoEVD, a vulnerability detection method based on the Mixture-of-Experts (MoE) framework, addressing the limitations of traditional "one-for-all" models in detecting diverse vulnerability types. MoEVD decomposes the task into CWE type classification and CWE-specific vulnerability detection, employing specialized expert models for different vulnerability types. Experimental results demonstrate that MoEVD outperforms state-of-the-art baselines by at least 12.8% in F1-score and excels in detecting long-tailed vulnerability types.</x:v>
      </x:c>
      <x:c r="E604" t="str">
        <x:v>The research topic is vulnerability detection technology based on the Mixture-of-Experts (MoE) framework, which aims to improve the accuracy and comprehensiveness of vulnerability detection through the collaborative work of expert models.</x:v>
      </x:c>
      <x:c r="F604" t="str">
        <x:v>Yes</x:v>
      </x:c>
      <x:c r="G604" t="str">
        <x:v>FSE-25</x:v>
      </x:c>
      <x:c r="H604" t="str">
        <x:v>The paper uses the BigVul data set, which contains 10,547 vulnerable functions and 168,752 non-vulnerable functions from 348 open source C/C++ projects, covering 88 CWE vulnerability types.</x:v>
      </x:c>
      <x:c r="I604" t="str">
        <x:v>Quantitative indicators: F1-score, Precision, Recall.
Effect:
The F1-score of MoEVD is 0.44, which is at least 12.8% higher than the existing best method.
For long-tail vulnerability types, the F1-score increased by at least 7.3%.
In terms of Recall, MoEVD improved by 9% to 77.8% compared with the optimal baseline.</x:v>
      </x:c>
      <x:c r="J604" t="str">
        <x:v>No</x:v>
      </x:c>
      <x:c r="K604" t="str">
        <x:v>Not reported</x:v>
      </x:c>
      <x:c r="L604" t="str">
        <x:v>Yes</x:v>
      </x:c>
      <x:c r="M604" s="6" t="e">
        <x:f>HYPERLINK("https://github.com/huhusmang/Awesome-LLMs-for-Vulnerability-Detection","https://github.com/huhusmang/Awesome-LLMs-for-Vulnerability-Detection")</x:f>
        <x:v>HYPERLINK is not implemented. linkLocation=https://github.com/huhusmang/Awesome-LLMs-for-Vulnerability-Detection, friendlyName=https://github.com/huhusmang/Awesome-LLMs-for-Vulnerability-Detection</x:v>
      </x:c>
      <x:c r="N604" t="str">
        <x:v>243</x:v>
      </x:c>
      <x:c r="O604" t="str">
        <x:v>Software maintenance and evolution</x:v>
      </x:c>
      <x:c r="P604" t="str">
        <x:v>Automated program repair</x:v>
      </x:c>
      <x:c r="Q604" t="str">
        <x:v>Yes</x:v>
      </x:c>
    </x:row>
    <x:row r="605" ht="25.5" customHeight="1">
      <x:c r="A605" t="str">
        <x:v>Gleipner: A Benchmark for Gadget Chain Detection in Java Deserialization Vulnerabilities</x:v>
      </x:c>
      <x:c r="B605" t="str">
        <x:v>Testing</x:v>
      </x:c>
      <x:c r="C605" t="str">
        <x:v>The paper introduces Gleipner, the first systematic benchmark for evaluating gadget chain detection tools in Java deserialization vulnerabilities. Gleipner addresses common benchmarking flaws (e.g., selective datasets, lack of false positive/negative analysis) by synthesizing test cases and replicating real-world gadget chains. It identifies key challenges in gadget chain detection and designs granular test cases to evaluate tools. Experiments on seven state-of-the-art tools reveal their limitations, demonstrating Gleipner's effectiveness in providing transparent and sound evaluations.</x:v>
      </x:c>
      <x:c r="D605" t="str">
        <x:v>The paper introduces Gleipner, the first systematic benchmark for evaluating gadget chain detection tools in Java deserialization vulnerabilities. Gleipner addresses common benchmarking flaws (e.g., selective datasets, lack of false positive/negative analysis) by synthesizing test cases and replicating real-world gadget chains. It identifies key challenges in gadget chain detection and designs granular test cases to evaluate tools. Experiments on seven state-of-the-art tools reveal their limitations, demonstrating Gleipner's effectiveness in providing transparent and sound evaluations.</x:v>
      </x:c>
      <x:c r="E605" t="str">
        <x:v>The gadget chain detection benchmark in Java deserialization vulnerabilities aims to evaluate and improve the detection capabilities of existing tools through systematic test cases.</x:v>
      </x:c>
      <x:c r="F605" t="str">
        <x:v>Yes</x:v>
      </x:c>
      <x:c r="G605" t="str">
        <x:v>FSE-25</x:v>
      </x:c>
      <x:c r="H605" t="str">
        <x:v>The paper uses the self-built Gleipner benchmark framework, including the following content:
Synthetic test cases (such as deep, polymorphic, multi-path gadget chains).
Reproduced 12 real gadget chains (from Ysoserial tool).
Simulation testing of dynamic Java features (such as reflection, JNI, Lambda expressions).</x:v>
      </x:c>
      <x:c r="I605" t="str">
        <x:v>Quantitative indicators:
True Positives (TP): The number of correctly detected gadget chains.
False Positives (FP): The number of false positive gadget chains.
Execution Time.
Effect:
Existing tools perform poorly in most test categories (for example, only some tools can detect depth or reflection-related gadget chains).
Tools have limited detection capabilities on recurring Ysoserial chains (for example, only a few tools can detect dynamic proxies or complex reflection chains).</x:v>
      </x:c>
      <x:c r="J605" t="str">
        <x:v>No</x:v>
      </x:c>
      <x:c r="K605" t="str">
        <x:v>Not reported</x:v>
      </x:c>
      <x:c r="L605" t="str">
        <x:v>No</x:v>
      </x:c>
      <x:c r="M605" s="6" t="e">
        <x:f>HYPERLINK("https://github.com/software-engineering-and-security/Gleipner","https://github.com/software-engineering-and-security/Gleipner")</x:f>
        <x:v>HYPERLINK is not implemented. linkLocation=https://github.com/software-engineering-and-security/Gleipner, friendlyName=https://github.com/software-engineering-and-security/Gleipner</x:v>
      </x:c>
      <x:c r="N605" t="str">
        <x:v>10</x:v>
      </x:c>
      <x:c r="O605" t="str">
        <x:v>Software maintenance and evolution</x:v>
      </x:c>
      <x:c r="P605" t="str">
        <x:v>Automated program repair</x:v>
      </x:c>
      <x:c r="Q605" t="str">
        <x:v>No</x:v>
      </x:c>
    </x:row>
    <x:row r="606" ht="25.5" customHeight="1">
      <x:c r="A606" t="str">
        <x:v>Today's cat is tomorrow's dog: accounting for time-based changes in the labels of ML vulnerability detection approaches</x:v>
      </x:c>
      <x:c r="B606" t="str">
        <x:v>Testing</x:v>
      </x:c>
      <x:c r="C606" t="str">
        <x:v>The paper addresses the issue of evaluating machine learning (ML) models for vulnerability detection, highlighting that current approaches often rely on complete retrospective datasets, which do not account for the dynamic nature of vulnerability labels over time. The authors propose a methodology to restructure datasets into time-based slices, simulating real-world scenarios where labels evolve. They validate their approach using four datasets and five ML models, demonstrating that performance does not consistently improve with more retrospective data, suggesting limitations in current models' ability to learn dynamically.</x:v>
      </x:c>
      <x:c r="D606" t="str">
        <x:v>The paper addresses the issue of evaluating machine learning (ML) models for vulnerability detection, highlighting that current approaches often rely on complete retrospective datasets, which do not account for the dynamic nature of vulnerability labels over time. The authors propose a methodology to restructure datasets into time-based slices, simulating real-world scenarios where labels evolve. They validate their approach using four datasets and five ML models, demonstrating that performance does not consistently improve with more retrospective data, suggesting limitations in current models' ability to learn dynamically.</x:v>
      </x:c>
      <x:c r="E606" t="str">
        <x:v>The impact of time changes on the performance of machine learning vulnerability detection models, and a new evaluation method is proposed to eliminate the "retrospective bias" of historical data.</x:v>
      </x:c>
      <x:c r="F606" t="str">
        <x:v>Yes</x:v>
      </x:c>
      <x:c r="G606" t="str">
        <x:v>FSE-25</x:v>
      </x:c>
      <x:c r="H606" t="str">
        <x:v>The paper uses the following four data sets:
Three projects in the BigVul dataset (Linux Kernel, OpenSSL, Poppler)
Vuldeepecker’s NVD dataset</x:v>
      </x:c>
      <x:c r="I606" t="str">
        <x:v>Quantitative indicators: Precision, Recall, FPR (False Positive Rate)
Effect:
The model performed better in the retrospective test (R-R), but the performance fluctuated greatly in the forward test (R-P) and did not show a significant upward trend.
The Mann-Kendall trend test shows that the model performance does not improve significantly over time (only Vuldeepecker's recall rate on its data set has an increasing trend).</x:v>
      </x:c>
      <x:c r="J606" t="str">
        <x:v>No</x:v>
      </x:c>
      <x:c r="K606" t="str">
        <x:v>Not reported</x:v>
      </x:c>
      <x:c r="L606" t="str">
        <x:v>No</x:v>
      </x:c>
      <x:c r="M606" s="6"/>
      <x:c r="N606"/>
      <x:c r="O606" t="str">
        <x:v>Software maintenance and evolution</x:v>
      </x:c>
      <x:c r="P606" t="str">
        <x:v>Automated program repair</x:v>
      </x:c>
      <x:c r="Q606" t="str">
        <x:v>Yes</x:v>
      </x:c>
    </x:row>
    <x:row r="607" ht="25.5" customHeight="1">
      <x:c r="A607" t="str">
        <x:v>LookAhead: Preventing DeFi Attacks via Unveiling Adversarial Contracts</x:v>
      </x:c>
      <x:c r="B607" t="str">
        <x:v>Testing</x:v>
      </x:c>
      <x:c r="C607" t="str">
        <x:v>The paper introduces LookAhead, a novel framework for detecting DeFi attacks by identifying adversarial smart contracts rather than monitoring transactions. Leveraging machine learning (ML) and code semantics analysis, LookAhead extracts features from contract bytecode (e.g., anonymous funding, closed-source code, token-related calls) to train classifiers. Experiments show that LookAhead achieves an F1-score of 0.8966 with a 0.16% false positive rate, outperforming state-of-the-art solutions by 44.4%. The system also enables timely predictions before attacks occur, offering a proactive defense for DeFi protocols.</x:v>
      </x:c>
      <x:c r="D607" t="str">
        <x:v>The paper introduces LookAhead, a novel framework for detecting DeFi attacks by identifying adversarial smart contracts rather than monitoring transactions. Leveraging machine learning (ML) and code semantics analysis, LookAhead extracts features from contract bytecode (e.g., anonymous funding, closed-source code, token-related calls) to train classifiers. Experiments show that LookAhead achieves an F1-score of 0.8966 with a 0.16% false positive rate, outperforming state-of-the-art solutions by 44.4%. The system also enables timely predictions before attacks occur, offering a proactive defense for DeFi protocols.</x:v>
      </x:c>
      <x:c r="E607" t="str">
        <x:v>Prevent DeFi attacks by detecting malicious smart contracts, focusing on solving the failure problem of existing transaction detection methods in private mempool scenarios.</x:v>
      </x:c>
      <x:c r="F607" t="str">
        <x:v>Yes</x:v>
      </x:c>
      <x:c r="G607" t="str">
        <x:v>FSE-25</x:v>
      </x:c>
      <x:c r="H607" t="str">
        <x:v>Adversarial Contract Dataset: 375 manually labeled malicious contracts (DeFi attacks from Ethereum and BSC chains).
Benign contract data set: 210,643 normal contracts that passed heuristic screening (excluding token and agency contracts).
Comparing baselines: Forta (NLP-based) and BlockWatchDog (only detects re-entrancy attacks).</x:v>
      </x:c>
      <x:c r="I607" t="str">
        <x:v>F1-score: 0.8966 (KNN meta-classifier), 44.4% higher than Forta.
False Positive Rate (FPR): 0.16%.
Recall: 0.8667.
Real-time: 92.8% of attacks are detected before malicious transactions occur, with an average processing time of 7.52 seconds.</x:v>
      </x:c>
      <x:c r="J607" t="str">
        <x:v>Yes</x:v>
      </x:c>
      <x:c r="K607" t="str">
        <x:v>Industrial applications:
Provides real-time malicious contract blacklist services for DeFi protocols.
Supports emergency suspension of the victim contract (such as calling the shutdownPool function).
Case study:
In the Ethereum mainnet experiment, 26 real attacks (such as price manipulation, reentrancy attacks) were successfully detected, preventing a loss of US$150,000 (Table 2).
The malicious contract attacked by Conic Finance (Figure 1) was detected, verifying the effectiveness of the “rescue time window”.</x:v>
      </x:c>
      <x:c r="L607" t="str">
        <x:v>No</x:v>
      </x:c>
      <x:c r="M607" s="6" t="e">
        <x:f>HYPERLINK("https://github.com/zju-abclab/LookAhead/tree/main","https://github.com/zju-abclab/LookAhead/tree/main")</x:f>
        <x:v>HYPERLINK is not implemented. linkLocation=https://github.com/zju-abclab/LookAhead/tree/main, friendlyName=https://github.com/zju-abclab/LookAhead/tree/main</x:v>
      </x:c>
      <x:c r="N607" t="str">
        <x:v>4</x:v>
      </x:c>
      <x:c r="O607" t="str">
        <x:v>Software security and vulnerability analysis</x:v>
      </x:c>
      <x:c r="P607" t="str">
        <x:v>Smart contract security</x:v>
      </x:c>
      <x:c r="Q607" t="str">
        <x:v>No</x:v>
      </x:c>
    </x:row>
    <x:row r="608" ht="25.5" customHeight="1">
      <x:c r="A608" t="str">
        <x:v>SmartShot: Hunt Hidden Vulnerabilities in Smart Contracts using Mutable Snapshots</x:v>
      </x:c>
      <x:c r="B608" t="str">
        <x:v>Testing</x:v>
      </x:c>
      <x:c r="C608" t="str">
        <x:v>The paper SmartShot: Hunt Hidden Vulnerabilities in Smart Contracts using Mutable Snapshots presents a mutable snapshot-based fuzzer, SmartShot, designed to detect hidden vulnerabilities in smart contracts. Traditional fuzzing methods face inefficiencies in state exploration and limitations in simulating real-world blockchain environments. SmartShot formulates contract states and blockchain environments as fuzzable elements, using mutable snapshots to rapidly restore and mutate them. It incorporates symbolic taint analysis-guided mutations and double validation to ensure soundness. Experimental results demonstrate that SmartShot outperforms state-of-the-art tools in efficiency and effectiveness, detecting 2,150 vulnerabilities in real-world contracts and uncovering 24 0-day vulnerabilities on the Ethereum mainnet.</x:v>
      </x:c>
      <x:c r="D608" t="str">
        <x:v>The paper SmartShot: Hunt Hidden Vulnerabilities in Smart Contracts using Mutable Snapshots presents a mutable snapshot-based fuzzer, SmartShot, designed to detect hidden vulnerabilities in smart contracts. Traditional fuzzing methods face inefficiencies in state exploration and limitations in simulating real-world blockchain environments. SmartShot formulates contract states and blockchain environments as fuzzable elements, using mutable snapshots to rapidly restore and mutate them. It incorporates symbolic taint analysis-guided mutations and double validation to ensure soundness. Experimental results demonstrate that SmartShot outperforms state-of-the-art tools in efficiency and effectiveness, detecting 2,150 vulnerabilities in real-world contracts and uncovering 24 0-day vulnerabilities on the Ethereum mainnet.</x:v>
      </x:c>
      <x:c r="E608" t="str">
        <x:v>Vulnerability detection of smart contracts, especially discovering vulnerabilities hidden in deep states and specific blockchain environments through variable snapshot and fuzz testing techniques.</x:v>
      </x:c>
      <x:c r="F608" t="str">
        <x:v>Yes</x:v>
      </x:c>
      <x:c r="G608" t="str">
        <x:v>FSE-25</x:v>
      </x:c>
      <x:c r="H608" t="str">
        <x:v>RQ1: A self-built smart contract data set of 1,012 marked vulnerabilities (integrating data from multiple papers).
RQ2: 42,738 real Ethereum smart contracts (from public datasets) and 10,000 latest deployed contracts.
RQ5: Historical attack cases (such as WMRP contract vulnerability) in DeFiHackLabs.</x:v>
      </x:c>
      <x:c r="I608" t="str">
        <x:v>Code coverage: SmartShot significantly outperforms other tools in branch coverage (Figure 9).
Number of vulnerability detections: 957 detected in the 1,012 vulnerability data set (599–863 by other tools); 2,150 vulnerabilities found in 42,738 real contracts (157–1,030 by other tools).
Time efficiency: 4.8×–20.2× faster than existing tools (Figure 7).
False alarm rate: The overall false alarm rate is 5% (Table 3), which is lower than the comparison tool.
0-day vulnerabilities: 24 found (Table 4).</x:v>
      </x:c>
      <x:c r="J608" t="str">
        <x:v>Yes</x:v>
      </x:c>
      <x:c r="K608" t="str">
        <x:v>Industrial application: Implement on-chain fuzz testing through the APIs of Alchemy and Infura, and reproduce real attack cases in DeFiHackLabs (such as WMRP contract vulnerabilities, Table 6).
Case studies: The “take_my_ether” contract in Listing 1 and the WMRP contract in Listing 2 demonstrate the detection process of hidden vulnerabilities.</x:v>
      </x:c>
      <x:c r="L608" t="str">
        <x:v>No</x:v>
      </x:c>
      <x:c r="M608" s="6"/>
      <x:c r="N608"/>
      <x:c r="O608" t="str">
        <x:v>Software security and vulnerability analysis</x:v>
      </x:c>
      <x:c r="P608" t="str">
        <x:v>Smart contract security</x:v>
      </x:c>
      <x:c r="Q608" t="str">
        <x:v>No</x:v>
      </x:c>
    </x:row>
    <x:row r="609" ht="25.5" customHeight="1">
      <x:c r="A609" t="str">
        <x:v>Automated and Accurate Token Transfer Identification and Its Applications in Cryptocurrency Security</x:v>
      </x:c>
      <x:c r="B609" t="str">
        <x:v>Development</x:v>
      </x:c>
      <x:c r="C609" t="str">
        <x:v>The paper Automated and Accurate Token Transfer Identification and Its Applications in Cryptocurrency Security introduces CRYPTO-SCOUT, a tool designed to automatically identify token transfers in cryptocurrency smart contracts and detect malicious or vulnerable contracts. Traditional methods suffer from high false positives or negatives due to reliance on standard interfaces or limited patterns. CRYPTO-SCOUT analyzes contract bytecode, learns access patterns of container variables, and supports multiple programming languages (Solidity, Vyper) and token standards (ERC20, ERC721, ERC1155). It integrates symbolic execution and inter-contract analysis to achieve high accuracy. Experiments show that CRYPTO-SCOUT detects over 21,000 malicious/vulnerable contracts with 0% false positives and only 0.06% false negatives.</x:v>
      </x:c>
      <x:c r="D609" t="str">
        <x:v>The paper Automated and Accurate Token Transfer Identification and Its Applications in Cryptocurrency Security introduces CRYPTO-SCOUT, a tool designed to automatically identify token transfers in cryptocurrency smart contracts and detect malicious or vulnerable contracts. Traditional methods suffer from high false positives or negatives due to reliance on standard interfaces or limited patterns. CRYPTO-SCOUT analyzes contract bytecode, learns access patterns of container variables, and supports multiple programming languages (Solidity, Vyper) and token standards (ERC20, ERC721, ERC1155). It integrates symbolic execution and inter-contract analysis to achieve high accuracy. Experiments show that CRYPTO-SCOUT detects over 21,000 malicious/vulnerable contracts with 0% false positives and only 0.06% false negatives.</x:v>
      </x:c>
      <x:c r="E609" t="str">
        <x:v>Token transfer identification in cryptocurrency smart contracts and its application in security detection, focusing on improving identification accuracy through automation technology and supporting multiple languages and token standards.</x:v>
      </x:c>
      <x:c r="F609" t="str">
        <x:v>Yes</x:v>
      </x:c>
      <x:c r="G609" t="str">
        <x:v>FSE-25</x:v>
      </x:c>
      <x:c r="H609" t="str">
        <x:v>D1: 506,803 unique smart contract bytecodes used to evaluate tool performance and effectiveness.
D2: Historical transaction traces of 13.7 million blocks, used to verify the token transfer identification ability in real scenarios.
D3: 906 ERC20, 594 ERC721 and 150 ERC1155 token contracts used to evaluate the false negative rate.
D4: 78,642 smart contracts used to evaluate false positive rate.</x:v>
      </x:c>
      <x:c r="I609" t="str">
        <x:v>Accuracy rate: false positive rate 0%, false negative rate 0.06% (only 1 false negative case).
Efficiency: The average analysis time is 1.75 seconds/contract, and 90% of contracts are analyzed within 2.13 seconds.
Detection capabilities: 10 container variable access patterns were discovered (5 of which were newly discovered), 21,000+ malicious/vulnerable contracts and 12,000+ triggered transactions were detected.
Plug-in effects:
P1 (False Deposit Vulnerability): 20,220 vulnerable contracts were detected, and the verification success rate was 96.2%.
P2 (False Notification Attack): 1,485 malicious contracts discovered.
P3 (Misleading DEX Attack): Identified 8,284 attack transactions involving 127 problematic contracts.
P4 (Authorization vulnerability): 4,597 inconsistent transfers were detected, involving 75 contracts.</x:v>
      </x:c>
      <x:c r="J609" t="str">
        <x:v>Yes</x:v>
      </x:c>
      <x:c r="K609" t="str">
        <x:v>Case study:
Salmonella Contract (Figure 1): 16 similar malicious contracts were identified through CRYPTO-SCOUT, and the attacker used false notifications to steal funds.
Misleading DEX attack (Figure 18): It was detected that 8 DEX platforms had user funds stolen or frozen due to token contract vulnerabilities, involving a loss of 1,344.40 ETH.
Industrial application: The tool supports analysis of undeployed contracts (preventive detection) and real-time monitoring of deployed contracts (transaction replay analysis).</x:v>
      </x:c>
      <x:c r="L609" t="str">
        <x:v>No</x:v>
      </x:c>
      <x:c r="M609" s="6"/>
      <x:c r="N609"/>
      <x:c r="O609" t="str">
        <x:v>Software security and vulnerability analysis</x:v>
      </x:c>
      <x:c r="P609" t="str">
        <x:v>Smart contract security</x:v>
      </x:c>
      <x:c r="Q609" t="str">
        <x:v>No</x:v>
      </x:c>
    </x:row>
    <x:row r="610" ht="25.5" customHeight="1">
      <x:c r="A610" t="str">
        <x:v>Detecting Smart Contract State-Inconsistency Bugs via Flow Divergence and Multiplex Symbolic Execution</x:v>
      </x:c>
      <x:c r="B610" t="str">
        <x:v>Testing</x:v>
      </x:c>
      <x:c r="C610" t="str">
        <x:v>The paper introduces DiverScan, a framework designed to detect state-inconsistency bugs in smart contracts. By leveraging flow divergence analysis and multiplex symbolic execution, DiverScan efficiently identifies exploitable data races while minimizing false positives. Evaluations demonstrate that DiverScan outperforms state-of-the-art tools in precision and successfully uncovers real-world vulnerabilities, with potential financial losses up to $68.2 million.</x:v>
      </x:c>
      <x:c r="D610" t="str">
        <x:v>The paper introduces DiverScan, a framework designed to detect state-inconsistency bugs in smart contracts. By leveraging flow divergence analysis and multiplex symbolic execution, DiverScan efficiently identifies exploitable data races while minimizing false positives. Evaluations demonstrate that DiverScan outperforms state-of-the-art tools in precision and successfully uncovers real-world vulnerabilities, with potential financial losses up to $68.2 million.</x:v>
      </x:c>
      <x:c r="E610" t="str">
        <x:v>State inconsistency vulnerability detection in smart contracts, specifically through data race analysis to identify vulnerabilities that can be exploited by attackers.</x:v>
      </x:c>
      <x:c r="F610" t="str">
        <x:v>Yes</x:v>
      </x:c>
      <x:c r="G610" t="str">
        <x:v>FSE-25</x:v>
      </x:c>
      <x:c r="H610" t="str">
        <x:v>D1: 4502 smart contracts crawled from the Immunefi platform, covering 174 projects.
D2: 513 real-world vulnerability contract groups collected by Zhang et al., used to evaluate recall.</x:v>
      </x:c>
      <x:c r="I610" t="str">
        <x:v>Precision: DiverScan's accuracy is 76.07%, which is significantly higher than other tools (such as Oyente 33.33%, Mythril 1.10%, Securify 17.07%, Sailfish 55.35%).
Recall: On the D2 data set, DiverScan's recall rate is 59.26%, which is better than other tools (such as Securify 6.43%, Mythril 1.56%).
Time efficiency: The average analysis time is 39.25 seconds/contract, which is better than Mythril (937.24 seconds) and Securify (183.48 seconds).</x:v>
      </x:c>
      <x:c r="J610" t="str">
        <x:v>Yes</x:v>
      </x:c>
      <x:c r="K610" t="str">
        <x:v>The paper mentions the analysis of real contracts on the Immunefi platform and discovered 5 exploitable vulnerabilities, with potential losses of up to $68.2 million. In addition, the author responsibly disclosed these vulnerabilities to relevant developers.</x:v>
      </x:c>
      <x:c r="L610" t="str">
        <x:v>No</x:v>
      </x:c>
      <x:c r="M610" s="6"/>
      <x:c r="N610"/>
      <x:c r="O610" t="str">
        <x:v>Software security and vulnerability analysis</x:v>
      </x:c>
      <x:c r="P610" t="str">
        <x:v>Smart contract security</x:v>
      </x:c>
      <x:c r="Q610" t="str">
        <x:v>No</x:v>
      </x:c>
    </x:row>
    <x:row r="611" ht="25.5" customHeight="1">
      <x:c r="A611" t="str">
        <x:v>Smart Contract Fuzzing Towards Profitable Vulnerabilities</x:v>
      </x:c>
      <x:c r="B611" t="str">
        <x:v>Testing</x:v>
      </x:c>
      <x:c r="C611" t="str">
        <x:v>The paper introduces Verite, a profit-centric fuzzing framework for detecting and exploiting vulnerabilities in smart contracts. Verite employs three key innovations: 1) DeFi action-based mutators for generating valid transaction sequences, 2) fund-flow-property-based candidate identification, and 3) gradient descent-based profit maximization. Evaluated on 61 real-world exploited projects, Verite extracted over $18 million in profits, outperforming the state-of-the-art fuzzer ItyFuzz by a significant margin. Remarkably, Verite achieved higher profits than actual attacks in 12 cases and uncovered 6 zero-day vulnerabilities in practical audits, earning $2,500+ in bounties.</x:v>
      </x:c>
      <x:c r="D611" t="str">
        <x:v>The paper introduces Verite, a profit-centric fuzzing framework for detecting and exploiting vulnerabilities in smart contracts. Verite employs three key innovations: 1) DeFi action-based mutators for generating valid transaction sequences, 2) fund-flow-property-based candidate identification, and 3) gradient descent-based profit maximization. Evaluated on 61 real-world exploited projects, Verite extracted over $18 million in profits, outperforming the state-of-the-art fuzzer ItyFuzz by a significant margin. Remarkably, Verite achieved higher profits than actual attacks in 12 cases and uncovered 6 zero-day vulnerabilities in practical audits, earning $2,500+ in bounties.</x:v>
      </x:c>
      <x:c r="E611" t="str">
        <x:v>Detect and exploit vulnerabilities in smart contracts that can bring economic benefits, and realize automated vulnerability mining and profit maximization through fuzz testing technology.</x:v>
      </x:c>
      <x:c r="F611" t="str">
        <x:v>Yes</x:v>
      </x:c>
      <x:c r="G611" t="str">
        <x:v>FSE-25</x:v>
      </x:c>
      <x:c r="H611" t="str">
        <x:v>The paper uses a data set of 61 real vulnerability projects collected from DeFiHackLabs, covering DeFi projects on Ethereum and Binance Smart Chain, with average losses of approximately $1.1 million.</x:v>
      </x:c>
      <x:c r="I611" t="str">
        <x:v>Profit Withdrawal: Verite withdrew a total of $18.33 million in profits, while ItyFuzz only withdrew $100,000.
Vulnerability detection: Verite successfully generated exploits in 29 target projects, ItyFuzz only detected 9.
Outperforming real attacks: In 12 cases, Verite's profits were 1.01 to 11.45 times greater than real attacks.
Zero-day vulnerability discovery: 6 zero-day vulnerabilities were discovered during the actual audit, 5 of which were high-risk vulnerabilities.</x:v>
      </x:c>
      <x:c r="J611" t="str">
        <x:v>Yes</x:v>
      </x:c>
      <x:c r="K611" t="str">
        <x:v>The paper mentions the practical application of Verite on Web3 audit platforms such as Secure3, successfully discovered 6 zero-day vulnerabilities, and received a bounty of more than 2,500 US dollars. In addition, Verite's profit-maximizing strategies help white hat hackers discover and fix vulnerabilities early in the defense.</x:v>
      </x:c>
      <x:c r="L611" t="str">
        <x:v>Yes</x:v>
      </x:c>
      <x:c r="M611" s="6" t="e">
        <x:f>HYPERLINK("https://github.com/zqzqz/contract-fuzzer","https://github.com/zqzqz/contract-fuzzer")</x:f>
        <x:v>HYPERLINK is not implemented. linkLocation=https://github.com/zqzqz/contract-fuzzer, friendlyName=https://github.com/zqzqz/contract-fuzzer</x:v>
      </x:c>
      <x:c r="N611" t="str">
        <x:v>9</x:v>
      </x:c>
      <x:c r="O611" t="str">
        <x:v>Software security and vulnerability analysis</x:v>
      </x:c>
      <x:c r="P611" t="str">
        <x:v>Smart contract security</x:v>
      </x:c>
      <x:c r="Q611" t="str">
        <x:v>No</x:v>
      </x:c>
    </x:row>
    <x:row r="612" ht="25.5" customHeight="1">
      <x:c r="A612" s="2" t="str">
        <x:v>Standing on the Shoulders of Giants: Bug-Aware Automated GUI Testing via Retrieval Augmentation</x:v>
      </x:c>
      <x:c r="B612" t="str">
        <x:v>Testing</x:v>
      </x:c>
      <x:c r="C612" t="str">
        <x:v>The paper proposes BugHunter, a novel automated GUI testing approach that leverages Large Language Models (LLMs) and Retrieval-Augmented Generation (RAG) to generate test paths guided by historical bug reports. Unlike traditional methods focused on coverage, BugHunter dynamically adapts testing to target bug-prone paths, improving defect detection efficiency. Evaluated on 71 apps with 121 bugs, BugHunter achieves a 60% higher recall than the best baseline and detects 49 new real-world bugs in Google Play apps.</x:v>
      </x:c>
      <x:c r="D612" t="str">
        <x:v>The paper proposes BugHunter, a novel automated GUI testing approach that leverages Large Language Models (LLMs) and Retrieval-Augmented Generation (RAG) to generate test paths guided by historical bug reports. Unlike traditional methods focused on coverage, BugHunter dynamically adapts testing to target bug-prone paths, improving defect detection efficiency. Evaluated on 71 apps with 121 bugs, BugHunter achieves a 60% higher recall than the best baseline and detects 49 new real-world bugs in Google Play apps.</x:v>
      </x:c>
      <x:c r="E612" t="str">
        <x:v>Defect-aware automated GUI testing based on enhanced retrieval aims to improve testing efficiency and defect detection capabilities through external defect knowledge (historical defect reports).</x:v>
      </x:c>
      <x:c r="F612" t="str">
        <x:v>Yes</x:v>
      </x:c>
      <x:c r="G612" t="str">
        <x:v>FSE-25</x:v>
      </x:c>
      <x:c r="H612" t="str">
        <x:v>Themis benchmark (20 open source applications, 34 defects).
Self-collected data set (273 F-Droid applications, 51 applications after screening, 87 defects).
237 real apps from Google Play (used for practicality evaluation).</x:v>
      </x:c>
      <x:c r="I612" t="str">
        <x:v>Defect detection: Recall rate (Recall) is 64%, which is 60% higher than the best baseline (40% of GPTDroid).
Coverage: Activity coverage (53%) and code coverage (52%) are on par or better than the best baseline.
Practical application: 49 new defects were detected in Google Play apps, of which 33 were fixed, 9 confirmed, and 7 pending.</x:v>
      </x:c>
      <x:c r="J612" t="str">
        <x:v>Yes</x:v>
      </x:c>
      <x:c r="K612" t="str">
        <x:v>The paper mentioned that it conducted tests on 237 real applications in Google Play and detected 49 new defects, of which 33 were fixed by the development team and 9 were confirmed to be effective. Developer feedback shows this approach has real value in improving user experience and fix prioritization.</x:v>
      </x:c>
      <x:c r="L612" t="str">
        <x:v>No</x:v>
      </x:c>
      <x:c r="M612" s="6"/>
      <x:c r="N612"/>
      <x:c r="O612" t="str">
        <x:v>Program Analysis and Software Testing</x:v>
      </x:c>
      <x:c r="P612" t="str">
        <x:v>Automated test generation</x:v>
      </x:c>
      <x:c r="Q612" t="str">
        <x:v>Yes</x:v>
      </x:c>
    </x:row>
    <x:row r="613" ht="25.5" customHeight="1">
      <x:c r="A613" t="str">
        <x:v>A Mixed-Methods Study of Model-Based GUI Testing in Real-World Industrial Settings</x:v>
      </x:c>
      <x:c r="B613" t="str">
        <x:v>Testing</x:v>
      </x:c>
      <x:c r="C613" t="str">
        <x:v>The paper conducts a mixed-methods study to evaluate the effectiveness and efficiency of Model-Based GUI Testing (MBT) in real-world industrial settings, in collaboration with Samsung Electronics. It compares MBT with traditional script-writing testing methods in both short-term and extended applications. Results show that MBT initially performs comparably to conventional methods but demonstrates superior efficiency, maintainability, and coverage improvement over time. Surveys and interviews reveal that MBT's primary benefits lie in reducing workload and enhancing testing efficiency, rather than merely increasing coverage. The study provides actionable insights for industry practitioners and researchers.</x:v>
      </x:c>
      <x:c r="D613" t="str">
        <x:v>The paper conducts a mixed-methods study to evaluate the effectiveness and efficiency of Model-Based GUI Testing (MBT) in real-world industrial settings, in collaboration with Samsung Electronics. It compares MBT with traditional script-writing testing methods in both short-term and extended applications. Results show that MBT initially performs comparably to conventional methods but demonstrates superior efficiency, maintainability, and coverage improvement over time. Surveys and interviews reveal that MBT's primary benefits lie in reducing workload and enhancing testing efficiency, rather than merely increasing coverage. The study provides actionable insights for industry practitioners and researchers.</x:v>
      </x:c>
      <x:c r="E613" t="str">
        <x:v>The actual effect and long-term benefits of Model-Based GUI Testing (MBT) in industrial environments, focusing on its comparison with traditional scripting test methods, engineer acceptance, and the impact of technical and non-technical factors on MBT application.</x:v>
      </x:c>
      <x:c r="F613" t="str">
        <x:v>Yes</x:v>
      </x:c>
      <x:c r="G613" t="str">
        <x:v>FSE-25</x:v>
      </x:c>
      <x:c r="H613" t="str">
        <x:v>The experiment is based on Samsung Electronics' Tizen platform smart TV applications (6 applications, covering social, financial, entertainment and other types).
The comparison method is traditional scripting tests (Python scripts).</x:v>
      </x:c>
      <x:c r="I613" t="str">
        <x:v>Line Coverage: MBT has an average coverage increase of 13.92% in long-term applications, which is better than the scripting method.
Time Cost: MBT’s model update and maintenance time is significantly lower than script writing (the total time is reduced by about 50%).
User satisfaction: 75% of participants believed that MBT was superior to traditional methods in terms of efficiency and maintainability (Likert scale score).</x:v>
      </x:c>
      <x:c r="J613" t="str">
        <x:v>Yes</x:v>
      </x:c>
      <x:c r="K613" t="str">
        <x:v>The paper details a case study within the Samsung Electronics industrial environment, including:
Implement MBT on Tizen smart TV application, actual product covering more than 30 million users.
Through a two-month longitudinal experiment, the advantages of MBT in frequent version updates (such as model update efficiency) were verified.
Developer feedback shows that MBT significantly reduces the workload of test document writing and script maintenance.</x:v>
      </x:c>
      <x:c r="L613" t="str">
        <x:v>Yes</x:v>
      </x:c>
      <x:c r="M613" s="6"/>
      <x:c r="N613"/>
      <x:c r="O613" t="str">
        <x:v>Program Analysis and Software Testing</x:v>
      </x:c>
      <x:c r="P613" t="str">
        <x:v>Automated test generation</x:v>
      </x:c>
      <x:c r="Q613" t="str">
        <x:v>No</x:v>
      </x:c>
    </x:row>
    <x:row r="614" ht="25.5" customHeight="1">
      <x:c r="A614" t="str">
        <x:v>LLMDroid: Enhancing Automated Mobile App GUI Testing Coverage with Large Language Model Guidance</x:v>
      </x:c>
      <x:c r="B614" t="str">
        <x:v>Testing</x:v>
      </x:c>
      <x:c r="C614" t="str">
        <x:v>The paper LLMDroid: Enhancing Automated Mobile App GUI Testing Coverage with Large Language Model Guidance introduces a novel testing framework, LLMDroid, which leverages Large Language Models (LLMs) to improve the coverage of automated mobile GUI testing tools. By alternating between Autonomous Exploration (using existing tools) and LLM Guidance (strategically directing testing via LLMs), LLMDroid minimizes LLM interactions while maximizing coverage gains. Evaluated on 14 top Google Play apps, LLMDroid achieved an average increase of 26.16% in code coverage and 29.31% in activity coverage, with cost-effective performance at $0.49/hour (GPT-4o) or $0.03/hour (GPT-4o mini).</x:v>
      </x:c>
      <x:c r="D614" t="str">
        <x:v>The paper LLMDroid: Enhancing Automated Mobile App GUI Testing Coverage with Large Language Model Guidance introduces a novel testing framework, LLMDroid, which leverages Large Language Models (LLMs) to improve the coverage of automated mobile GUI testing tools. By alternating between Autonomous Exploration (using existing tools) and LLM Guidance (strategically directing testing via LLMs), LLMDroid minimizes LLM interactions while maximizing coverage gains. Evaluated on 14 top Google Play apps, LLMDroid achieved an average increase of 26.16% in code coverage and 29.31% in activity coverage, with cost-effective performance at $0.49/hour (GPT-4o) or $0.03/hour (GPT-4o mini).</x:v>
      </x:c>
      <x:c r="E614" t="str">
        <x:v>How to use large language models (LLM) to improve the coverage of mobile application GUI automated testing, focusing on solving the problems of low efficiency and high cost of existing LLM-based testing methods.</x:v>
      </x:c>
      <x:c r="F614" t="str">
        <x:v>Yes</x:v>
      </x:c>
      <x:c r="G614" t="str">
        <x:v>FSE-25</x:v>
      </x:c>
      <x:c r="H614" t="str">
        <x:v>Testing tools: Droidbot, Humanoid, Fastbot (three open source Android testing tools).
Data set: 14 popular closed-source applications on Google Play (such as Wish, Twitch, Wikipedia, etc.), covering multiple categories such as shopping, entertainment, and education (see Table 2 for details).</x:v>
      </x:c>
      <x:c r="I614" t="str">
        <x:v>Main indicators:
Code Coverage: average improvement of 26.16% (maximum 30.30%).
Activity Coverage: average increase of 29.31% (maximum 41.29%).
Cost efficiency:
Best performance (GPT-4o): $0.49 per hour.
Low-cost alternative (GPT-4o mini): $0.03 per hour, 94% of optimal performance.
Other indicators: LLM interaction frequency is reduced to approximately 100 times/hour (5-17 times lower than the step-by-step method).</x:v>
      </x:c>
      <x:c r="J614" t="str">
        <x:v>No</x:v>
      </x:c>
      <x:c r="K614" t="str">
        <x:v>Not reported</x:v>
      </x:c>
      <x:c r="L614" t="str">
        <x:v>Yes</x:v>
      </x:c>
      <x:c r="M614" s="6" t="e">
        <x:f>HYPERLINK("https://github.com/LLMDroid-2024/LLMDroid","https://github.com/LLMDroid-2024/LLMDroid")</x:f>
        <x:v>HYPERLINK is not implemented. linkLocation=https://github.com/LLMDroid-2024/LLMDroid, friendlyName=https://github.com/LLMDroid-2024/LLMDroid</x:v>
      </x:c>
      <x:c r="N614" t="str">
        <x:v>0</x:v>
      </x:c>
      <x:c r="O614" t="str">
        <x:v>Program Analysis and Software Testing</x:v>
      </x:c>
      <x:c r="P614" t="str">
        <x:v>Automated test generation</x:v>
      </x:c>
      <x:c r="Q614" t="str">
        <x:v>Yes</x:v>
      </x:c>
    </x:row>
    <x:row r="615" ht="25.5" customHeight="1">
      <x:c r="A615" t="str">
        <x:v>Revolutionizing Newcomers' Onboarding Process in OSS Communities: The Future AI Mentor</x:v>
      </x:c>
      <x:c r="B615" t="str">
        <x:v>Development</x:v>
      </x:c>
      <x:c r="C615" t="str">
        <x:v>The paper Revolutionizing Newcomers’ Onboarding Process in OSS Communities: The Future AI Mentor explores the use of AI to enhance the onboarding experience for newcomers in open-source software (OSS) communities. Through participatory design fiction with 19 OSS newcomers, the study identified 32 design strategies for an AI mentor and developed a prototype named OSSerCopilot. Results show that the AI mentor effectively addresses key challenges such as project discovery, task selection, and code comprehension, with positive user feedback. A literature review highlights gaps between current research and newcomers’ needs, guiding future AI mentor development.</x:v>
      </x:c>
      <x:c r="D615" t="str">
        <x:v>The paper Revolutionizing Newcomers’ Onboarding Process in OSS Communities: The Future AI Mentor explores the use of AI to enhance the onboarding experience for newcomers in open-source software (OSS) communities. Through participatory design fiction with 19 OSS newcomers, the study identified 32 design strategies for an AI mentor and developed a prototype named OSSerCopilot. Results show that the AI mentor effectively addresses key challenges such as project discovery, task selection, and code comprehension, with positive user feedback. A literature review highlights gaps between current research and newcomers’ needs, guiding future AI mentor development.</x:v>
      </x:c>
      <x:c r="E615" t="str">
        <x:v>Use AI technology to design an AI mentor system in the open source software community to optimize the entry process for new members and solve the existing problems of insufficient expert guidance and resource dispersion.</x:v>
      </x:c>
      <x:c r="F615" t="str">
        <x:v>Yes</x:v>
      </x:c>
      <x:c r="G615" t="str">
        <x:v>FSE-25</x:v>
      </x:c>
      <x:c r="H615" t="str">
        <x:v>Dataset: Participatory design feedback from 19 OSS novices (including students and developers).
Evaluation prototype: OSSerCopilot (GitHub-based plugin).
Literature comparison: 537 papers from top SE/AI conferences and journals, used to verify the research support of the design strategy.</x:v>
      </x:c>
      <x:c r="I615" t="str">
        <x:v>User Satisfaction: Evaluated by the Technology Acceptance Model (TAM), the prototype scored high on “usefulness” (Cronbach’s Alpha=0.87) and “ease of use” (Alpha=0.82).
Priority of needs: The steps that novices most expect AI assistance are "discovering projects of interest" (average score 7.21/9) and "understanding project structure" (6.53/9).
Literature support: Existing research has more support for later steps (such as coding, testing), but insufficient support for early steps (such as project discovery) (only 1 relevant paper).</x:v>
      </x:c>
      <x:c r="J615" t="str">
        <x:v>No</x:v>
      </x:c>
      <x:c r="K615" t="str">
        <x:v>Not reported</x:v>
      </x:c>
      <x:c r="L615" t="str">
        <x:v>No</x:v>
      </x:c>
      <x:c r="M615" s="6"/>
      <x:c r="N615"/>
      <x:c r="O615" t="str">
        <x:v>Software maintenance and evolution</x:v>
      </x:c>
      <x:c r="P615" t="str">
        <x:v>Open source community and collaboration model</x:v>
      </x:c>
      <x:c r="Q615" t="str">
        <x:v>Yes</x:v>
      </x:c>
    </x:row>
    <x:row r="616" ht="25.5" customHeight="1">
      <x:c r="A616" t="str">
        <x:v>Directed Testing in MLIR: Unleashing Its Potential by Overcoming the Limitations of Random Fuzzing</x:v>
      </x:c>
      <x:c r="B616" t="str">
        <x:v>Testing</x:v>
      </x:c>
      <x:c r="C616" t="str">
        <x:v>The paper "Directed Testing in MLIR: Unleashing Its Potential by Overcoming the Limitations of Random Fuzzing" introduces MLIRTracer, a directed testing approach for the MLIR compiler framework. MLIRTracer starts with high-level TOSA IR and progressively lowers it to lower-level IRs while prioritizing bug-prone areas through a directed strategy. This method overcomes the inefficiencies of random fuzzing by systematically exploring MLIR's hierarchical structure. Experiments show that MLIRTracer detects 2.6× more bugs and achieves 1.4× higher code coverage than state-of-the-art techniques, uncovering 73 previously unknown bugs, with 61 already fixed.</x:v>
      </x:c>
      <x:c r="D616" t="str">
        <x:v>The paper "Directed Testing in MLIR: Unleashing Its Potential by Overcoming the Limitations of Random Fuzzing" introduces MLIRTracer, a directed testing approach for the MLIR compiler framework. MLIRTracer starts with high-level TOSA IR and progressively lowers it to lower-level IRs while prioritizing bug-prone areas through a directed strategy. This method overcomes the inefficiencies of random fuzzing by systematically exploring MLIR's hierarchical structure. Experiments show that MLIRTracer detects 2.6× more bugs and achieves 1.4× higher code coverage than state-of-the-art techniques, uncovering 73 previously unknown bugs, with 61 already fixed.</x:v>
      </x:c>
      <x:c r="E616" t="str">
        <x:v>The directional testing method of the MLIR compiler framework aims to improve the efficiency and effectiveness of fuzz testing through systematic layered testing and directional strategies.</x:v>
      </x:c>
      <x:c r="F616" t="str">
        <x:v>Yes</x:v>
      </x:c>
      <x:c r="G616" t="str">
        <x:v>FSE-25</x:v>
      </x:c>
      <x:c r="H616" t="str">
        <x:v>The paper uses the MLIR compiler infrastructure (part of the LLVM project) as a test object and compares it with existing MLIR fuzz testing tools (such as MLIRSmith and MLIRod).</x:v>
      </x:c>
      <x:c r="I616" t="str">
        <x:v>Number of errors detected: MLIRTracer detected 73 new errors, 2.6 times more than the state of the art.
Code Coverage: MLIRTracer’s code coverage is 1.4 times that of existing technologies.
Effective test rate: The effective test rate of MLIR Tracer is 65.5%, which is significantly higher than the 9.1% of random tests.
Dialects and operations covered: MLIRTracer covers 28 dialects and 404 operations, outperforming comparison tools.</x:v>
      </x:c>
      <x:c r="J616" t="str">
        <x:v>No</x:v>
      </x:c>
      <x:c r="K616" t="str">
        <x:v>Not reported</x:v>
      </x:c>
      <x:c r="L616" t="str">
        <x:v>No</x:v>
      </x:c>
      <x:c r="M616" s="6"/>
      <x:c r="N616"/>
      <x:c r="O616" t="str">
        <x:v>Program Analysis and Software Testing</x:v>
      </x:c>
      <x:c r="P616" t="str">
        <x:v>Test efficiency optimization</x:v>
      </x:c>
      <x:c r="Q616" t="str">
        <x:v>No</x:v>
      </x:c>
    </x:row>
    <x:row r="617" ht="25.5" customHeight="1">
      <x:c r="A617" t="str">
        <x:v>Core Developer Turnover in the Rust Package Ecosystem: Prevalence, Impact, and Awareness</x:v>
      </x:c>
      <x:c r="B617" t="str">
        <x:v>Maintenance</x:v>
      </x:c>
      <x:c r="C617" t="str">
        <x:v>The paper "Core Developer Turnover in the Rust Package Ecosystem: Prevalence, Impact, and Awareness" investigates the prevalence and consequences of core developer turnover in the Rust ecosystem. It reveals that 77.4% of Rust packages rely on a single core developer, with 56% abandoned after their departure. For packages with multiple core developers, 73.2% experience turnover, significantly impacting downstream dependencies (61.2% directly affected). Through surveys, the study highlights developers' demand for transparency and proposes strategies to enhance project sustainability, such as community engagement and automated maintenance tools.</x:v>
      </x:c>
      <x:c r="D617" t="str">
        <x:v>The paper "Core Developer Turnover in the Rust Package Ecosystem: Prevalence, Impact, and Awareness" investigates the prevalence and consequences of core developer turnover in the Rust ecosystem. It reveals that 77.4% of Rust packages rely on a single core developer, with 56% abandoned after their departure. For packages with multiple core developers, 73.2% experience turnover, significantly impacting downstream dependencies (61.2% directly affected). Through surveys, the study highlights developers' demand for transparency and proposes strategies to enhance project sustainability, such as community engagement and automated maintenance tools.</x:v>
      </x:c>
      <x:c r="E617" t="str">
        <x:v>The prevalence, impact and developer cognition of the loss of core developers in the open source software ecosystem focuses on the sustainability issues of the Rust package ecosystem.</x:v>
      </x:c>
      <x:c r="F617" t="str">
        <x:v>No</x:v>
      </x:c>
      <x:c r="G617" t="str">
        <x:v>FSE-25</x:v>
      </x:c>
      <x:c r="H617" t="str">
        <x:v>The paper is based on 36,991 packages and its GitHub warehouse data from the Rust official package registry crates.io, including submission records, Pull Request and Issue activities.</x:v>
      </x:c>
      <x:c r="I617" t="str">
        <x:v>Core developer churn rate: 56% of single-core developer packages were abandoned due to churn; 73.2% of multi-core developer packages experienced churn.
Downstream impact: 61.2% of downstream packages are directly affected by the loss of upstream core developers, rising to 77% after accounting for indirect dependencies.
Changes in development activities: After the loss of core developers, the number of submissions dropped by 85.2% (single-core package) and 48.8% (multi-core package), PR processing time increased, and the proportion of unresolved issues increased.
Developer survey: 82.5% of respondents believe that core developers are “very important” to project sustainability.</x:v>
      </x:c>
      <x:c r="J617" t="str">
        <x:v>No</x:v>
      </x:c>
      <x:c r="K617" t="str">
        <x:v>Not reported</x:v>
      </x:c>
      <x:c r="L617" t="str">
        <x:v>No</x:v>
      </x:c>
      <x:c r="M617" s="6"/>
      <x:c r="N617"/>
      <x:c r="O617" t="str">
        <x:v>Software maintenance and evolution</x:v>
      </x:c>
      <x:c r="P617" t="str">
        <x:v>Open source project sustainability research</x:v>
      </x:c>
      <x:c r="Q617" t="str">
        <x:v>No</x:v>
      </x:c>
    </x:row>
    <x:row r="618" ht="25.5" customHeight="1">
      <x:c r="A618" t="str">
        <x:v>An Empirical Study on Release-Wise Refactoring Patterns</x:v>
      </x:c>
      <x:c r="B618" t="str">
        <x:v>Maintenance</x:v>
      </x:c>
      <x:c r="C618" t="str">
        <x:v>This paper conducts a large-scale empirical study on 1,604 releases from 207 open-source Java projects, identifying four dominant release-wise refactoring patterns: early active, late active, steady active, and steady inactive. The results show that the late active pattern, characterized by increasing refactoring efforts as the release approaches, leads to the highest code quality. The study also reveals that mature projects increasingly adopt the steady active pattern, though it may introduce architectural issues. The findings provide actionable insights for optimizing refactoring strategies in CI/CD environments.</x:v>
      </x:c>
      <x:c r="D618" t="str">
        <x:v>This paper conducts a large-scale empirical study on 1,604 releases from 207 open-source Java projects, identifying four dominant release-wise refactoring patterns: early active, late active, steady active, and steady inactive. The results show that the late active pattern, characterized by increasing refactoring efforts as the release approaches, leads to the highest code quality. The study also reveals that mature projects increasingly adopt the steady active pattern, though it may introduce architectural issues. The findings provide actionable insights for optimizing refactoring strategies in CI/CD environments.</x:v>
      </x:c>
      <x:c r="E618" t="str">
        <x:v>Release-wise refactoring patterns in the release cycle, focusing on analyzing the distribution patterns of refactoring activities in the software release cycle and their impact on code quality.</x:v>
      </x:c>
      <x:c r="F618" t="str">
        <x:v>No</x:v>
      </x:c>
      <x:c r="G618" t="str">
        <x:v>FSE-25</x:v>
      </x:c>
      <x:c r="H618" t="str">
        <x:v>The paper does not use standard Benchmark, but is based on a self-built data set (1,604 releases of 207 open source Java projects), combined with tools such as RMiner (refactoring detection), Designite (code smell detection) and Understand (code quality measurement) for analysis.</x:v>
      </x:c>
      <x:c r="I618" t="str">
        <x:v>Indicators:
Code smells: divided into five categories: architecture, design, and implementation, with a total of 47 kinds of smells.
Code quality measurement: including 13 indicators such as coupling, cohesion, and complexity.
Effect:
Late active mode performs best in reducing code smells (average reduction of 1.82) and improving code quality (such as reducing coupling and improving cohesion).
Although continuously active mode improves cohesion, it may lead to an increase in architectural smells (an average increase of 0.03).</x:v>
      </x:c>
      <x:c r="J618" t="str">
        <x:v>No</x:v>
      </x:c>
      <x:c r="K618" t="str">
        <x:v>Not reported</x:v>
      </x:c>
      <x:c r="L618" t="str">
        <x:v>No</x:v>
      </x:c>
      <x:c r="M618" s="6" t="e">
        <x:f>HYPERLINK("https://github.com/Shayan-Noei-PhD-Replication-Packages/Chapter-4-Release-Wise","https://github.com/Shayan-Noei-PhD-Replication-Packages/Chapter-4-Release-Wise")</x:f>
        <x:v>HYPERLINK is not implemented. linkLocation=https://github.com/Shayan-Noei-PhD-Replication-Packages/Chapter-4-Release-Wise, friendlyName=https://github.com/Shayan-Noei-PhD-Replication-Packages/Chapter-4-Release-Wise</x:v>
      </x:c>
      <x:c r="N618" t="str">
        <x:v>0</x:v>
      </x:c>
      <x:c r="O618" t="str">
        <x:v>Requirements Engineering and Software Architecture</x:v>
      </x:c>
      <x:c r="P618" t="str">
        <x:v>Software architecture recovery and reconstruction</x:v>
      </x:c>
      <x:c r="Q618" t="str">
        <x:v>No</x:v>
      </x:c>
    </x:row>
    <x:row r="619" ht="25.5" customHeight="1">
      <x:c r="A619" s="2" t="str">
        <x:v>LlamaRestTest: Effective REST API Testing with Small Language Models</x:v>
      </x:c>
      <x:c r="B619" t="str">
        <x:v>Testing</x:v>
      </x:c>
      <x:c r="C619" t="str">
        <x:v>This paper introduces LlamaRestTest, a novel approach for REST API testing using fine-tuned and quantized small language models (SLMs). By adapting Llama3-8B to generate realistic test inputs and detect inter-parameter dependencies, LlamaRestTest outperforms state-of-the-art tools (e.g., RESTler, EvoMaster) in code coverage (55.8% method coverage), operation processing (37.5 operations per run), and fault detection (204 internal server errors). The study highlights the effectiveness of quantization (e.g., 4-bit) in balancing performance and efficiency, demonstrating that smaller models can rival larger ones in API testing tasks.</x:v>
      </x:c>
      <x:c r="D619" t="str">
        <x:v>This paper introduces LlamaRestTest, a novel approach for REST API testing using fine-tuned and quantized small language models (SLMs). By adapting Llama3-8B to generate realistic test inputs and detect inter-parameter dependencies, LlamaRestTest outperforms state-of-the-art tools (e.g., RESTler, EvoMaster) in code coverage (55.8% method coverage), operation processing (37.5 operations per run), and fault detection (204 internal server errors). The study highlights the effectiveness of quantization (e.g., 4-bit) in balancing performance and efficiency, demonstrating that smaller models can rival larger ones in API testing tasks.</x:v>
      </x:c>
      <x:c r="E619" t="str">
        <x:v>REST API automated testing based on small language models, focusing on solving the challenges of complex parameter dependencies and effective test input generation.</x:v>
      </x:c>
      <x:c r="F619" t="str">
        <x:v>Yes</x:v>
      </x:c>
      <x:c r="G619" t="str">
        <x:v>FSE-25</x:v>
      </x:c>
      <x:c r="H619" t="str">
        <x:v>The paper uses a self-built data set, including 12 real REST services (such as Spotify, Ohsome API, etc.), and compares it with tools such as RESTGPT, RESTler, EvoMaster, MoRest, and ARAT-RL.</x:v>
      </x:c>
      <x:c r="I619" t="str">
        <x:v>Indicators:
Code coverage: method coverage (method), branch coverage (branch), line coverage (line).
Operation coverage: The number of API operations successfully processed.
Error Detection: Number of 500 internal server errors triggered.
Effect:
Code coverage: LlamaRestTest (8-bit quantification) reaches 55.8% method coverage, which is 10.0-22.7 percentage points higher than the baseline tool.
Operation coverage: handles 37.5 operations, which is 2.5-3 times that of other tools.
Error detection: 204 errors were detected, 44 more than the best baseline tool.</x:v>
      </x:c>
      <x:c r="J619" t="str">
        <x:v>No</x:v>
      </x:c>
      <x:c r="K619" t="str">
        <x:v>Not reported</x:v>
      </x:c>
      <x:c r="L619" t="str">
        <x:v>Yes</x:v>
      </x:c>
      <x:c r="M619" s="6"/>
      <x:c r="N619"/>
      <x:c r="O619" t="str">
        <x:v>Program Analysis and Software Testing</x:v>
      </x:c>
      <x:c r="P619" t="str">
        <x:v>Automated test generation</x:v>
      </x:c>
      <x:c r="Q619" t="str">
        <x:v>Yes</x:v>
      </x:c>
    </x:row>
    <x:row r="620" ht="25.5" customHeight="1">
      <x:c r="A620" t="str">
        <x:v>TerzoN: Human-in-the-Loop Software Testing with a Composite Oracle</x:v>
      </x:c>
      <x:c r="B620" t="str">
        <x:v>Testing</x:v>
      </x:c>
      <x:c r="C620" t="str">
        <x:v>This paper introduces TerzoN, an automatic test generation tool that integrates implicit, example-based, and property-based oracles into a Composite Oracle. TerzoN enables users to generate initial tests with minimal effort, refine tests by annotating examples, and validate properties through code snippets. A randomized controlled trial with professional software engineers demonstrated that TerzoN outperformed the industry tool fast-check, eliciting 72% more bugs, improving test efficiency by 16%, and enhancing user confidence.</x:v>
      </x:c>
      <x:c r="D620" t="str">
        <x:v>This paper introduces TerzoN, an automatic test generation tool that integrates implicit, example-based, and property-based oracles into a Composite Oracle. TerzoN enables users to generate initial tests with minimal effort, refine tests by annotating examples, and validate properties through code snippets. A randomized controlled trial with professional software engineers demonstrated that TerzoN outperformed the industry tool fast-check, eliciting 72% more bugs, improving test efficiency by 16%, and enhancing user confidence.</x:v>
      </x:c>
      <x:c r="E620" t="str">
        <x:v>Automated test generation tools, especially Composite Oracle, improve test efficiency and effectiveness.</x:v>
      </x:c>
      <x:c r="F620" t="str">
        <x:v>No</x:v>
      </x:c>
      <x:c r="G620" t="str">
        <x:v>FSE-25</x:v>
      </x:c>
      <x:c r="H620" t="str">
        <x:v>The paper uses real TypeScript programs collected from platforms such as Rosetta Code and RunJS as test objects, such as the decodeRoman function and the primeFactorize function.</x:v>
      </x:c>
      <x:c r="I620" t="str">
        <x:v>Quantitative indicators:
Bugs Elicited: Number of bugs found.
Bug Description Accuracy: The accuracy of the user's description of the bug.
Confidence: User confidence in test results (Likert scale).
Task Time: The time to complete the task.
Tool Usability: Tool usability (SUS score).
Effect:
TerzoN found 72% more errors than fast-check (p &lt; 0.01).
Users' accuracy in describing errors more than doubled (p &lt; 0.01).
Test efficiency increased by 16% (p &lt; 0.05).
User confidence increased by 39% (not reaching statistical significance).</x:v>
      </x:c>
      <x:c r="J620" t="str">
        <x:v>No</x:v>
      </x:c>
      <x:c r="K620" t="str">
        <x:v>Not reported</x:v>
      </x:c>
      <x:c r="L620" t="str">
        <x:v>No</x:v>
      </x:c>
      <x:c r="M620" s="6"/>
      <x:c r="N620"/>
      <x:c r="O620" t="str">
        <x:v>Program Analysis and Software Testing</x:v>
      </x:c>
      <x:c r="P620" t="str">
        <x:v>Automated test generation</x:v>
      </x:c>
      <x:c r="Q620" t="str">
        <x:v>No</x:v>
      </x:c>
    </x:row>
    <x:row r="621" ht="25.5" customHeight="1">
      <x:c r="A621" t="str">
        <x:v>Integrating Large Language Models and Reinforcement Learning for Non-Linear Reasoning</x:v>
      </x:c>
      <x:c r="B621" t="str">
        <x:v>Development</x:v>
      </x:c>
      <x:c r="C621" t="str">
        <x:v>This paper introduces an architecture that integrates Large Language Models (LLMs) with Reinforcement Learning (RL) to address LLMs' limitations in non-linear reasoning tasks, such as program equivalence verification. An RL agent guides the LLM's exploration of the solution space by leveraging domain-specific information (e.g., syntax checks, unit tests, and code similarity metrics) to evaluate candidate solutions. Experiments demonstrate that this approach outperforms traditional Chain-of-Thought (CoT) and Tree-of-Thought (ToT) prompting methods in generating accurate intermediate reasoning steps for program equivalence tasks.</x:v>
      </x:c>
      <x:c r="D621" t="str">
        <x:v>This paper introduces an architecture that integrates Large Language Models (LLMs) with Reinforcement Learning (RL) to address LLMs' limitations in non-linear reasoning tasks, such as program equivalence verification. An RL agent guides the LLM's exploration of the solution space by leveraging domain-specific information (e.g., syntax checks, unit tests, and code similarity metrics) to evaluate candidate solutions. Experiments demonstrate that this approach outperforms traditional Chain-of-Thought (CoT) and Tree-of-Thought (ToT) prompting methods in generating accurate intermediate reasoning steps for program equivalence tasks.</x:v>
      </x:c>
      <x:c r="E621" t="str">
        <x:v>Combining large language models with reinforcement learning improves the performance of LLM in nonlinear reasoning tasks (such as program equivalence verification).</x:v>
      </x:c>
      <x:c r="F621" t="str">
        <x:v>Yes</x:v>
      </x:c>
      <x:c r="G621" t="str">
        <x:v>FSE-25</x:v>
      </x:c>
      <x:c r="H621" t="str">
        <x:v>7,764 programming problems (Python solutions) selected from the AlphaCode dataset, focusing on the task of program equivalence verification.</x:v>
      </x:c>
      <x:c r="I621" t="str">
        <x:v>Quantitative indicators:
Syntactical Correctness
Functional Correctness (measured by unit test ratio)
Code Similarity (code similarity, scored using CodeBLEU)
Granularity (transformation granularity, measured by Jaccard index)
Downstream task indicators: F1 score, ROC AUC, precision, recall
Effect:
In the intermediate reasoning step, the RL agent method improves functional correctness by about 40% and code similarity by about 45% compared with CoT and ToT.
In the downstream task (program equivalence classification), the F1 score of the RL agent is about 10-15% higher than that of CoT and ToT.</x:v>
      </x:c>
      <x:c r="J621" t="str">
        <x:v>No</x:v>
      </x:c>
      <x:c r="K621" t="str">
        <x:v>Not reported</x:v>
      </x:c>
      <x:c r="L621" t="str">
        <x:v>No</x:v>
      </x:c>
      <x:c r="M621" s="6"/>
      <x:c r="N621"/>
      <x:c r="O621" t="str">
        <x:v>Program Analysis and Software Testing</x:v>
      </x:c>
      <x:c r="P621" t="str">
        <x:v>program analysis techniques</x:v>
      </x:c>
      <x:c r="Q621" t="str">
        <x:v>Yes</x:v>
      </x:c>
    </x:row>
    <x:row r="622" ht="25.5" customHeight="1">
      <x:c r="A622" t="str">
        <x:v>Smaller but Better: Self-Paced Knowledge Distillation for Lightweight yet Effective LCMs</x:v>
      </x:c>
      <x:c r="B622" t="str">
        <x:v>Development</x:v>
      </x:c>
      <x:c r="C622" t="str">
        <x:v>The paper proposes SODA, a self-paced knowledge distillation framework that transfers programming capabilities from large code models (LCMs) to lightweight models. SODA iteratively refines the student model through three stages: correct-and-fault knowledge delivery, multi-view feedback, and feedback-based knowledge update. Experiments show SODA outperforms state-of-the-art methods, with SodaCoder (7B parameters) surpassing ChatGPT in code generation tasks.</x:v>
      </x:c>
      <x:c r="D622" t="str">
        <x:v>The paper proposes SODA, a self-paced knowledge distillation framework that transfers programming capabilities from large code models (LCMs) to lightweight models. SODA iteratively refines the student model through three stages: correct-and-fault knowledge delivery, multi-view feedback, and feedback-based knowledge update. Experiments show SODA outperforms state-of-the-art methods, with SodaCoder (7B parameters) surpassing ChatGPT in code generation tasks.</x:v>
      </x:c>
      <x:c r="E622" t="str">
        <x:v>The knowledge distillation method of lightweight code models (LCMs) improves the programming capabilities of small models.</x:v>
      </x:c>
      <x:c r="F622" t="str">
        <x:v>Yes</x:v>
      </x:c>
      <x:c r="G622" t="str">
        <x:v>FSE-25</x:v>
      </x:c>
      <x:c r="H622" t="str">
        <x:v>HumanEval（Python）、MBPP（Python）、MultiPL-E（Java, JavaScript, C, C++, Go, TypeScript）。</x:v>
      </x:c>
      <x:c r="I622" t="str">
        <x:v>Pass@1 (first solution accuracy): SODA improved by 84.18% on HumanEval (65.2 vs. 35.4) and 39.52% on MBPP (65.2 vs. 46.8).
Pass@10 (accuracy rate in ten attempts): 51.51% improvement on HumanEval (75.0 vs. 49.5).
Model Score (code quality score): average improvement from 2.32 to 4.29.
SodaCoder-DS-6.7B has an average Pass@1 of 66.4 in seven languages, surpassing ChatGPT (61.3).</x:v>
      </x:c>
      <x:c r="J622" t="str">
        <x:v>No</x:v>
      </x:c>
      <x:c r="K622" t="str">
        <x:v>As a partner of Huawei Cloud Computing Technology Co., Ltd., SodaCoder's potential applications in the industry include code generation and automated programming assistance.</x:v>
      </x:c>
      <x:c r="L622" t="str">
        <x:v>Yes</x:v>
      </x:c>
      <x:c r="M622" s="6"/>
      <x:c r="N622"/>
      <x:c r="O622" t="str">
        <x:v>SE for AI </x:v>
      </x:c>
      <x:c r="P622" t="str">
        <x:v>Code pre-trained model</x:v>
      </x:c>
      <x:c r="Q622" t="str">
        <x:v>Yes</x:v>
      </x:c>
    </x:row>
    <x:row r="623" ht="25.5" customHeight="1">
      <x:c r="A623" t="str">
        <x:v>Bridging Operator Semantic Inconsistencies: A Source-level Cross-framework Model Conversion Approach</x:v>
      </x:c>
      <x:c r="B623" t="str">
        <x:v>Maintenance</x:v>
      </x:c>
      <x:c r="C623" t="str">
        <x:v>This paper presents ModelX, a source-level cross-framework model conversion approach designed to address operator semantic inconsistencies between deep learning frameworks. By analyzing the source code of PyTorch and Paddle, the study identifies that 47% of sampled operators exhibit semantic inconsistencies. ModelX employs a layered alignment strategy to modify target framework code, achieving a 91% conversion success rate on 686 sampled operators and outperforming state-of-the-art converters and large language models.</x:v>
      </x:c>
      <x:c r="D623" t="str">
        <x:v>This paper presents ModelX, a source-level cross-framework model conversion approach designed to address operator semantic inconsistencies between deep learning frameworks. By analyzing the source code of PyTorch and Paddle, the study identifies that 47% of sampled operators exhibit semantic inconsistencies. ModelX employs a layered alignment strategy to modify target framework code, achieving a 91% conversion success rate on 686 sampled operators and outperforming state-of-the-art converters and large language models.</x:v>
      </x:c>
      <x:c r="E623" t="str">
        <x:v>Analysis and resolution of operator semantic inconsistency in model conversion across deep learning frameworks.</x:v>
      </x:c>
      <x:c r="F623" t="str">
        <x:v>Yes</x:v>
      </x:c>
      <x:c r="G623" t="str">
        <x:v>FSE-25</x:v>
      </x:c>
      <x:c r="H623" t="str">
        <x:v>The paper uses the following benchmarks:
Datasets: ImageNet-1K, CIFAR-10, CIFAR-100, FashionMNIST, IMDB, Urbansound8K.
Models: 52 models covering vision (such as ResNet, VGG), text and audio tasks.</x:v>
      </x:c>
      <x:c r="I623" t="str">
        <x:v>Quantitative indicators:
Conversion success rate (Success Rate): 91% (624/686).
Maximum absolute error (MAE): less than 1×10−4 on average.
Root mean square error (RMSE): average below 5×10−5
.
Performance indicators (Precision, Recall, F1 Score): Performance improvement on ImageNet-1K is about 2%.
Evaluation Latency: 0.46%-1.50% reduction compared to baseline.
Effect: ModelX outperforms existing tools and large language models in performance, compatibility, and robustness.</x:v>
      </x:c>
      <x:c r="J623" t="str">
        <x:v>No</x:v>
      </x:c>
      <x:c r="K623" t="str">
        <x:v>Not reported</x:v>
      </x:c>
      <x:c r="L623" t="str">
        <x:v>No</x:v>
      </x:c>
      <x:c r="M623" s="6"/>
      <x:c r="N623"/>
      <x:c r="O623" t="str">
        <x:v>Code generation and understanding</x:v>
      </x:c>
      <x:c r="P623" t="str">
        <x:v>Code translation and migration</x:v>
      </x:c>
      <x:c r="Q623" t="str">
        <x:v>Yes</x:v>
      </x:c>
    </x:row>
    <x:row r="624" ht="25.5" customHeight="1">
      <x:c r="A624" t="str">
        <x:v>Blended Analysis for Predictive Execution</x:v>
      </x:c>
      <x:c r="B624" t="str">
        <x:v>Development</x:v>
      </x:c>
      <x:c r="C624" t="str">
        <x:v>This paper introduces PredEx, a blended analysis approach combining Program Analysis (PA) and Large Language Models (LLMs) to predict Python code execution traces without actual execution. By decomposing the prediction task and leveraging PA for deterministic decisions, PredEx significantly improves accuracy. Experiments show that PredEx outperforms state-of-the-art methods by 31.5% and 47.1% in predicting full execution traces for complete and incomplete code, respectively, and excels in tasks like code coverage and runtime error prediction.</x:v>
      </x:c>
      <x:c r="D624" t="str">
        <x:v>This paper introduces PredEx, a blended analysis approach combining Program Analysis (PA) and Large Language Models (LLMs) to predict Python code execution traces without actual execution. By decomposing the prediction task and leveraging PA for deterministic decisions, PredEx significantly improves accuracy. Experiments show that PredEx outperforms state-of-the-art methods by 31.5% and 47.1% in predicting full execution traces for complete and incomplete code, respectively, and excels in tasks like code coverage and runtime error prediction.</x:v>
      </x:c>
      <x:c r="E624" t="str">
        <x:v>Predict program execution trajectories through hybrid program analysis and large language models to support static code analysis and runtime error detection.</x:v>
      </x:c>
      <x:c r="F624" t="str">
        <x:v>Yes</x:v>
      </x:c>
      <x:c r="G624" t="str">
        <x:v>FSE-25</x:v>
      </x:c>
      <x:c r="H624" t="str">
        <x:v>Datasets: CodeNetMut (19K Python code snippets), BugsInPy (1,820 programs from 493 Python projects), FixEval (runtime error detection data set).
Task: Perform trajectory prediction, code coverage analysis, and runtime error prediction.</x:v>
      </x:c>
      <x:c r="I624" t="str">
        <x:v>Quantitative indicators:
Complete execution trajectory prediction accuracy (ETA-F): PredEx improves 31.5%-47.1% compared to the baseline method.
Execution trajectory prefix accuracy (ETA-P): PredEx reaches 89.6%.
Next execution statement prediction accuracy (ETA-S): PredEx reaches 82.3%.
Code coverage prediction accuracy (SCA and BCA): PredEx reaches 79.6% and 84.3% respectively.
Runtime error prediction accuracy: PredEx reaches 89.5%.
Performance: PredEx significantly outperforms baseline methods (such as CodeExecutor and GPT-4) in all tasks.</x:v>
      </x:c>
      <x:c r="J624" t="str">
        <x:v>No</x:v>
      </x:c>
      <x:c r="K624" t="str">
        <x:v>Not reported</x:v>
      </x:c>
      <x:c r="L624" t="str">
        <x:v>No</x:v>
      </x:c>
      <x:c r="M624" s="6"/>
      <x:c r="N624"/>
      <x:c r="O624" t="str">
        <x:v>Program Analysis and Software Testing</x:v>
      </x:c>
      <x:c r="P624" t="str">
        <x:v>program analysis techniques</x:v>
      </x:c>
      <x:c r="Q624" t="str">
        <x:v>Yes</x:v>
      </x:c>
    </x:row>
    <x:row r="625" ht="25.5" customHeight="1">
      <x:c r="A625" t="str">
        <x:v>Revisiting Optimization-Resilience Claims in Binary Diffing Tools: Insights from LLVM Peephole Optimization Analysis</x:v>
      </x:c>
      <x:c r="B625" t="str">
        <x:v>Maintenance</x:v>
      </x:c>
      <x:c r="C625" t="str">
        <x:v>This paper investigates the impact of peephole optimization on binary diffing tools. By analyzing LLVM's peephole optimization process, the authors reveal that peephole optimization significantly modifies binary code syntax at both intra- and inter-basic-block levels throughout the optimization pipeline. Existing basic-block-centric diffing tools struggle to handle these changes, leading to performance degradation. The authors design a "peephole-oriented" test suite to evaluate tool resilience and propose directions for future improvements.</x:v>
      </x:c>
      <x:c r="D625" t="str">
        <x:v>This paper investigates the impact of peephole optimization on binary diffing tools. By analyzing LLVM's peephole optimization process, the authors reveal that peephole optimization significantly modifies binary code syntax at both intra- and inter-basic-block levels throughout the optimization pipeline. Existing basic-block-centric diffing tools struggle to handle these changes, leading to performance degradation. The authors design a "peephole-oriented" test suite to evaluate tool resilience and propose directions for future improvements.</x:v>
      </x:c>
      <x:c r="E625" t="str">
        <x:v>The impact of peephole optimization on binary code diff analysis tools, focusing on its role in syntax differences and tool performance.</x:v>
      </x:c>
      <x:c r="F625" t="str">
        <x:v>No</x:v>
      </x:c>
      <x:c r="G625" t="str">
        <x:v>FSE-25</x:v>
      </x:c>
      <x:c r="H625" t="str">
        <x:v>The paper uses the LLVM Test Suite and the "peephole-oriented" test suite designed by the author, which contains 568 test cases for changes within basic blocks and 417 changes across basic blocks.</x:v>
      </x:c>
      <x:c r="I625" t="str">
        <x:v>Quantitative indicators:
Precision@1: Measures the tool's ability to correctly match pairs of functions.
Number of matched basic block pairs: The number of basic blocks successfully matched by the statistics tool.
Effect:
Existing tools perform poorly on test sets that vary across basic blocks, with Precision@1 dropping to close to 0.
Enhanced tools (such as BinDiff and jTrans that combine call graph information) improve Precision@1 by 5%~15% and 10%~15% respectively.</x:v>
      </x:c>
      <x:c r="J625" t="str">
        <x:v>No</x:v>
      </x:c>
      <x:c r="K625" t="str">
        <x:v>Not reported</x:v>
      </x:c>
      <x:c r="L625" t="str">
        <x:v>No</x:v>
      </x:c>
      <x:c r="M625" s="6"/>
      <x:c r="N625"/>
      <x:c r="O625" t="str">
        <x:v>Formal methods and verification</x:v>
      </x:c>
      <x:c r="P625" t="str">
        <x:v>Compiler correctness verification</x:v>
      </x:c>
      <x:c r="Q625" t="str">
        <x:v>No</x:v>
      </x:c>
    </x:row>
    <x:row r="626" ht="25.5" customHeight="1">
      <x:c r="A626" t="str">
        <x:v>DyLin: A Dynamic Linter for Python</x:v>
      </x:c>
      <x:c r="B626" t="str">
        <x:v>Testing</x:v>
      </x:c>
      <x:c r="C626" t="str">
        <x:v>The paper presents DyLin, the first dynamic linter for Python. Unlike static linters (e.g., Pylint) that struggle with Python’s dynamic features, DyLin detects 15 Python-specific anti-patterns (e.g., mutating lists during iteration, risky float comparisons) by analyzing runtime behavior. Evaluated on 37 open-source projects and Kaggle submissions, DyLin found 68 issues (70.6% precision), including 48 previously unknown bugs, 31 of which were fixed by developers. DyLin complements static tools and testing, with a 6x runtime overhead, and is practical for CI pipelines.</x:v>
      </x:c>
      <x:c r="D626" t="str">
        <x:v>The paper presents DyLin, the first dynamic linter for Python. Unlike static linters (e.g., Pylint) that struggle with Python’s dynamic features, DyLin detects 15 Python-specific anti-patterns (e.g., mutating lists during iteration, risky float comparisons) by analyzing runtime behavior. Evaluated on 37 open-source projects and Kaggle submissions, DyLin found 68 issues (70.6% precision), including 48 previously unknown bugs, 31 of which were fixed by developers. DyLin complements static tools and testing, with a 6x runtime overhead, and is practical for CI pipelines.</x:v>
      </x:c>
      <x:c r="E626" t="str">
        <x:v>Dynamic code analysis, specifically designing dynamic linter tools for the Python language to detect runtime anti-patterns and defects that are difficult to find through static analysis.</x:v>
      </x:c>
      <x:c r="F626" t="str">
        <x:v>No</x:v>
      </x:c>
      <x:c r="G626" t="str">
        <x:v>FSE-25</x:v>
      </x:c>
      <x:c r="H626" t="str">
        <x:v>Micro-benchmarks: 704 lines of code, containing 83 known issues (used to verify checker effectiveness).
GitHub projects: 37 popular open source projects (such as Keras, Flask), covering different fields (ML, Web, etc.).
Kaggle submission: 123 machine learning competition codes (such as Titanic, Mushroom classification).</x:v>
      </x:c>
      <x:c r="I626" t="str">
        <x:v>Precision: 70.6% (48 out of 68 reports are real defects).
Analysis Coverage: 59.9% average (proportion of lines of code analyzed by the inspector).
Runtime overhead: 6x slowdown on average.
Problem fix rate: 31 of 42 reported problems were fixed by developers (73.8%).</x:v>
      </x:c>
      <x:c r="J626" t="str">
        <x:v>Yes</x:v>
      </x:c>
      <x:c r="K626" t="str">
        <x:v>The paper reports on practical applications in open source projects (such as Keras, Sphinx), and develops GitHub Action for CI processes (some projects have been integrated).</x:v>
      </x:c>
      <x:c r="L626" t="str">
        <x:v>No</x:v>
      </x:c>
      <x:c r="M626" s="6" t="e">
        <x:f>HYPERLINK("https://github.com/sola-st/DyLin","https://github.com/sola-st/DyLin")</x:f>
        <x:v>HYPERLINK is not implemented. linkLocation=https://github.com/sola-st/DyLin, friendlyName=https://github.com/sola-st/DyLin</x:v>
      </x:c>
      <x:c r="N626" t="str">
        <x:v>7</x:v>
      </x:c>
      <x:c r="O626" t="str">
        <x:v>Program Analysis and Software Testing</x:v>
      </x:c>
      <x:c r="P626" t="str">
        <x:v>program analysis techniques</x:v>
      </x:c>
      <x:c r="Q626" t="str">
        <x:v>No</x:v>
      </x:c>
    </x:row>
    <x:row r="627" ht="25.5" customHeight="1">
      <x:c r="A627" t="str">
        <x:v>NLP Libraries, Energy Consumption and Runtime - An Empirical Study</x:v>
      </x:c>
      <x:c r="B627" t="str">
        <x:v>Testing</x:v>
      </x:c>
      <x:c r="C627" t="str">
        <x:v>This paper presents the first empirical study comparing energy consumption and runtime performance of three popular NLP libraries (NLTK, spaCy, Gensim) across six preprocessing tasks (e.g., tokenization, POS tagging). Key findings include:
Gensim is most energy-efficient for lightweight tasks (e.g., stemming), while spaCy excels in complex tasks (e.g., NER).
Dataset size and text length strongly correlate with energy usage.
A 100% positive correlation between runtime and energy consumption is observed.
The study highlights the need for energy-aware NLP pipeline design and provides actionable recommendations for sustainable practices.</x:v>
      </x:c>
      <x:c r="D627" t="str">
        <x:v>This paper presents the first empirical study comparing energy consumption and runtime performance of three popular NLP libraries (NLTK, spaCy, Gensim) across six preprocessing tasks (e.g., tokenization, POS tagging). Key findings include:
Gensim is most energy-efficient for lightweight tasks (e.g., stemming), while spaCy excels in complex tasks (e.g., NER).
Dataset size and text length strongly correlate with energy usage.
A 100% positive correlation between runtime and energy consumption is observed.
The study highlights the need for energy-aware NLP pipeline design and provides actionable recommendations for sustainable practices.</x:v>
      </x:c>
      <x:c r="E627" t="str">
        <x:v>Energy consumption and runtime performance analysis of natural language processing (NLP) preprocessing tasks, focusing on comparing the energy efficiency differences of NLTK, spaCy and Gensim libraries.</x:v>
      </x:c>
      <x:c r="F627" t="str">
        <x:v>No</x:v>
      </x:c>
      <x:c r="G627" t="str">
        <x:v>FSE-25</x:v>
      </x:c>
      <x:c r="H627" t="str">
        <x:v>Dataset:
Fake and Real News Dataset (D1, 44K news texts)
Drug Review Dataset (D2, 215K drug reviews)
Online Retail II Dataset (D3, 1M retail transaction short texts)
Tasks: word segmentation, stemming, lemmatization, stop word removal, part-of-speech tagging, named entity recognition.</x:v>
      </x:c>
      <x:c r="I627" t="str">
        <x:v>Energy consumption (Joules):
Gensim saves 130.13% of energy than spaCy in the word segmentation task (the highest difference).
spaCy saves 71.51% more energy than NLTK in NER tasks.
Runtime (seconds): Strongly positively correlated with energy consumption (Spearman coefficient reaches 1.0).
Statistical significance: ANOVA test showed significant differences in 67/72 cases (p&lt;0.05).</x:v>
      </x:c>
      <x:c r="J627" t="str">
        <x:v>No</x:v>
      </x:c>
      <x:c r="K627" t="str">
        <x:v>Not reported</x:v>
      </x:c>
      <x:c r="L627" t="str">
        <x:v>No</x:v>
      </x:c>
      <x:c r="M627" s="6" t="e">
        <x:f>HYPERLINK("https://github.com/rishalab/NLP-PrePro-Energy-Measurement","https://github.com/rishalab/NLP-PrePro-Energy-Measurement")</x:f>
        <x:v>HYPERLINK is not implemented. linkLocation=https://github.com/rishalab/NLP-PrePro-Energy-Measurement, friendlyName=https://github.com/rishalab/NLP-PrePro-Energy-Measurement</x:v>
      </x:c>
      <x:c r="N627" t="str">
        <x:v>0</x:v>
      </x:c>
      <x:c r="O627" t="str">
        <x:v>Systems and Performance Engineering</x:v>
      </x:c>
      <x:c r="P627" t="str">
        <x:v>Performance testing and optimization</x:v>
      </x:c>
      <x:c r="Q627" t="str">
        <x:v>No</x:v>
      </x:c>
    </x:row>
    <x:row r="628" ht="25.5" customHeight="1">
      <x:c r="A628" t="str">
        <x:v>An adaptive language-agnostic pruning method for greener language models for code</x:v>
      </x:c>
      <x:c r="B628" t="str">
        <x:v>Development</x:v>
      </x:c>
      <x:c r="C628" t="str">
        <x:v>This paper introduces Alpine, an adaptive, language-agnostic pruning method designed to reduce the computational overhead and environmental footprint of Transformer-based code language models. Alpine dynamically compresses input sequences, significantly lowering FLOPs, memory usage, and CO₂ emissions while maintaining up to 98.1% of the original model performance. Experiments on defect prediction and code clone detection tasks demonstrate its effectiveness across multiple models.</x:v>
      </x:c>
      <x:c r="D628" t="str">
        <x:v>This paper introduces Alpine, an adaptive, language-agnostic pruning method designed to reduce the computational overhead and environmental footprint of Transformer-based code language models. Alpine dynamically compresses input sequences, significantly lowering FLOPs, memory usage, and CO₂ emissions while maintaining up to 98.1% of the original model performance. Experiments on defect prediction and code clone detection tasks demonstrate its effectiveness across multiple models.</x:v>
      </x:c>
      <x:c r="E628" t="str">
        <x:v>Resource efficiency optimization of code language models, reducing computational and memory requirements through pruning techniques while maintaining model performance.</x:v>
      </x:c>
      <x:c r="F628" t="str">
        <x:v>Yes</x:v>
      </x:c>
      <x:c r="G628" t="str">
        <x:v>FSE-25</x:v>
      </x:c>
      <x:c r="H628" t="str">
        <x:v>The paper uses the following benchmarks:
Two tasks in CodeXGLUE:
Defect prediction (Devign dataset)
Code clone detection (BigCloneBenchmark data set)
Models include CodeBERT, GraphCodeBERT and UniXCoder.</x:v>
      </x:c>
      <x:c r="I628" t="str">
        <x:v>FLOPs (Floating Point Operations): reduced by 50%.
Memory usage: reduced by 58.1%.
Throughput: increased by 28.1%.
Carbon emissions: reduced by 44.85%.
Model performance (accuracy/F1 score): Maintain 98.1% of original performance.</x:v>
      </x:c>
      <x:c r="J628" t="str">
        <x:v>No</x:v>
      </x:c>
      <x:c r="K628" t="str">
        <x:v>Not reported</x:v>
      </x:c>
      <x:c r="L628" t="str">
        <x:v>No</x:v>
      </x:c>
      <x:c r="M628" s="6"/>
      <x:c r="N628"/>
      <x:c r="O628" t="str">
        <x:v>SE for AI </x:v>
      </x:c>
      <x:c r="P628" t="str">
        <x:v>Code pre-trained model</x:v>
      </x:c>
      <x:c r="Q628" t="str">
        <x:v>Yes</x:v>
      </x:c>
    </x:row>
    <x:row r="629" ht="25.5" customHeight="1">
      <x:c r="A629" t="str">
        <x:v>ReproCopilot: LLM-Driven Failure Reproduction with Dynamic Refinement</x:v>
      </x:c>
      <x:c r="B629" t="str">
        <x:v>Testing</x:v>
      </x:c>
      <x:c r="C629" t="str">
        <x:v>This paper introduces ReproCopilot, an LLM-driven tool for automated failure reproduction. It leverages state-oriented code generation and dynamic refinement to generate workloads that reproduce failures. Evaluated on 50 real-world failures, ReproCopilot achieves a 76% success rate, outperforming state-of-the-art solutions.</x:v>
      </x:c>
      <x:c r="D629" t="str">
        <x:v>This paper introduces ReproCopilot, an LLM-driven tool for automated failure reproduction. It leverages state-oriented code generation and dynamic refinement to generate workloads that reproduce failures. Evaluated on 50 real-world failures, ReproCopilot achieves a 76% success rate, outperforming state-of-the-art solutions.</x:v>
      </x:c>
      <x:c r="E629" t="str">
        <x:v>Automate fault reproduction by combining LLM and program analysis techniques to generate workloads that can reproduce faults.</x:v>
      </x:c>
      <x:c r="F629" t="str">
        <x:v>Yes</x:v>
      </x:c>
      <x:c r="G629" t="str">
        <x:v>FSE-25</x:v>
      </x:c>
      <x:c r="H629" t="str">
        <x:v>The paper uses the following benchmarks:
23 bugs in the BugSwarm dataset (from 8 open source projects).
27 manually collected distributed system faults (from ZooKeeper, Hadoop, HDFS, HBase, Elasticsearch, etc.).</x:v>
      </x:c>
      <x:c r="I629" t="str">
        <x:v>Success rate: 76% (38/50 failures).
Number of iterations: 2.24 on average.
Number of lines of code generated: 12 lines on average, 60 lines at most.
Root cause capture rate: 95% (of 36/38 reoccurring faults, 34 had the root cause captured).</x:v>
      </x:c>
      <x:c r="J629" t="str">
        <x:v>No</x:v>
      </x:c>
      <x:c r="K629" t="str">
        <x:v>Not reported</x:v>
      </x:c>
      <x:c r="L629" t="str">
        <x:v>Yes</x:v>
      </x:c>
      <x:c r="M629" s="6"/>
      <x:c r="N629"/>
      <x:c r="O629" t="str">
        <x:v>Program Analysis and Software Testing</x:v>
      </x:c>
      <x:c r="P629" t="str">
        <x:v>Automated test generation</x:v>
      </x:c>
      <x:c r="Q629" t="str">
        <x:v>Yes</x:v>
      </x:c>
    </x:row>
    <x:row r="630" ht="25.5" customHeight="1">
      <x:c r="A630" t="str">
        <x:v>Improving Graph Learning-Based Fault Localization with Tailored Semi-Supervised Learning</x:v>
      </x:c>
      <x:c r="B630" t="str">
        <x:v>Testing</x:v>
      </x:c>
      <x:c r="C630" t="str">
        <x:v>The paper introduces Legato, a semi-supervised learning framework for graph-based fault localization (GBFL). Traditional GBFL methods require fully labeled datasets, which are costly to obtain. Legato addresses this by using attention mechanisms to augment fault-unrelated subgraphs and estimating pseudo-labels via Gaussian Mixture Models (GMM). Evaluations on an industrial dataset show Legato outperforms baselines, achieving 18.05% and 38.82% improvements in Top-1 accuracy for within-project and cross-project scenarios, respectively.</x:v>
      </x:c>
      <x:c r="D630" t="str">
        <x:v>The paper introduces Legato, a semi-supervised learning framework for graph-based fault localization (GBFL). Traditional GBFL methods require fully labeled datasets, which are costly to obtain. Legato addresses this by using attention mechanisms to augment fault-unrelated subgraphs and estimating pseudo-labels via Gaussian Mixture Models (GMM). Evaluations on an industrial dataset show Legato outperforms baselines, achieving 18.05% and 38.82% improvements in Top-1 accuracy for within-project and cross-project scenarios, respectively.</x:v>
      </x:c>
      <x:c r="E630" t="str">
        <x:v>Semi-supervised fault location based on graph learning aims to solve the problem of insufficient annotation data and improve model performance by combining attention-guided graph enhancement and pseudo-label estimation technology.</x:v>
      </x:c>
      <x:c r="F630" t="str">
        <x:v>Yes</x:v>
      </x:c>
      <x:c r="G630" t="str">
        <x:v>FSE-25</x:v>
      </x:c>
      <x:c r="H630" t="str">
        <x:v>The paper uses an industrial-level data set, including 11 C/C++ projects (each project has more than 1 million lines of code), with a total of 15,000 test cases (7,500 failed, 7,500 passed), of which only 8% failed tests were annotated.</x:v>
      </x:c>
      <x:c r="I630" t="str">
        <x:v>Indicators: Recall at Top-N (N=1,3,5), MFR (Mean First Rank), MAR (Mean Average Rank).
Effect: Using GRACE as the baseline, Legato's Top-1 accuracy at the method level reached 68.91% (an increase of 70.32%), and its Top-1 accuracy at the file level reached 79.03% (an increase of 46.10%). MFR and MAR were reduced by 88.61% and 85.63% respectively.</x:v>
      </x:c>
      <x:c r="J630" t="str">
        <x:v>Yes</x:v>
      </x:c>
      <x:c r="K630" t="str">
        <x:v>The data comes from 11 large-scale software projects of a global enterprise, and the experiment verified the effectiveness of Legato in industrial scenarios.</x:v>
      </x:c>
      <x:c r="L630" t="str">
        <x:v>Yes</x:v>
      </x:c>
      <x:c r="M630" s="6" t="e">
        <x:f>HYPERLINK("https://github.com/pppppkun/Legato","https://github.com/pppppkun/Legato")</x:f>
        <x:v>HYPERLINK is not implemented. linkLocation=https://github.com/pppppkun/Legato, friendlyName=https://github.com/pppppkun/Legato</x:v>
      </x:c>
      <x:c r="N630" t="str">
        <x:v>0</x:v>
      </x:c>
      <x:c r="O630" t="str">
        <x:v>Software maintenance and evolution</x:v>
      </x:c>
      <x:c r="P630" t="str">
        <x:v>Automated program repair</x:v>
      </x:c>
      <x:c r="Q630" t="str">
        <x:v>Yes</x:v>
      </x:c>
    </x:row>
    <x:row r="631" ht="25.5" customHeight="1">
      <x:c r="A631" t="str">
        <x:v>Towards Understanding Docker Build Faults in Practice: Symptoms, Root Causes, and Fix Patterns</x:v>
      </x:c>
      <x:c r="B631" t="str">
        <x:v>Development</x:v>
      </x:c>
      <x:c r="C631" t="str">
        <x:v>This paper presents the first comprehensive empirical study on Docker Build Faults (DBFs), analyzing 474 cases from GitHub, Stack Overflow, and Docker Forum. It constructs taxonomies of 15 symptoms, 23 root causes, and 35 fix patterns, revealing that build failure (69.83%) is the most common symptom, primarily caused by resource errors (25.11%) and dependency errors (23.21%). The study also develops DBF-Assistant, a knowledge-based tool to assist developers in resolving DBFs efficiently.</x:v>
      </x:c>
      <x:c r="D631" t="str">
        <x:v>This paper presents the first comprehensive empirical study on Docker Build Faults (DBFs), analyzing 474 cases from GitHub, Stack Overflow, and Docker Forum. It constructs taxonomies of 15 symptoms, 23 root causes, and 35 fix patterns, revealing that build failure (69.83%) is the most common symptom, primarily caused by resource errors (25.11%) and dependency errors (23.21%). The study also develops DBF-Assistant, a knowledge-based tool to assist developers in resolving DBFs efficiently.</x:v>
      </x:c>
      <x:c r="E631" t="str">
        <x:v>Characteristic analysis of Docker build failures, including symptom classification, root cause mining and repair mode summary, aims to provide practical guidance and tool support for developers and researchers.</x:v>
      </x:c>
      <x:c r="F631" t="str">
        <x:v>Yes</x:v>
      </x:c>
      <x:c r="G631" t="str">
        <x:v>FSE-25</x:v>
      </x:c>
      <x:c r="H631" t="str">
        <x:v>The paper uses a data set containing 474 DBF cases, from sources including:
GitHub: 255 closed Docker build related issues
Stack Overflow: 210 Highly Rated Q&amp;A Posts
Docker Forum: 9 Official Forum Posts Resolved</x:v>
      </x:c>
      <x:c r="I631" t="str">
        <x:v>Classification scale: 15 symptoms, 23 root causes, 35 repair modes.
Symptom distribution: build failure (69.83%), initialization failure (14.35%), performance issues (5.06%).
Root cause distribution: resource errors (25.11%), dependency errors (23.21%), configuration errors (9.28%).
Repair mode: dependency upgrade (12.14%), path correction (8.81%), etc. cover 88.61% of cases.</x:v>
      </x:c>
      <x:c r="J631" t="str">
        <x:v>Yes</x:v>
      </x:c>
      <x:c r="K631" t="str">
        <x:v>The DBF-Assistant tool has been initially verified in practice, with a user satisfaction rate of 75.2% (94/125 interactions marked as "like"), and provides real value in reducing troubleshooting time.</x:v>
      </x:c>
      <x:c r="L631" t="str">
        <x:v>No</x:v>
      </x:c>
      <x:c r="M631" s="6"/>
      <x:c r="N631"/>
      <x:c r="O631" t="str">
        <x:v>Systems and Performance Engineering</x:v>
      </x:c>
      <x:c r="P631" t="str">
        <x:v>Software build and deployment</x:v>
      </x:c>
      <x:c r="Q631" t="str">
        <x:v>No</x:v>
      </x:c>
    </x:row>
    <x:row r="632" ht="25.5" customHeight="1">
      <x:c r="A632" t="str">
        <x:v>Scientific Open-Source Software Is Less Likely To Become Abandoned Than One Might Think! Lessons from Curating a Catalog of Maintained Scientific Software</x:v>
      </x:c>
      <x:c r="B632" t="str">
        <x:v>Maintenance</x:v>
      </x:c>
      <x:c r="C632" t="str">
        <x:v>The paper investigates the sustainability of open-source scientific software by curating a dataset of 18,247 projects (SciCat) and analyzing factors affecting their longevity. It finds that scientific software survives longer than non-scientific counterparts, especially infrastructure-layer projects and those with government involvement. Using LLMs for classification, the study provides empirical insights to guide maintenance and resource allocation in scientific software ecosystems.</x:v>
      </x:c>
      <x:c r="D632" t="str">
        <x:v>The paper investigates the sustainability of open-source scientific software by curating a dataset of 18,247 projects (SciCat) and analyzing factors affecting their longevity. It finds that scientific software survives longer than non-scientific counterparts, especially infrastructure-layer projects and those with government involvement. Using LLMs for classification, the study provides empirical insights to guide maintenance and resource allocation in scientific software ecosystems.</x:v>
      </x:c>
      <x:c r="E632" t="str">
        <x:v>The sustainability (longevity) of open source scientific software and its influencing factors, including domain, software stack level, dependencies, community size, etc.</x:v>
      </x:c>
      <x:c r="F632" t="str">
        <x:v>Yes</x:v>
      </x:c>
      <x:c r="G632" t="str">
        <x:v>FSE-25</x:v>
      </x:c>
      <x:c r="H632" t="str">
        <x:v>The paper uses multiple external data sets for cross-validation, including:
Journal of Open Source Software (JOSS)
National Laboratory Repositories
Research Software Directory
Papers with Code
NSF Soft-Search</x:v>
      </x:c>
      <x:c r="I632" t="str">
        <x:v>Quantitative indicators:
Project life (time to abandonment, defined as 6 months of inactivity after the last submission).
Restricted Mean Survival Time (RMST).
Hazard Ratio (HR), used in Cox proportional hazards regression analysis.
Effect:
The average RMST for scientific software is 6.44 years, with projects in mathematics having the longest (7.91 years) and computer science having the shortest (5.74 years).
Projects in the infrastructure layer have the longest lifespan (HR=0.69, which means the risk is reduced by 31%).
The risk of projects with government participation is reduced by 14% (HR=0.86), while the risk of projects with academic participation is increased by 8% (HR=1.08).</x:v>
      </x:c>
      <x:c r="J632" t="str">
        <x:v>No</x:v>
      </x:c>
      <x:c r="K632" t="str">
        <x:v>Not reported</x:v>
      </x:c>
      <x:c r="L632" t="str">
        <x:v>No</x:v>
      </x:c>
      <x:c r="M632" s="6"/>
      <x:c r="N632"/>
      <x:c r="O632" t="str">
        <x:v>Software maintenance and evolution</x:v>
      </x:c>
      <x:c r="P632" t="str">
        <x:v>Open source project sustainability research</x:v>
      </x:c>
      <x:c r="Q632" t="str">
        <x:v>Yes</x:v>
      </x:c>
    </x:row>
    <x:row r="633" ht="25.5" customHeight="1">
      <x:c r="A633" t="str">
        <x:v>Who Will Stop Contributing to OSS Projects? Predicting Company Turnover Based on Initial Behavior</x:v>
      </x:c>
      <x:c r="B633" t="str">
        <x:v>Management</x:v>
      </x:c>
      <x:c r="C633" t="str">
        <x:v>The paper investigates corporate turnover in open-source software (OSS) projects, focusing on the Linux kernel. It analyzes the early-stage behavior of 1,322 companies and finds that 12% discontinue contributions annually, with 16% being top contributors. A Temporal Convolutional Network (TCN) model is proposed to predict turnover, achieving an AUC of 0.76 and accuracy of 0.71. The model’s robustness is validated on Rust and OpenStack, offering insights for sustaining corporate participation in OSS ecosystems.</x:v>
      </x:c>
      <x:c r="D633" t="str">
        <x:v>The paper investigates corporate turnover in open-source software (OSS) projects, focusing on the Linux kernel. It analyzes the early-stage behavior of 1,322 companies and finds that 12% discontinue contributions annually, with 16% being top contributors. A Temporal Convolutional Network (TCN) model is proposed to predict turnover, achieving an AUC of 0.76 and accuracy of 0.71. The model’s robustness is validated on Rust and OpenStack, offering insights for sustaining corporate participation in OSS ecosystems.</x:v>
      </x:c>
      <x:c r="E633" t="str">
        <x:v>The continuity (turnover) of enterprise participation in open source software projects and its prediction, focusing on the relationship between early contribution behavior and cessation of contribution.</x:v>
      </x:c>
      <x:c r="F633" t="str">
        <x:v>Yes</x:v>
      </x:c>
      <x:c r="G633" t="str">
        <x:v>FSE-25</x:v>
      </x:c>
      <x:c r="H633" t="str">
        <x:v>The paper uses the following benchmark data sets and models for verification:
Dataset: Linux kernel (1,322 companies), OpenStack (192 companies), Rust (94 companies).
Compare models: logistic regression, random forest, multi-layer perceptron (MLP), LSTM, Bi-LSTM, GRU, gradient boosting (Gradient Boosting), CatBoost.</x:v>
      </x:c>
      <x:c r="I633" t="str">
        <x:v>Quantitative indicators:
AUC (Area Under the ROC Curve): The TCN model reaches 0.76 on the Linux kernel, 0.79 on OpenStack, and 0.84 on Rust.
Accuracy: The TCN model is 0.71 on the Linux kernel, 0.76 on OpenStack, and 0.79 on Rust.
Other indicators: Precision, Recall, F1 score (see Table 4).
Effect: The TCN model performs best among all projects, outperforming traditional machine learning models.</x:v>
      </x:c>
      <x:c r="J633" t="str">
        <x:v>No</x:v>
      </x:c>
      <x:c r="K633" t="str">
        <x:v>Not reported</x:v>
      </x:c>
      <x:c r="L633" t="str">
        <x:v>No</x:v>
      </x:c>
      <x:c r="M633" s="6"/>
      <x:c r="N633"/>
      <x:c r="O633" t="str">
        <x:v>Software maintenance and evolution</x:v>
      </x:c>
      <x:c r="P633" t="str">
        <x:v>Open source project sustainability research</x:v>
      </x:c>
      <x:c r="Q633" t="str">
        <x:v>No</x:v>
      </x:c>
    </x:row>
    <x:row r="634" ht="25.5" customHeight="1">
      <x:c r="A634" t="str">
        <x:v>Impact of Request Formats on Effort Estimation: Are LLMs Different than Humans?</x:v>
      </x:c>
      <x:c r="B634" t="str">
        <x:v>Management</x:v>
      </x:c>
      <x:c r="C634" t="str">
        <x:v>This study investigates the impact of request formats on effort estimation, comparing Large Language Models (LLMs) with human performance. By replicating human experiments, the research finds that LLMs provide lower effort estimates when transitioning from the traditional format ("How much effort is required to complete X?") to the alternative format ("How much can be completed in Y work hours?"). The results reveal that LLMs exhibit anchoring bias similar to humans, offering crucial insights for future human-AI collaboration and prompt design.</x:v>
      </x:c>
      <x:c r="D634" t="str">
        <x:v>This study investigates the impact of request formats on effort estimation, comparing Large Language Models (LLMs) with human performance. By replicating human experiments, the research finds that LLMs provide lower effort estimates when transitioning from the traditional format ("How much effort is required to complete X?") to the alternative format ("How much can be completed in Y work hours?"). The results reveal that LLMs exhibit anchoring bias similar to humans, offering crucial insights for future human-AI collaboration and prompt design.</x:v>
      </x:c>
      <x:c r="E634" t="str">
        <x:v>The impact of request format on workload estimation, and the similarities and differences in estimation behavior between LLMs and humans, especially the performance of anchoring bias.</x:v>
      </x:c>
      <x:c r="F634" t="str">
        <x:v>Yes</x:v>
      </x:c>
      <x:c r="G634" t="str">
        <x:v>FSE-25</x:v>
      </x:c>
      <x:c r="H634" t="str">
        <x:v>The study used the TAWOS data set, which contains 704 user stories from three open source software projects (Hyperledger Fabric, Mulesoft Mule, Spring XD), and based on these data, 880 prompts were generated for experiments.</x:v>
      </x:c>
      <x:c r="I634" t="str">
        <x:v>Quantitative indicators:
Median effort estimates.
Anchoring Index (AI) is used to measure the strength of anchoring bias.
Effect:
LLMs estimates in alternative formats are significantly lower than traditional formats (e.g. GPT-4 has a median estimate of 4,000 hours in traditional formats and 150 hours in alternative formats).
The anchoring index shows that the anchoring effect of LLMs is very significant (AI &gt; 1), indicating that the anchoring adjustment of LLMs to the time frame is insufficient.</x:v>
      </x:c>
      <x:c r="J634" t="str">
        <x:v>No</x:v>
      </x:c>
      <x:c r="K634" t="str">
        <x:v>Not reported</x:v>
      </x:c>
      <x:c r="L634" t="str">
        <x:v>Yes</x:v>
      </x:c>
      <x:c r="M634" s="6"/>
      <x:c r="N634"/>
      <x:c r="O634" t="str">
        <x:v>Human-computer interaction and developer tools</x:v>
      </x:c>
      <x:c r="P634" t="str">
        <x:v>Developer experience and flow analysis</x:v>
      </x:c>
      <x:c r="Q634" t="str">
        <x:v>Yes</x:v>
      </x:c>
    </x:row>
    <x:row r="635" ht="25.5" customHeight="1">
      <x:c r="A635" t="str">
        <x:v>Cross-System Categorization of Abnormal Traces in Microservice-Based Systems via Meta-Learning</x:v>
      </x:c>
      <x:c r="B635" t="str">
        <x:v>Maintenance</x:v>
      </x:c>
      <x:c r="C635" t="str">
        <x:v>This paper introduces TraFaultDia, an AIOps framework that leverages meta-learning to automatically classify abnormal traces into specific fault categories in microservice-based systems (MSS). By fusing multi-modal trace data into compressed representations, TraFaultDia achieves high accuracy in few-shot learning scenarios, enabling efficient root cause analysis. Evaluations on benchmark systems demonstrate its effectiveness, with average accuracy exceeding 90% in both within-system and cross-system contexts.</x:v>
      </x:c>
      <x:c r="D635" t="str">
        <x:v>This paper introduces TraFaultDia, an AIOps framework that leverages meta-learning to automatically classify abnormal traces into specific fault categories in microservice-based systems (MSS). By fusing multi-modal trace data into compressed representations, TraFaultDia achieves high accuracy in few-shot learning scenarios, enabling efficient root cause analysis. Evaluations on benchmark systems demonstrate its effectiveness, with average accuracy exceeding 90% in both within-system and cross-system contexts.</x:v>
      </x:c>
      <x:c r="E635" t="str">
        <x:v>Cross-system exception tracking classification based on meta-learning aims to solve the problems of automatic classification and root cause analysis of exception tracking in microservice systems.</x:v>
      </x:c>
      <x:c r="F635" t="str">
        <x:v>Yes</x:v>
      </x:c>
      <x:c r="G635" t="str">
        <x:v>FSE-25</x:v>
      </x:c>
      <x:c r="H635" t="str">
        <x:v>The study used two open source datasets:
DeepTraLog: Contains exception tracking data for 14 fault categories of the Trainticket system.
Nezha: Contains exception tracking data for 5 fault types (such as CPU contention, network delay, etc.) of the Trainticket and OnlineBoutique systems.</x:v>
      </x:c>
      <x:c r="I635" t="str">
        <x:v>Quantitative indicator: classification accuracy (accuracy).
Effect:
On the Trainticket system, the average accuracy is 93.26% (same system) and 92.19% (cross-system).
On the OnlineBoutique system, the average accuracy is 85.20% (same system) and 84.77% (cross-system).</x:v>
      </x:c>
      <x:c r="J635" t="str">
        <x:v>No</x:v>
      </x:c>
      <x:c r="K635" t="str">
        <x:v>Not reported</x:v>
      </x:c>
      <x:c r="L635" t="str">
        <x:v>No</x:v>
      </x:c>
      <x:c r="M635" s="6"/>
      <x:c r="N635"/>
      <x:c r="O635" t="str">
        <x:v>Anomaly detection and fault diagnosis</x:v>
      </x:c>
      <x:c r="P635" t="str">
        <x:v>Anomaly detection and fault location in microservice systems</x:v>
      </x:c>
      <x:c r="Q635" t="str">
        <x:v>No</x:v>
      </x:c>
    </x:row>
    <x:row r="636" ht="25.5" customHeight="1">
      <x:c r="A636" t="str">
        <x:v>CAShift: Benchmarking Log-Based Cloud Attack Detection under Normality Shift</x:v>
      </x:c>
      <x:c r="B636" t="str">
        <x:v>Maintenance</x:v>
      </x:c>
      <x:c r="C636" t="str">
        <x:v>The paper introduces CASHift, a benchmark dataset for evaluating log-based anomaly detection (LAD) methods in cloud environments under normality shift scenarios. CASHift supports three real-world shift types (application, version, and cloud architecture shifts) and includes 20 attack scenarios. Experiments reveal that existing LAD methods suffer performance degradation (up to 34% drop in F1-Score) under shifts, while continuous learning methods can mitigate this issue (up to 27% improvement). The study provides insights for designing robust LAD models and highlights future research directions.</x:v>
      </x:c>
      <x:c r="D636" t="str">
        <x:v>The paper introduces CASHift, a benchmark dataset for evaluating log-based anomaly detection (LAD) methods in cloud environments under normality shift scenarios. CASHift supports three real-world shift types (application, version, and cloud architecture shifts) and includes 20 attack scenarios. Experiments reveal that existing LAD methods suffer performance degradation (up to 34% drop in F1-Score) under shifts, while continuous learning methods can mitigate this issue (up to 27% improvement). The study provides insights for designing robust LAD models and highlights future research directions.</x:v>
      </x:c>
      <x:c r="E636" t="str">
        <x:v>Performance evaluation and optimization of log-based attack detection in cloud environments under normal drift, focusing on the impact of normal drift on the LAD method and the adaptive improvement of continuous learning.</x:v>
      </x:c>
      <x:c r="F636" t="str">
        <x:v>Yes</x:v>
      </x:c>
      <x:c r="G636" t="str">
        <x:v>FSE-25</x:v>
      </x:c>
      <x:c r="H636" t="str">
        <x:v>The paper uses the self-built CASHift data set, which contains 27,000 normal logs and 2,500 attack logs, covering three normal deviations and 20 attack scenarios. At the same time, existing data sets (such as LogHub, Anoshift, etc.) were compared.</x:v>
      </x:c>
      <x:c r="I636" t="str">
        <x:v>Indicators: ROC-AUC, Precision, Recall, F1-Score.
Effect:
In the no-offset scenario, the VAE model F1-Score reaches 0.99.
Under normal offset, the F1-Score of the LAD method decreases by 17% on average (maximum 34%).
Continuous learning methods (such as ZOL) can improve F1-Score by up to 27%.</x:v>
      </x:c>
      <x:c r="J636" t="str">
        <x:v>No</x:v>
      </x:c>
      <x:c r="K636" t="str">
        <x:v>Not reported</x:v>
      </x:c>
      <x:c r="L636" t="str">
        <x:v>No</x:v>
      </x:c>
      <x:c r="M636" s="6"/>
      <x:c r="N636"/>
      <x:c r="O636" t="str">
        <x:v>Anomaly detection and fault diagnosis</x:v>
      </x:c>
      <x:c r="P636" t="str">
        <x:v>Log anomaly detection</x:v>
      </x:c>
      <x:c r="Q636" t="str">
        <x:v>Yes</x:v>
      </x:c>
    </x:row>
    <x:row r="637" ht="25.5" customHeight="1">
      <x:c r="A637" t="str">
        <x:v>Detecting and Handling WoT Violations by Learning Physical Interactions from Device Logs</x:v>
      </x:c>
      <x:c r="B637" t="str">
        <x:v>Testing</x:v>
      </x:c>
      <x:c r="C637" t="str">
        <x:v>The paper proposes SysGuard, an approach to detect and handle violations in Web of Things (WoT) systems. WoT systems integrate IoT devices via standardized interfaces, but complex physical interactions can lead to safety issues. SysGuard employs a Dynamic Probabilistic Graphical Model (DPGM) to learn physical interactions from device logs, constructing a Physical Interaction Graph (PIG). It uses LLM-based causal analysis to filter irrelevant dependencies. During runtime, SysGuard monitors device logs, predicts violations, and generates adaptive handling policies. Evaluations show SysGuard outperforms state-of-the-art methods in detection and handling effectiveness.</x:v>
      </x:c>
      <x:c r="D637" t="str">
        <x:v>The paper proposes SysGuard, an approach to detect and handle violations in Web of Things (WoT) systems. WoT systems integrate IoT devices via standardized interfaces, but complex physical interactions can lead to safety issues. SysGuard employs a Dynamic Probabilistic Graphical Model (DPGM) to learn physical interactions from device logs, constructing a Physical Interaction Graph (PIG). It uses LLM-based causal analysis to filter irrelevant dependencies. During runtime, SysGuard monitors device logs, predicts violations, and generates adaptive handling policies. Evaluations show SysGuard outperforms state-of-the-art methods in detection and handling effectiveness.</x:v>
      </x:c>
      <x:c r="E637" t="str">
        <x:v>Detect and handle violations in the WoT system.
Learn physical interactions and generate adaptive processing strategies.</x:v>
      </x:c>
      <x:c r="F637" t="str">
        <x:v>Yes</x:v>
      </x:c>
      <x:c r="G637" t="str">
        <x:v>FSE-25</x:v>
      </x:c>
      <x:c r="H637" t="str">
        <x:v>The paper constructs the first real-world WoT violation data set, which contains 44,897 device logs and 1,571 manually labeled violation cases.
Baseline methods compared include iRuler, HAWatcher and IoTSafe.</x:v>
      </x:c>
      <x:c r="I637" t="str">
        <x:v>Detection effect: Precision&gt;0.91, Recall&gt;0.92, F1-Score&gt;0.92.
Treatment effect: HR@3 (hit rate) &gt;0.90, MRR (mean reciprocal ranking) &gt;0.79.
Runtime efficiency: Average response time is less than 100 milliseconds and grows linearly with the number of devices.</x:v>
      </x:c>
      <x:c r="J637" t="str">
        <x:v>Yes</x:v>
      </x:c>
      <x:c r="K637" t="str">
        <x:v>The paper conducted experiments in two real WoT systems, smart home and smart building, to verify the effectiveness and efficiency of SysGuard.</x:v>
      </x:c>
      <x:c r="L637" t="str">
        <x:v>No</x:v>
      </x:c>
      <x:c r="M637" s="6"/>
      <x:c r="N637"/>
      <x:c r="O637" t="str">
        <x:v>Anomaly detection and fault diagnosis</x:v>
      </x:c>
      <x:c r="P637" t="str">
        <x:v>Log anomaly detection</x:v>
      </x:c>
      <x:c r="Q637" t="str">
        <x:v>Yes</x:v>
      </x:c>
    </x:row>
    <x:row r="638" ht="25.5" customHeight="1">
      <x:c r="A638" t="str">
        <x:v>Prompts Are Programs Too! Understanding How Developers Build Software Containing Prompts</x:v>
      </x:c>
      <x:c r="B638" t="str">
        <x:v>Development</x:v>
      </x:c>
      <x:c r="C638" t="str">
        <x:v>This paper argues that some prompts function as programs, a phenomenon termed "prompt programming," and explores how developers build software containing natural language prompts. Using Straussian grounded theory, the study conducts interviews with 20 developers across various contexts (e.g., big tech, startups, academia, open-source). Through qualitative analysis, it identifies 15 key observations, revealing unique challenges in prompt programming: developers struggle to form reliable mental models of foundation models (FMs); prompts are sensitive to subtle details and fragile; requirements evolve as FM capabilities are discovered; fault localization in debugging is difficult, etc. The research also compares prompt programming with traditional software development, providing implications for tool creation and practical improvements.</x:v>
      </x:c>
      <x:c r="D638" t="str">
        <x:v>This paper argues that some prompts function as programs, a phenomenon termed "prompt programming," and explores how developers build software containing natural language prompts. Using Straussian grounded theory, the study conducts interviews with 20 developers across various contexts (e.g., big tech, startups, academia, open-source). Through qualitative analysis, it identifies 15 key observations, revealing unique challenges in prompt programming: developers struggle to form reliable mental models of foundation models (FMs); prompts are sensitive to subtle details and fragile; requirements evolve as FM capabilities are discovered; fault localization in debugging is difficult, etc. The research also compares prompt programming with traditional software development, providing implications for tool creation and practical improvements.</x:v>
      </x:c>
      <x:c r="E638" t="str">
        <x:v>Explore the phenomenon of "prompt programming", that is, how developers develop programs containing natural language prompts, analyze their development process (requirements, design, implementation, debugging, etc.), the challenges faced (such as unreliable mental models, prompt fragility), and the similarities and differences with traditional software development, aiming to form a preliminary understanding of prompt programming practices and provide guidance for related tools and practices.</x:v>
      </x:c>
      <x:c r="F638" t="str">
        <x:v>Yes</x:v>
      </x:c>
      <x:c r="G638" t="str">
        <x:v>FSE-25</x:v>
      </x:c>
      <x:c r="H638" t="str">
        <x:v>The paper does not use a benchmark data set in the traditional sense, but uses interview data from 20 developers as the core research material. These developers come from diverse backgrounds, including big tech companies (e.g. R&amp;D departments, engineering departments), startups, academia, open source communities (OSS), freelancers, etc., covering multiple model types (open source/closed source, language models/visual language models), application domains (security, education, productivity tools, etc.) and prompt structures (single prompts, multi-prompt chains, language agents)</x:v>
      </x:c>
      <x:c r="I638" t="str">
        <x:v>Quantitative indicators: The coding consistency index (Cohen’s κ) in qualitative analysis is mainly used to evaluate the reliability of the coding process; in addition, the background data of the participants (such as years of programming experience, number of prompt programs developed) is used to assist the analysis.
Achieved results: The inter-rater reliability (Cohen’s κ) of coding was 0.89 and 0.81 respectively, indicating that the coding results were almost completely consistent; through interview analysis of 20 participants (average programming experience 8.5 years, average development of 10 prompt programs), 15 observations on prompt programming barriers were extracted, covering multiple dimensions such as developers, basic models, prompts themselves and development processes.</x:v>
      </x:c>
      <x:c r="J638" t="str">
        <x:v>No</x:v>
      </x:c>
      <x:c r="K638" t="str">
        <x:v>Developers at large technology companies use prompting programs in areas such as software testing and code generation (such as P4 and P8 who develop prompting code generation in software testing);
Startup developers build prompt programs for areas such as robotics and software testing (e.g., P17 generates code for robotics, and P18 develops test generation tools);
Participants used tools such as LangChain and LangGraph to handle the orchestration of prompt chains and solve multi-prompt coupling problems.</x:v>
      </x:c>
      <x:c r="L638" t="str">
        <x:v>No</x:v>
      </x:c>
      <x:c r="M638" s="6"/>
      <x:c r="N638"/>
      <x:c r="O638" t="str">
        <x:v>Human-computer interaction and developer tools</x:v>
      </x:c>
      <x:c r="P638" t="str">
        <x:v>Developer experience and flow analysis</x:v>
      </x:c>
      <x:c r="Q638" t="str">
        <x:v>Yes</x:v>
      </x:c>
    </x:row>
    <x:row r="639" ht="25.5" customHeight="1">
      <x:c r="A639" t="str">
        <x:v>De-duplicating Silent Compiler Bugs via Deep Semantic Representation</x:v>
      </x:c>
      <x:c r="B639" t="str">
        <x:v>Testing</x:v>
      </x:c>
      <x:c r="C639" t="str">
        <x:v>This paper proposes BLADE, a black-box technique for de-duplicating silent compiler bugs. Silent bugs, which produce no error messages, lead to redundant analysis of test failures, wasting significant resources. Existing black-box techniques relying on syntactic information are ineffective, while white-box techniques are less applicable in practice. BLADE uses intermediate representation learning with an auxiliary task (classifying failure-triggering vs. failure-free test programs) to train models, extracting failure-relevant semantic information via model interpretation for de-duplication.</x:v>
      </x:c>
      <x:c r="D639" t="str">
        <x:v>This paper proposes BLADE, a black-box technique for de-duplicating silent compiler bugs. Silent bugs, which produce no error messages, lead to redundant analysis of test failures, wasting significant resources. Existing black-box techniques relying on syntactic information are ineffective, while white-box techniques are less applicable in practice. BLADE uses intermediate representation learning with an auxiliary task (classifying failure-triggering vs. failure-free test programs) to train models, extracting failure-relevant semantic information via model interpretation for de-duplication.</x:v>
      </x:c>
      <x:c r="E639" t="str">
        <x:v>Design and implement BLADE technology, extract failure-related semantic information from failure-triggered test programs through deep semantic representation, and achieve effective deduplication of compiler silent errors in a black-box manner; at the same time, extend BLADE into a general framework and verify its ability to extract failure-related features from a variety of information (such as test coverage) to improve the deduplication effect</x:v>
      </x:c>
      <x:c r="F639" t="str">
        <x:v>Yes</x:v>
      </x:c>
      <x:c r="G639" t="str">
        <x:v>FSE-25</x:v>
      </x:c>
      <x:c r="H639" t="str">
        <x:v>Using five compiler test datasets from GCC and LLVM:
Four existing datasets: from GCC-4.3.0 (1235 test failures, 29 unique errors), GCC-4.4.0 (647 test failures, 20 unique errors), GCC-4.5.0 (26 test failures, 7 unique errors), LLVM-2.8.0 (116 test failures, 6 unique errors);
A newly built dataset: from GCC-14.1.0 (2400 test failures, 20 unique errors).
These datasets contain real-world silent compiler errors and corresponding test programs.</x:v>
      </x:c>
      <x:c r="I639" t="str">
        <x:v>Indicators:
Wasted effort: The number of test failures that need to be investigated before each unique error is identified.
RAUC-n (n is 20% and 100%): The ratio of the area under the curve of the prioritization result to the ideal prioritization.
Effect:
On average, BLADE improves 32% and 13% respectively on RAUC-20% and 26.61% and 7.41% respectively on RAUC-100% compared to existing black box technologies (Trans and D³_prog).
Compared with white box technologies (D³ and Tamer), BLADE is equivalent or even better.</x:v>
      </x:c>
      <x:c r="J639" t="str">
        <x:v>No</x:v>
      </x:c>
      <x:c r="K639" t="str">
        <x:v>Not reported</x:v>
      </x:c>
      <x:c r="L639" t="str">
        <x:v>No</x:v>
      </x:c>
      <x:c r="M639" s="6"/>
      <x:c r="N639"/>
      <x:c r="O639" t="str">
        <x:v>Program Analysis and Software Testing</x:v>
      </x:c>
      <x:c r="P639" t="str">
        <x:v>Test result processing</x:v>
      </x:c>
      <x:c r="Q639" t="str">
        <x:v>Yes</x:v>
      </x:c>
    </x:row>
    <x:row r="640" ht="25.5" customHeight="1">
      <x:c r="A640" t="str">
        <x:v>DiSCo: Towards Decompiling EVM Bytecode to Source Code using Large Language Models</x:v>
      </x:c>
      <x:c r="B640" t="str">
        <x:v>Development</x:v>
      </x:c>
      <x:c r="C640" t="str">
        <x:v>The paper introduces DiSCo, a novel approach that leverages Large Language Models (LLMs) to decompile EVM bytecode into high-level smart contract source code. Unlike traditional decompilers that produce pseudocode, DiSCo employs logic-invariant intermediate representations, semantic enhancement, and type-aware variable name inference to generate more readable and semantically accurate code. Extensive experiments show that DiSCo achieves a high compilability rate (75%) and execution consistency (averaging 50%), outperforming state-of-the-art methods in tasks like code comprehension and attack reproduction.</x:v>
      </x:c>
      <x:c r="D640" t="str">
        <x:v>The paper introduces DiSCo, a novel approach that leverages Large Language Models (LLMs) to decompile EVM bytecode into high-level smart contract source code. Unlike traditional decompilers that produce pseudocode, DiSCo employs logic-invariant intermediate representations, semantic enhancement, and type-aware variable name inference to generate more readable and semantically accurate code. Extensive experiments show that DiSCo achieves a high compilability rate (75%) and execution consistency (averaging 50%), outperforming state-of-the-art methods in tasks like code comprehension and attack reproduction.</x:v>
      </x:c>
      <x:c r="E640" t="str">
        <x:v>The specific goal of smart contract decompilation is to convert low-level EVM bytecode into high-level, highly readable smart contract source code.</x:v>
      </x:c>
      <x:c r="F640" t="str">
        <x:v>Yes</x:v>
      </x:c>
      <x:c r="G640" t="str">
        <x:v>FSE-25</x:v>
      </x:c>
      <x:c r="H640" t="str">
        <x:v>Data sets include:
Dsmall: 200 high-balance smart contracts.
Dlarge: 1,000 smart contracts.
50 newly deployed contracts and approximately 150 closed source attack contracts (incidents from January 2024 to January 2025).
Compare to baseline:
Directly use bytecode input LLM (Gbytecode).
Use the output of existing decompilers (Panoramix, Ethervm, Elimoc) as LLM input (Gpanoramix, Getherom, Gelipmoc​).</x:v>
      </x:c>
      <x:c r="I640" t="str">
        <x:v>Non-empty rate: DiSCo increased from 5% to 51%.
Compilability: DiSCo reaches 75%, which is 3%-36% higher than the baseline.
Functional integrity (
CFun): DiSCo coverage is 80%, 20%-73% higher than the baseline.
Execution consistency (PassRate): DiSCo improves by 8%-30% on average.
Semantic consistency (Manual Evaluation): 28.5% of the code generated by DiSCo is semantically consistent with the original code, which is 3.35 times higher than the baseline.</x:v>
      </x:c>
      <x:c r="J640" t="str">
        <x:v>No</x:v>
      </x:c>
      <x:c r="K640" t="str">
        <x:v>Analyzing 10 attack incidents in January 2025, DiSCo successfully generated 7 compilable contracts, 4 of which successfully reproduced the attack logic.</x:v>
      </x:c>
      <x:c r="L640" t="str">
        <x:v>No</x:v>
      </x:c>
      <x:c r="M640" s="6"/>
      <x:c r="N640"/>
      <x:c r="O640" t="str">
        <x:v>Software security and vulnerability analysis</x:v>
      </x:c>
      <x:c r="P640" t="str">
        <x:v>Binary code analysis and decompilation</x:v>
      </x:c>
      <x:c r="Q640" t="str">
        <x:v>Yes</x:v>
      </x:c>
    </x:row>
    <x:row r="641" ht="25.5" customHeight="1">
      <x:c r="A641" t="str">
        <x:v>PDCAT: Preference-Driven Compiler Auto-Tuning</x:v>
      </x:c>
      <x:c r="B641" t="str">
        <x:v>Development</x:v>
      </x:c>
      <x:c r="C641" t="str">
        <x:v>The paper proposes PDCAT, a preference-driven compiler auto-tuning technique that addresses the challenge of selecting optimal compiler flag combinations. Traditional methods suffer from inefficiency due to the vast optimization space. PDCAT reduces the search space by analyzing combined optimizations from compiler documentation, categorizing flags into common and explored sets, and assigning distinct enable probabilities for biased search. Experiments on GCC show PDCAT outperforms state-of-the-art techniques, achieving speedups of 5.5%-81.2%.</x:v>
      </x:c>
      <x:c r="D641" t="str">
        <x:v>The paper proposes PDCAT, a preference-driven compiler auto-tuning technique that addresses the challenge of selecting optimal compiler flag combinations. Traditional methods suffer from inefficiency due to the vast optimization space. PDCAT reduces the search space by analyzing combined optimizations from compiler documentation, categorizing flags into common and explored sets, and assigning distinct enable probabilities for biased search. Experiments on GCC show PDCAT outperforms state-of-the-art techniques, achieving speedups of 5.5%-81.2%.</x:v>
      </x:c>
      <x:c r="E641" t="str">
        <x:v>Compiler auto-tuning, optimization flag combination selection.
Reduce the optimization space and improve search efficiency through a preference-driven approach.</x:v>
      </x:c>
      <x:c r="F641" t="str">
        <x:v>Yes</x:v>
      </x:c>
      <x:c r="G641" t="str">
        <x:v>FSE-25</x:v>
      </x:c>
      <x:c r="H641" t="str">
        <x:v>cBench: Contains 28 programs covering a variety of functions.
PolyBench: Contains 30 programs for testing compiler optimization effects.</x:v>
      </x:c>
      <x:c r="I641" t="str">
        <x:v>Acceleration Performance: Compared with GCC default-O3 optimization, PDCAT achieved an acceleration effect of 5.5%-81.2% in 5,000 seconds.
Average acceleration performance: PDCAT achieves an average acceleration of 17.0% in 28 test cases, which is better than the baseline technology (RIO 10.7%, CFSCA 14.5%, CompTuner 14.3%, SRTuner 15.6%).</x:v>
      </x:c>
      <x:c r="J641" t="str">
        <x:v>No</x:v>
      </x:c>
      <x:c r="K641" t="str">
        <x:v>Not reported</x:v>
      </x:c>
      <x:c r="L641" t="str">
        <x:v>No</x:v>
      </x:c>
      <x:c r="M641" s="6" t="e">
        <x:f>HYPERLINK("https://github.com/Liuyingfang/TDCAT/tree/main","https://github.com/Liuyingfang/TDCAT/tree/main")</x:f>
        <x:v>HYPERLINK is not implemented. linkLocation=https://github.com/Liuyingfang/TDCAT/tree/main, friendlyName=https://github.com/Liuyingfang/TDCAT/tree/main</x:v>
      </x:c>
      <x:c r="N641" t="str">
        <x:v>0</x:v>
      </x:c>
      <x:c r="O641" t="str">
        <x:v>Formal methods and verification</x:v>
      </x:c>
      <x:c r="P641" t="str">
        <x:v>Compiler correctness verification</x:v>
      </x:c>
      <x:c r="Q641" t="str">
        <x:v>No</x:v>
      </x:c>
    </x:row>
    <x:row r="642" ht="25.5" customHeight="1">
      <x:c r="A642" t="str">
        <x:v>Towards Diverse Program Transformations for Program Simplification</x:v>
      </x:c>
      <x:c r="B642" t="str">
        <x:v>Maintenance</x:v>
      </x:c>
      <x:c r="C642" t="str">
        <x:v>The paper investigates developer-induced program simplification in open-source projects, identifying 26 transformation types and their motivations. It highlights gaps in existing refactoring tools and introduces SimPTS, a tool leveraging a pre-trained language model to automate simplification. SimPTS incorporates modified line localization and quality checkers, outperforming prior approaches in generating semantically equivalent programs with reduced code complexity.</x:v>
      </x:c>
      <x:c r="D642" t="str">
        <x:v>The paper investigates developer-induced program simplification in open-source projects, identifying 26 transformation types and their motivations. It highlights gaps in existing refactoring tools and introduces SimPTS, a tool leveraging a pre-trained language model to automate simplification. SimPTS incorporates modified line localization and quality checkers, outperforming prior approaches in generating semantically equivalent programs with reduced code complexity.</x:v>
      </x:c>
      <x:c r="E642" t="str">
        <x:v>Program simplification, including conversion types and motivations commonly used by developers, and how to efficiently achieve code simplification through automated tools (such as SimPTS).</x:v>
      </x:c>
      <x:c r="F642" t="str">
        <x:v>Yes</x:v>
      </x:c>
      <x:c r="G642" t="str">
        <x:v>FSE-25</x:v>
      </x:c>
      <x:c r="H642" t="str">
        <x:v>The paper uses SimplBench, a dataset containing 92,485 simplified program pairs covering 25,022 Java projects. It also contains a subset _valid_ (404 method pairs) to ensure that the original project can be compiled and the test passes.</x:v>
      </x:c>
      <x:c r="I642" t="str">
        <x:v>Perfect Prediction (PP): The proportion of generated programs that are exactly the same as the developer's simplified version. SimPTS achieves 30.45% (123/404) on the _valid_ dataset, which is better than the baseline (such as 20.30% of IDD).
CodeBLEU: Measuring the similarity of generated code to real simplified code. The median CodeBLEU of SimPTS is 0.911, which is significantly higher than other baselines.
Compilation success rate and test equivalence rate: SimPTS are 35.40% and 31.19% respectively, which is better than other methods.
Complexity and readability: The simplified program reduces the number of lines of code by an average of 27.27%, and reduces cyclomatic complexity and cognitive complexity.</x:v>
      </x:c>
      <x:c r="J642" t="str">
        <x:v>No</x:v>
      </x:c>
      <x:c r="K642" t="str">
        <x:v>Not reported</x:v>
      </x:c>
      <x:c r="L642" t="str">
        <x:v>No</x:v>
      </x:c>
      <x:c r="M642" s="6"/>
      <x:c r="N642"/>
      <x:c r="O642" t="str">
        <x:v>Code generation and understanding</x:v>
      </x:c>
      <x:c r="P642" t="str">
        <x:v>Code refactoring and smell detection</x:v>
      </x:c>
      <x:c r="Q642" t="str">
        <x:v>Yes</x:v>
      </x:c>
    </x:row>
    <x:row r="643" ht="25.5" customHeight="1">
      <x:c r="A643" t="str">
        <x:v>CRISPE: Semantic-Guided Execution Planning and Dynamic Reasoning for Enhancing Code Coverage Prediction</x:v>
      </x:c>
      <x:c r="B643" t="str">
        <x:v>Testing</x:v>
      </x:c>
      <x:c r="C643" t="str">
        <x:v>The paper introduces CRISPE, a novel approach for code coverage prediction that leverages semantic-guided execution planning and dynamic reasoning. By utilizing feasible options of code coverages (FOCCs) derived from control flow graphs (CFGs), CRISPE guides LLMs to simulate program execution accurately, avoiding infeasible paths. Experimental results demonstrate CRISPE's superiority over baselines in coverage prediction and runtime error detection, especially for incomplete code snippets.</x:v>
      </x:c>
      <x:c r="D643" t="str">
        <x:v>The paper introduces CRISPE, a novel approach for code coverage prediction that leverages semantic-guided execution planning and dynamic reasoning. By utilizing feasible options of code coverages (FOCCs) derived from control flow graphs (CFGs), CRISPE guides LLMs to simulate program execution accurately, avoiding infeasible paths. Experimental results demonstrate CRISPE's superiority over baselines in coverage prediction and runtime error detection, especially for incomplete code snippets.</x:v>
      </x:c>
      <x:c r="E643" t="str">
        <x:v>Code coverage prediction focuses on improving LLM's ability to predict dynamic program behavior through semantic guidance and dynamic reasoning, including processing complex structures such as conditional branches, loops, and method calls.</x:v>
      </x:c>
      <x:c r="F643" t="str">
        <x:v>Yes</x:v>
      </x:c>
      <x:c r="G643" t="str">
        <x:v>FSE-25</x:v>
      </x:c>
      <x:c r="H643" t="str">
        <x:v>The paper uses the FixEval data set, which contains code snippets of various programming styles and nested structures. In addition, a dataset containing 100 incomplete code snippets was constructed to evaluate the static runtime error detection capability.</x:v>
      </x:c>
      <x:c r="I643" t="str">
        <x:v>Exact-Match Accuracy: CRISPE reaches 76.85% on GPT-4, which is 41.71% higher than the baseline (CodePilot).
Statement-Match Accuracy: CRISPE improves GPT-4 by 33.7%, significantly better than the baseline.
Runtime Error Detection: CRISPE achieves an accuracy of 86.63% when statically detecting runtime errors.
Planning Accuracy: The accuracy of the generated execution plan is 82%, and the accuracy of the steps is 92.4%.</x:v>
      </x:c>
      <x:c r="J643" t="str">
        <x:v>No</x:v>
      </x:c>
      <x:c r="K643" t="str">
        <x:v>Not reported</x:v>
      </x:c>
      <x:c r="L643" t="str">
        <x:v>No</x:v>
      </x:c>
      <x:c r="M643" s="6"/>
      <x:c r="N643"/>
      <x:c r="O643" t="str">
        <x:v>Code generation and understanding</x:v>
      </x:c>
      <x:c r="P643" t="str">
        <x:v>Code refactoring and smell detection</x:v>
      </x:c>
      <x:c r="Q643" t="str">
        <x:v>Yes</x:v>
      </x:c>
    </x:row>
    <x:row r="644" ht="25.5" customHeight="1">
      <x:c r="A644" t="str">
        <x:v>Beyond PEFT: Layer-Wise Optimization for More Effective and Efficient Large Code Model Tuning</x:v>
      </x:c>
      <x:c r="B644" t="str">
        <x:v>Development</x:v>
      </x:c>
      <x:c r="C644" t="str">
        <x:v>The paper proposes Layer-Wise Optimization (LWO), a novel strategy for fine-tuning Large Code Models (LCMs) more effectively and efficiently. Unlike traditional Parameter-Efficient Fine-Tuning (PEFT) methods, which struggle with domain-specific tasks involving private data, LWO incrementally updates each layer’s parameters without introducing additional components. Experiments across five code intelligence tasks (e.g., code generation, translation) show LWO outperforms PEFT baselines (e.g., 22% higher accuracy in code completion) while reducing training time by 42.7% compared to LoRA. LWO bridges the performance gap with full fine-tuning, especially in industrial scenarios.</x:v>
      </x:c>
      <x:c r="D644" t="str">
        <x:v>The paper proposes Layer-Wise Optimization (LWO), a novel strategy for fine-tuning Large Code Models (LCMs) more effectively and efficiently. Unlike traditional Parameter-Efficient Fine-Tuning (PEFT) methods, which struggle with domain-specific tasks involving private data, LWO incrementally updates each layer’s parameters without introducing additional components. Experiments across five code intelligence tasks (e.g., code generation, translation) show LWO outperforms PEFT baselines (e.g., 22% higher accuracy in code completion) while reducing training time by 42.7% compared to LoRA. LWO bridges the performance gap with full fine-tuning, especially in industrial scenarios.</x:v>
      </x:c>
      <x:c r="E644" t="str">
        <x:v>An efficient fine-tuning method for large code models (LCMs), focusing on solving the problem of insufficient performance of parameter efficient fine-tuning (PEFT) in private data tasks.</x:v>
      </x:c>
      <x:c r="F644" t="str">
        <x:v>Yes</x:v>
      </x:c>
      <x:c r="G644" t="str">
        <x:v>FSE-25</x:v>
      </x:c>
      <x:c r="H644" t="str">
        <x:v>Public datasets: HumanEval, MBPP (code generation), CodeXGLUE (code translation).
Private datasets: header prediction, code completion, protocol buffer conversion (from partner companies).</x:v>
      </x:c>
      <x:c r="I644" t="str">
        <x:v>Indicators:
Code generation: Pass@1 (pass rate).
Code translation: accuracy (Acc), BLEU, CodeBLEU.
Header prediction: accuracy.
Code completion: accuracy, edit similarity (ES), BLEU.
Effect:
LWO improves private data tasks by 12-22% compared to LoRA (for example, code completion accuracy increases by 22%).
The training time is reduced by 42.7%, and the memory consumption is close to the PEFT method.</x:v>
      </x:c>
      <x:c r="J644" t="str">
        <x:v>Yes</x:v>
      </x:c>
      <x:c r="K644" t="str">
        <x:v>The paper uses an enterprise's private code library (such as C++ header file prediction, protocol buffer conversion) to verify the practicality of LWO. For example, in the code completion task, LWO is significantly better than LoRA (accuracy rate 93.4% vs. 66.1%).</x:v>
      </x:c>
      <x:c r="L644" t="str">
        <x:v>Yes</x:v>
      </x:c>
      <x:c r="M644" s="6"/>
      <x:c r="N644"/>
      <x:c r="O644" t="str">
        <x:v>SE for AI </x:v>
      </x:c>
      <x:c r="P644" t="str">
        <x:v>Code pre-trained model</x:v>
      </x:c>
      <x:c r="Q644" t="str">
        <x:v>Yes</x:v>
      </x:c>
    </x:row>
    <x:row r="645" ht="25.5" customHeight="1">
      <x:c r="A645" t="str">
        <x:v>Automated Trustworthiness Oracle Generation for Machine Learning Text Classifiers</x:v>
      </x:c>
      <x:c r="B645" t="str">
        <x:v>Testing</x:v>
      </x:c>
      <x:c r="C645" t="str">
        <x:v>The paper introduces TOKI, the first automated trustworthiness oracle generation method for machine learning text classifiers. TOKI evaluates whether predictions rely on semantically relevant words by leveraging explanation methods and word embeddings, and it identifies trustworthiness vulnerabilities through a novel adversarial attack. Experiments show that TOKI achieves 142% higher accuracy than confidence-based baselines and outperforms state-of-the-art adversarial attacks. The work highlights the limitations of uncertainty metrics in assessing trustworthiness and demonstrates the practical utility of automated oracles in improving model reliability.</x:v>
      </x:c>
      <x:c r="D645" t="str">
        <x:v>The paper introduces TOKI, the first automated trustworthiness oracle generation method for machine learning text classifiers. TOKI evaluates whether predictions rely on semantically relevant words by leveraging explanation methods and word embeddings, and it identifies trustworthiness vulnerabilities through a novel adversarial attack. Experiments show that TOKI achieves 142% higher accuracy than confidence-based baselines and outperforms state-of-the-art adversarial attacks. The work highlights the limitations of uncertainty metrics in assessing trustworthiness and demonstrates the practical utility of automated oracles in improving model reliability.</x:v>
      </x:c>
      <x:c r="E645" t="str">
        <x:v>Automated credibility testing of machine learning text classifiers, including credibility prediction generation, adversarial attack design, and analysis of the relationship between prediction uncertainty and credibility.</x:v>
      </x:c>
      <x:c r="F645" t="str">
        <x:v>Yes</x:v>
      </x:c>
      <x:c r="G645" t="str">
        <x:v>FSE-25</x:v>
      </x:c>
      <x:c r="H645" t="str">
        <x:v>The paper constructed a credibility benchmark data set containing about 8,000 predictions, covering multiple fields:
Dong's data set (20news, movie reviews)
CAMS (Mental Health Social Media Text)
HateXplain (hate speech detection)
Issues (software problem classification)
Self-built data set (amazon_polarity, ag_news and other 6 Huggingface model predictions)</x:v>
      </x:c>
      <x:c r="I645" t="str">
        <x:v>Credibility evaluation indicators:
Accuracy: TOKI reaches a maximum of 0.958 (Issues data set), which is significantly improved on average than the baseline (Naive).
G-mean: TOKI is 0.789–0.864, which is better than the baseline of 0.312–0.631.
Specificity: TOKI performs better in identifying untrustworthy predictions (e.g. HateXplain reaches 0.661).
Adversarial attack indicators:
Attack success rate (ASR): TOKI-guided method is 2.6%–17.5% higher than A2T.
Number of perturbations (NP): TOKI reduces perturbations by 0.1–1.34 times on average.</x:v>
      </x:c>
      <x:c r="J645" t="str">
        <x:v>No</x:v>
      </x:c>
      <x:c r="K645" t="str">
        <x:v>Not reported</x:v>
      </x:c>
      <x:c r="L645" t="str">
        <x:v>No</x:v>
      </x:c>
      <x:c r="M645" s="6"/>
      <x:c r="N645"/>
      <x:c r="O645" t="str">
        <x:v>Software security and vulnerability analysis</x:v>
      </x:c>
      <x:c r="P645" t="str">
        <x:v>Defect prediction and generation</x:v>
      </x:c>
      <x:c r="Q645" t="str">
        <x:v>Yes</x:v>
      </x:c>
    </x:row>
    <x:row r="646" ht="25.5" customHeight="1">
      <x:c r="A646" t="str">
        <x:v>A Causal Learning Framework for Enhancing Robustness of Source Code Models</x:v>
      </x:c>
      <x:c r="B646" t="str">
        <x:v>Development</x:v>
      </x:c>
      <x:c r="C646" t="str">
        <x:v>This paper introduces CausalCode, a causal learning framework designed to enhance the robustness of deep learning-based source code models. Existing models are vulnerable to adversarial attacks due to their reliance on spurious features (e.g., variable naming patterns) rather than causal features (e.g., semantic structures). CausalCode addresses this by generating intervention examples through causal data augmentation and learning invariant representations via regularization. Experiments on models like CodeBERT and GraphCodeBERT demonstrate significant improvements in robustness against adversarial attacks, outperforming state-of-the-art methods such as adversarial training and contrastive learning.</x:v>
      </x:c>
      <x:c r="D646" t="str">
        <x:v>This paper introduces CausalCode, a causal learning framework designed to enhance the robustness of deep learning-based source code models. Existing models are vulnerable to adversarial attacks due to their reliance on spurious features (e.g., variable naming patterns) rather than causal features (e.g., semantic structures). CausalCode addresses this by generating intervention examples through causal data augmentation and learning invariant representations via regularization. Experiments on models like CodeBERT and GraphCodeBERT demonstrate significant improvements in robustness against adversarial attacks, outperforming state-of-the-art methods such as adversarial training and contrastive learning.</x:v>
      </x:c>
      <x:c r="E646" t="str">
        <x:v>Improve the robustness of source code models through causal learning, which specifically includes eliminating false features, learning causal features, and enhancing the stability of the model under adversarial attacks.</x:v>
      </x:c>
      <x:c r="F646" t="str">
        <x:v>Yes</x:v>
      </x:c>
      <x:c r="G646" t="str">
        <x:v>FSE-25</x:v>
      </x:c>
      <x:c r="H646" t="str">
        <x:v>POJ-104 (Functional Classification)
CodeChef (defect detection)
CodeTrans (code translation, Java and C#)
Bugs2fixs (code fixes)</x:v>
      </x:c>
      <x:c r="I646" t="str">
        <x:v>Classification tasks:
Accuracy (Acc): CausalCode increases accuracy by 1.25% on average (for example, CodeBERT increases from 77.48% to 78.08% in defect detection).
Attack Success Rate (ASR): ASR is reduced by 31.95% on average (for example, GraphCodeBERT is reduced from 37.23% to 6.99% in functional classification).
Generate tasks:
CodeBLEU: Code translation tasks increased by 1.18%, and code repair tasks increased by 0.43%.</x:v>
      </x:c>
      <x:c r="J646" t="str">
        <x:v>No</x:v>
      </x:c>
      <x:c r="K646" t="str">
        <x:v>Not reported</x:v>
      </x:c>
      <x:c r="L646" t="str">
        <x:v>No</x:v>
      </x:c>
      <x:c r="M646" s="6"/>
      <x:c r="N646"/>
      <x:c r="O646" t="str">
        <x:v>SE for AI </x:v>
      </x:c>
      <x:c r="P646" t="str">
        <x:v>Model Robustness and Adversarial Examples</x:v>
      </x:c>
      <x:c r="Q646" t="str">
        <x:v>Yes</x:v>
      </x:c>
    </x:row>
    <x:row r="647" ht="25.5" customHeight="1">
      <x:c r="A647" t="str">
        <x:v>Eliminating Backdoors in Neural Code Models for Secure Code Understanding</x:v>
      </x:c>
      <x:c r="B647" t="str">
        <x:v>Maintenance</x:v>
      </x:c>
      <x:c r="C647" t="str">
        <x:v>The paper introduces EliBadCode, a novel backdoor elimination technique for neural code models (NCMs) used in code understanding tasks (e.g., defect detection, clone detection). Backdoored NCMs behave normally on clean inputs but exhibit malicious behavior when triggered. EliBadCode reverse-engineers and unlearns backdoor triggers using a greedy optimization approach, reducing the average attack success rate (ASR) from 99.76% to 2.64% with minimal accuracy loss. Evaluations on CodeBERT, CodeT5, and UniXcoder demonstrate its superiority over baselines.</x:v>
      </x:c>
      <x:c r="D647" t="str">
        <x:v>The paper introduces EliBadCode, a novel backdoor elimination technique for neural code models (NCMs) used in code understanding tasks (e.g., defect detection, clone detection). Backdoored NCMs behave normally on clean inputs but exhibit malicious behavior when triggered. EliBadCode reverse-engineers and unlearns backdoor triggers using a greedy optimization approach, reducing the average attack success rate (ASR) from 99.76% to 2.64% with minimal accuracy loss. Evaluations on CodeBERT, CodeT5, and UniXcoder demonstrate its superiority over baselines.</x:v>
      </x:c>
      <x:c r="E647" t="str">
        <x:v>Backdoor defense of neural network code models, specifically including reverse engineering of backdoor triggers and model forgetting learning technology to achieve secure code understanding.</x:v>
      </x:c>
      <x:c r="F647" t="str">
        <x:v>Yes</x:v>
      </x:c>
      <x:c r="G647" t="str">
        <x:v>FSE-25</x:v>
      </x:c>
      <x:c r="H647" t="str">
        <x:v>The paper uses the CodeXGLUE benchmark data set, including:
BigCloneSearch (clone detection)
Devign (defect detection)
CSN-Python (code search)</x:v>
      </x:c>
      <x:c r="I647" t="str">
        <x:v>Attack/Defense Indicators:
Attack Success Rate (ASR): EliBadCode reduces the ASR from 99.76% to 2.64% (defect detection task).
Average Normalized Rank (ANR): In the code search task, ANR improved from 9.11 to 25.12.
Task performance indicators:
Accuracy (ACC): In the defect detection task, the model accuracy only dropped by 0.01%.
F1 score/MRR: There is almost no impact on the performance of clone detection and code search tasks.</x:v>
      </x:c>
      <x:c r="J647" t="str">
        <x:v>No</x:v>
      </x:c>
      <x:c r="K647" t="str">
        <x:v>Not reported</x:v>
      </x:c>
      <x:c r="L647" t="str">
        <x:v>No</x:v>
      </x:c>
      <x:c r="M647" s="6"/>
      <x:c r="N647"/>
      <x:c r="O647" t="str">
        <x:v>Software security and vulnerability analysis</x:v>
      </x:c>
      <x:c r="P647" t="str">
        <x:v>Code Poisoning and Backdoor Detection</x:v>
      </x:c>
      <x:c r="Q647" t="str">
        <x:v>Yes</x:v>
      </x:c>
    </x:row>
    <x:row r="648" ht="25.5" customHeight="1">
      <x:c r="A648" t="str">
        <x:v>Automated Unit Test Refactoring</x:v>
      </x:c>
      <x:c r="B648" t="str">
        <x:v>Testing</x:v>
      </x:c>
      <x:c r="C648" t="str">
        <x:v>The paper introduces UTRefactor, an automated unit test refactoring framework that leverages large language models (LLMs) and domain-specific language (DSL) rules to eliminate test smells (e.g., "Eager Test," "Assertion Roulette"). By simulating manual refactoring steps and integrating context-aware knowledge, UTRefactor achieves high accuracy and efficiency. Evaluations on six open-source Java projects demonstrate a reduction of test smells from 2,375 to 265 (89% elimination rate), outperforming rule-based tools and direct LLM approaches.</x:v>
      </x:c>
      <x:c r="D648" t="str">
        <x:v>The paper introduces UTRefactor, an automated unit test refactoring framework that leverages large language models (LLMs) and domain-specific language (DSL) rules to eliminate test smells (e.g., "Eager Test," "Assertion Roulette"). By simulating manual refactoring steps and integrating context-aware knowledge, UTRefactor achieves high accuracy and efficiency. Evaluations on six open-source Java projects demonstrate a reduction of test smells from 2,375 to 265 (89% elimination rate), outperforming rule-based tools and direct LLM approaches.</x:v>
      </x:c>
      <x:c r="E648" t="str">
        <x:v>Automated unit test refactoring focuses on solving the problem of detecting and eliminating bad patterns in test code. It combines LLM's code understanding ability and DSL's structured rules to improve the maintainability and quality of test code.</x:v>
      </x:c>
      <x:c r="F648" t="str">
        <x:v>Yes</x:v>
      </x:c>
      <x:c r="G648" t="str">
        <x:v>FSE-25</x:v>
      </x:c>
      <x:c r="H648" t="str">
        <x:v>The paper selected 6 open source Java projects as experimental data sets, including:
Commons-cli, Commons-compress, Commons-math
, Gson, Jfreechart, Jsoup
These projects are all from GitHub and meet the conditions of compilable test code and high test pass rate.</x:v>
      </x:c>
      <x:c r="I648" t="str">
        <x:v>Test bad pattern elimination rate: reduced from 2,375 to 265 (89%).
Compilation pass rate (#CPR): average 95%, maximum 97%.
Test Execution Pass Rate (#EPR): 89% average, 92% maximum.
Coverage maintenance: The line coverage and branch coverage of the refactored code are consistent with the original test.
Efficiency: On average, each test reconstruction takes 3.8 seconds.</x:v>
      </x:c>
      <x:c r="J648" t="str">
        <x:v>No</x:v>
      </x:c>
      <x:c r="K648" t="str">
        <x:v>Not reported</x:v>
      </x:c>
      <x:c r="L648" t="str">
        <x:v>No</x:v>
      </x:c>
      <x:c r="M648" s="6"/>
      <x:c r="N648"/>
      <x:c r="O648" t="str">
        <x:v>Code generation and understanding</x:v>
      </x:c>
      <x:c r="P648" t="str">
        <x:v>Code refactoring and smell detection</x:v>
      </x:c>
      <x:c r="Q648" t="str">
        <x:v>Yes</x:v>
      </x:c>
    </x:row>
    <x:row r="649" ht="25.5" customHeight="1">
      <x:c r="A649" t="str">
        <x:v>Understanding and Characterizing Mock Assertions in Unit Tests</x:v>
      </x:c>
      <x:c r="B649" t="str">
        <x:v>Testing</x:v>
      </x:c>
      <x:c r="C649" t="str">
        <x:v>This paper presents the first empirical study on the usage of mock assertions in unit tests, analyzing 4,652 test cases from 11 popular Java projects. The study reveals that mock assertions are primarily used to validate interactions with external resources, state mutations, and callbacks. They complement traditional test assertions by ensuring side effects, validating control flow logic, and checking internal computations. The findings highlight that aggressive mocking (verifying all method calls) is not common practice, and the paper provides strategies for generating effective mock assertions.</x:v>
      </x:c>
      <x:c r="D649" t="str">
        <x:v>This paper presents the first empirical study on the usage of mock assertions in unit tests, analyzing 4,652 test cases from 11 popular Java projects. The study reveals that mock assertions are primarily used to validate interactions with external resources, state mutations, and callbacks. They complement traditional test assertions by ensuring side effects, validating control flow logic, and checking internal computations. The findings highlight that aggressive mocking (verifying all method calls) is not common practice, and the paper provides strategies for generating effective mock assertions.</x:v>
      </x:c>
      <x:c r="E649" t="str">
        <x:v>The characteristics of the use of Mock assertions in unit testing and their complementary role in fault detection include its frequency of use, type of verification method, interaction with the system test object (SUT), and complementarity with traditional test assertions.</x:v>
      </x:c>
      <x:c r="F649" t="str">
        <x:v>No</x:v>
      </x:c>
      <x:c r="G649" t="str">
        <x:v>FSE-25</x:v>
      </x:c>
      <x:c r="H649" t="str">
        <x:v>The paper analyzes 11 large-scale open source Java projects (such as Apache Camel, Hadoop, Spring Boot, etc.). The specific project list is shown in Table 1. The dataset contains 4,652 test cases that interact with test doubles.</x:v>
      </x:c>
      <x:c r="I649" t="str">
        <x:v>Quantitative indicators:
Mock assertion adoption rate (41% of test cases use Mock assertions).
Verification ratio of method calls (only 9% of method calls are verified by Mock assertions).
The fault detection overlap rate of Mock assertions and test assertions in mutation testing (Jaccard similarity is 32%).
Effect:
Mock assertions can detect 50% of faults that are not discovered by test assertions.
Verifying external resource interactions, state changes, and callback method calls is critical to improving test effectiveness.</x:v>
      </x:c>
      <x:c r="J649" t="str">
        <x:v>No</x:v>
      </x:c>
      <x:c r="K649" t="str">
        <x:v>Not reported</x:v>
      </x:c>
      <x:c r="L649" t="str">
        <x:v>No</x:v>
      </x:c>
      <x:c r="M649" s="6"/>
      <x:c r="N649"/>
      <x:c r="O649" t="str">
        <x:v>Program Analysis and Software Testing</x:v>
      </x:c>
      <x:c r="P649" t="str">
        <x:v>Automated test generation</x:v>
      </x:c>
      <x:c r="Q649" t="str">
        <x:v>No</x:v>
      </x:c>
    </x:row>
    <x:row r="650" ht="25.5" customHeight="1">
      <x:c r="A650" t="str">
        <x:v>ChatDBG: Augmenting Debugging with Large Language Models</x:v>
      </x:c>
      <x:c r="B650" t="str">
        <x:v>Development</x:v>
      </x:c>
      <x:c r="C650" t="str">
        <x:v>This paper introduces ChatDBG, an AI-powered debugging assistant that leverages large language models (LLMs) to enhance traditional debuggers (e.g., GDB, LLDB, Pdb). ChatDBG enables developers to engage in natural-language dialogues with the debugger, asking high-level questions (e.g., "Why is x null?") and receiving automated root-cause analysis. The key innovation is granting the LLM autonomy to "take the wheel" by issuing debugger commands to inspect program state, combining runtime information with the LLM's domain knowledge to generate accurate fixes. Evaluations on Python and C/C++ programs show that ChatDBG achieves a 67% success rate with a single query, rising to 85% after two interactions.</x:v>
      </x:c>
      <x:c r="D650" t="str">
        <x:v>This paper introduces ChatDBG, an AI-powered debugging assistant that leverages large language models (LLMs) to enhance traditional debuggers (e.g., GDB, LLDB, Pdb). ChatDBG enables developers to engage in natural-language dialogues with the debugger, asking high-level questions (e.g., "Why is x null?") and receiving automated root-cause analysis. The key innovation is granting the LLM autonomy to "take the wheel" by issuing debugger commands to inspect program state, combining runtime information with the LLM's domain knowledge to generate accurate fixes. Evaluations on Python and C/C++ programs show that ChatDBG achieves a 67% success rate with a single query, rising to 85% after two interactions.</x:v>
      </x:c>
      <x:c r="E650" t="str">
        <x:v>Utilize large language models to enhance the debugging process, including:
How to extend debugger capabilities with natural language interaction.
How to give LLM the ability to control the debugger to dynamically analyze program status.
Evaluation of the actual effectiveness of ChatDBG in Python and C/C++ programs.</x:v>
      </x:c>
      <x:c r="F650" t="str">
        <x:v>Yes</x:v>
      </x:c>
      <x:c r="G650" t="str">
        <x:v>FSE-25</x:v>
      </x:c>
      <x:c r="H650" t="str">
        <x:v>Python programs: 22 student experimental codes (including scripts and Jupyter notebooks) covering semantic errors and crashes (such as array out of bounds, name errors, etc.).
C/C++ Programs: 8 real projects (such as GZIP, TIFF) from BugBench and BugsC++, focusing on memory errors (such as buffer overflow, null pointer dereference).</x:v>
      </x:c>
      <x:c r="I650" t="str">
        <x:v>Quantitative indicators:
Diagnosis and repair success rate (67% for a single query, 85% for two conversations).
Average time (25 seconds) and cost ($0.12) per query.
Effect:
Python: 85% of bugs can be fixed through dialogue.
C/C++: 36% of cases fix root cause, 55% fix immediate cause.</x:v>
      </x:c>
      <x:c r="J650" t="str">
        <x:v>No</x:v>
      </x:c>
      <x:c r="K650" t="str">
        <x:v>Not reported</x:v>
      </x:c>
      <x:c r="L650" t="str">
        <x:v>No</x:v>
      </x:c>
      <x:c r="M650" s="6" t="e">
        <x:f>HYPERLINK("https://github.com/plasma-umass/ChatDBG","https://github.com/plasma-umass/ChatDBG")</x:f>
        <x:v>HYPERLINK is not implemented. linkLocation=https://github.com/plasma-umass/ChatDBG, friendlyName=https://github.com/plasma-umass/ChatDBG</x:v>
      </x:c>
      <x:c r="N650" t="str">
        <x:v>1000+</x:v>
      </x:c>
      <x:c r="O650" t="str">
        <x:v>Human-computer interaction and developer tools</x:v>
      </x:c>
      <x:c r="P650" t="str">
        <x:v>Debugger and test tool optimization</x:v>
      </x:c>
      <x:c r="Q650" t="str">
        <x:v>Yes</x:v>
      </x:c>
    </x:row>
    <x:row r="651" ht="25.5" customHeight="1">
      <x:c r="A651" t="str">
        <x:v>Empirically Evaluating the Impact of Object-Centric Breakpoints on the Debugging of Object-Oriented Programs</x:v>
      </x:c>
      <x:c r="B651" t="str">
        <x:v>Maintenance</x:v>
      </x:c>
      <x:c r="C651" t="str">
        <x:v>This paper evaluates the impact of object-centric breakpoints on debugging object-oriented programs. Traditional breakpoints halt execution for all objects sharing a class, while object-centric breakpoints target specific objects. A controlled experiment with 81 developers showed that object-centric breakpoints significantly reduced debugging time for bugs reproducible without program restarts but increased time otherwise. The study highlights context-dependent effectiveness and suggests further research to identify optimal use cases.</x:v>
      </x:c>
      <x:c r="D651" t="str">
        <x:v>This paper evaluates the impact of object-centric breakpoints on debugging object-oriented programs. Traditional breakpoints halt execution for all objects sharing a class, while object-centric breakpoints target specific objects. A controlled experiment with 81 developers showed that object-centric breakpoints significantly reduced debugging time for bugs reproducible without program restarts but increased time otherwise. The study highlights context-dependent effectiveness and suggests further research to identify optimal use cases.</x:v>
      </x:c>
      <x:c r="E651" t="str">
        <x:v>An empirical evaluation of object-centered breakpoints on the debugging efficiency of object-oriented programs, including their impact on debugging time, number of operations, and error repair capabilities.</x:v>
      </x:c>
      <x:c r="F651" t="str">
        <x:v>No</x:v>
      </x:c>
      <x:c r="G651" t="str">
        <x:v>FSE-25</x:v>
      </x:c>
      <x:c r="H651" t="str">
        <x:v>The experiment used two tasks:
Ammolite: An educational application involving a bug in group display of students.
Lights Out: A game application involving a bug in which corner lights cannot be switched.</x:v>
      </x:c>
      <x:c r="I651" t="str">
        <x:v>Quantitative indicators:
Debugging time
Number of debugging actions
Correctness of bug fixes
Effect:
In the Ammolite task, the object center breakpoint reduced debugging time by 41.5%, but the number of operations did not change significantly.
In the Lights Out task, the breakpoint at the center of the object increases debugging time by 29.5% and the number of operations by 40%.
There was no significant difference in accuracy between the two groups of tasks.</x:v>
      </x:c>
      <x:c r="J651" t="str">
        <x:v>No</x:v>
      </x:c>
      <x:c r="K651" t="str">
        <x:v>Not reported</x:v>
      </x:c>
      <x:c r="L651" t="str">
        <x:v>No</x:v>
      </x:c>
      <x:c r="M651" s="6"/>
      <x:c r="N651"/>
      <x:c r="O651" t="str">
        <x:v>Human-computer interaction and developer tools</x:v>
      </x:c>
      <x:c r="P651" t="str">
        <x:v>Debugger and test tool optimization</x:v>
      </x:c>
      <x:c r="Q651" t="str">
        <x:v>No</x:v>
      </x:c>
    </x:row>
    <x:row r="652" ht="25.5" customHeight="1">
      <x:c r="A652" t="str">
        <x:v>An Empirical Study of Bugs in Data Visualization Libraries</x:v>
      </x:c>
      <x:c r="B652" t="str">
        <x:v>Testing</x:v>
      </x:c>
      <x:c r="C652" t="str">
        <x:v>This paper presents the first comprehensive empirical study of bugs in data visualization (DataViz) libraries, analyzing 564 bugs from five widely-used libraries (e.g., matplotlib, ggplot2). Key findings include: (1) Incorrect/Inaccurate Plots (39.89%) are the most prevalent symptom, primarily caused by incorrect graphic computation; (2) Eight key steps (e.g., visual property specification) trigger bugs; (3) Two image-based test oracles (snapshot and metamorphic testing) are commonly used; (4) Vision Language Models (VLMs) can detect 29%-57% of visual bugs, depending on prompt design. The study provides insights for improving DataViz library reliability and automated testing.</x:v>
      </x:c>
      <x:c r="D652" t="str">
        <x:v>This paper presents the first comprehensive empirical study of bugs in data visualization (DataViz) libraries, analyzing 564 bugs from five widely-used libraries (e.g., matplotlib, ggplot2). Key findings include: (1) Incorrect/Inaccurate Plots (39.89%) are the most prevalent symptom, primarily caused by incorrect graphic computation; (2) Eight key steps (e.g., visual property specification) trigger bugs; (3) Two image-based test oracles (snapshot and metamorphic testing) are commonly used; (4) Vision Language Models (VLMs) can detect 29%-57% of visual bugs, depending on prompt design. The study provides insights for improving DataViz library reliability and automated testing.</x:v>
      </x:c>
      <x:c r="E652" t="str">
        <x:v>Error signature analysis in data visualization libraries, including error symptoms, root causes, triggering steps, test oracles, and exploring the potential of visual language models (VLMs) in automated testing.</x:v>
      </x:c>
      <x:c r="F652" t="str">
        <x:v>Yes</x:v>
      </x:c>
      <x:c r="G652" t="str">
        <x:v>FSE-25</x:v>
      </x:c>
      <x:c r="H652" t="str">
        <x:v>The paper collected 564 real errors from five open source data visualization libraries (matplotlib, ggplot2, plotters, Plots.jl, Chart.js) as a research data set.</x:v>
      </x:c>
      <x:c r="I652" t="str">
        <x:v>Quantitative indicators:
Distribution of error symptoms (e.g. incorrect drawing accounts for 39.89%).
Root cause classification (such as graph calculation errors accounting for 25.71%).
False detection rate of VLMs (29%-57%, depending on prompt design).
Effect:
The detection rate of VLMs is 40% when only images are provided (Image prompt), and increases to 57% when combining code and prompts (Image+Test+Hint).
Two valid test oracles (image comparison and graphical equivalence verification) were found.</x:v>
      </x:c>
      <x:c r="J652" t="str">
        <x:v>No</x:v>
      </x:c>
      <x:c r="K652" t="str">
        <x:v>Not reported</x:v>
      </x:c>
      <x:c r="L652" t="str">
        <x:v>No</x:v>
      </x:c>
      <x:c r="M652" s="6" t="e">
        <x:f>HYPERLINK("https://github.com/williamlus/dataviz-lib-bugs","https://github.com/williamlus/dataviz-lib-bugs")</x:f>
        <x:v>HYPERLINK is not implemented. linkLocation=https://github.com/williamlus/dataviz-lib-bugs, friendlyName=https://github.com/williamlus/dataviz-lib-bugs</x:v>
      </x:c>
      <x:c r="N652" t="str">
        <x:v>0</x:v>
      </x:c>
      <x:c r="O652" t="str">
        <x:v>Cross-cutting and emerging themes</x:v>
      </x:c>
      <x:c r="P652" t="str">
        <x:v>AI ethics and fairness</x:v>
      </x:c>
      <x:c r="Q652" t="str">
        <x:v>Yes</x:v>
      </x:c>
    </x:row>
    <x:row r="653" ht="25.5" customHeight="1">
      <x:c r="A653" t="str">
        <x:v>DuoReduce: Bug Isolation for Multi-Layer Extensible Compilation</x:v>
      </x:c>
      <x:c r="B653" t="str">
        <x:v>Testing</x:v>
      </x:c>
      <x:c r="C653" t="str">
        <x:v>The paper introduces DuoReduce, a dual-dimensional debugging approach for isolating bugs in MLIR (Multi-Level Intermediate Representation) compilers. MLIR compilers involve complex multi-layer optimizations with numerous compilation passes, making traditional debugging methods inefficient. DuoReduce leverages three key techniques: (1) dependency-aware compilation path reduction, (2) MLIR-specific code transformations, and (3) joint reduction of IR code and compilation passes. Experiments show that DuoReduce outperforms state-of-the-art tools by 31.6% in IR code reduction and 14.6% in pass reduction, reducing debugging time from 145 hours to 9.5 minutes.</x:v>
      </x:c>
      <x:c r="D653" t="str">
        <x:v>The paper introduces DuoReduce, a dual-dimensional debugging approach for isolating bugs in MLIR (Multi-Level Intermediate Representation) compilers. MLIR compilers involve complex multi-layer optimizations with numerous compilation passes, making traditional debugging methods inefficient. DuoReduce leverages three key techniques: (1) dependency-aware compilation path reduction, (2) MLIR-specific code transformations, and (3) joint reduction of IR code and compilation passes. Experiments show that DuoReduce outperforms state-of-the-art tools by 31.6% in IR code reduction and 14.6% in pass reduction, reducing debugging time from 145 hours to 9.5 minutes.</x:v>
      </x:c>
      <x:c r="E653" t="str">
        <x:v>The efficient error localization method in the MLIR compiler focuses on solving the two-dimensional debugging problem of IR code and compilation passes in the multi-layer compilation process.</x:v>
      </x:c>
      <x:c r="F653" t="str">
        <x:v>No</x:v>
      </x:c>
      <x:c r="G653" t="str">
        <x:v>FSE-25</x:v>
      </x:c>
      <x:c r="H653" t="str">
        <x:v>The paper uses three open source MLIR projects as benchmarks:
MLIR (Core Project)
CIRCT (Hardware Compiler Tool)
ONNX-MLIR (Machine Learning Compiler)
Thirty-one reproducible non-trivial error cases were screened from the GitHub issues of these projects for evaluation.</x:v>
      </x:c>
      <x:c r="I653" t="str">
        <x:v>IR code reduction rate: DuoReduce is 31.6% and 21.5% higher than Perses and Vulcan respectively.
Compilation process reduction rate: On average, the compilation process is reduced by 14.6%, which is equivalent to less checking of 281 lines of compiler code for each error.
Debugging time: reduced from 145 hours to enumerate all combinations to 572.35 seconds (901x speedup).
Success rate: The error was successfully located in 31 cases, while baseline tools such as Perses+ and Vulcan+ failed to reduce further in some cases.</x:v>
      </x:c>
      <x:c r="J653" t="str">
        <x:v>No</x:v>
      </x:c>
      <x:c r="K653" t="str">
        <x:v>Not reported</x:v>
      </x:c>
      <x:c r="L653" t="str">
        <x:v>No</x:v>
      </x:c>
      <x:c r="M653" s="6"/>
      <x:c r="N653"/>
      <x:c r="O653" t="str">
        <x:v>Formal methods and verification</x:v>
      </x:c>
      <x:c r="P653" t="str">
        <x:v>Compiler correctness verification</x:v>
      </x:c>
      <x:c r="Q653" t="str">
        <x:v>No</x:v>
      </x:c>
    </x:row>
    <x:row r="654" ht="25.5" customHeight="1">
      <x:c r="A654" t="str">
        <x:v>Demystifying LLM-based Software Engineering Agents</x:v>
      </x:c>
      <x:c r="B654" t="str">
        <x:v>Development</x:v>
      </x:c>
      <x:c r="C654" t="str">
        <x:v>The paper introduces Agentless, a simplified approach to automate software development tasks without relying on complex LLM-based agents. By employing a three-phase process (localization, repair, and patch validation), Agentless avoids the inefficiencies of traditional agent-based methods. Experiments on the SWE-bench Lite benchmark show that Agentless achieves a 32.00% issue resolution rate at a low cost of $0.70, outperforming existing open-source agents. The paper also presents SWE-bench Lite-S, a refined benchmark that excludes problematic issues for more rigorous evaluation.</x:v>
      </x:c>
      <x:c r="D654" t="str">
        <x:v>The paper introduces Agentless, a simplified approach to automate software development tasks without relying on complex LLM-based agents. By employing a three-phase process (localization, repair, and patch validation), Agentless avoids the inefficiencies of traditional agent-based methods. Experiments on the SWE-bench Lite benchmark show that Agentless achieves a 32.00% issue resolution rate at a low cost of $0.70, outperforming existing open-source agents. The paper also presents SWE-bench Lite-S, a refined benchmark that excludes problematic issues for more rigorous evaluation.</x:v>
      </x:c>
      <x:c r="E654" t="str">
        <x:v>Simplify the LLM-based automated software development method and achieve efficient and low-cost program repair and function implementation by avoiding complex agent design.</x:v>
      </x:c>
      <x:c r="F654" t="str">
        <x:v>Yes</x:v>
      </x:c>
      <x:c r="G654" t="str">
        <x:v>FSE-25</x:v>
      </x:c>
      <x:c r="H654" t="str">
        <x:v>SWE-bench Lite: Contains 300 real-world GitHub issues to evaluate automated software repair capabilities.
SWE-bench Lite-S: By filtering SWE-bench Lite, questions with unclear descriptions or misleading solutions were excluded, with a total of 249 questions.
SWE-bench Verified: A more rigorous benchmark published by OpenAI, containing 500 questions.</x:v>
      </x:c>
      <x:c r="I654" t="str">
        <x:v>Problem resolution rate (% Resolved): Agentless reaches 32.00% (96/300) on SWE-bench Lite and 33.73% (84/249) on SWE-bench Lite-S.
Cost (Avg. $Cost): The average cost to resolve is $0.70 per issue.
Positioning accuracy (% Correct Location): At the file, function and line levels, Agentless’s positioning accuracy is 81.33%, 62.00% and 53.33% respectively.
Unique problem solving: Agentless solves 2 problems that other tools cannot solve.</x:v>
      </x:c>
      <x:c r="J654" t="str">
        <x:v>No</x:v>
      </x:c>
      <x:c r="K654" t="str">
        <x:v>The paper mentions the following industrial applications:
OpenAI adopts Agentless as the default method to demonstrate the performance of GPT-4o and o1 models on SWE-bench Verified.
DeepSeek uses Agentless to evaluate its DeepSeek V3 and R1 models.
Commercial tools such as Isoform and RepoGraph are built on Agentless.</x:v>
      </x:c>
      <x:c r="L654" t="str">
        <x:v>No</x:v>
      </x:c>
      <x:c r="M654" s="6"/>
      <x:c r="N654"/>
      <x:c r="O654" t="str">
        <x:v>Software maintenance and evolution</x:v>
      </x:c>
      <x:c r="P654" t="str">
        <x:v>Automated program repair</x:v>
      </x:c>
      <x:c r="Q654" t="str">
        <x:v>Yes</x:v>
      </x:c>
    </x:row>
    <x:row r="655" ht="25.5" customHeight="1">
      <x:c r="A655" t="str">
        <x:v>The Landscape of Toxicity: An Empirical Investigation of Toxicity on GitHub</x:v>
      </x:c>
      <x:c r="B655" t="str">
        <x:v>Management</x:v>
      </x:c>
      <x:c r="C655" t="str">
        <x:v>The paper, titled The Landscape of Toxicity: An Empirical Investigation of Toxicity on GitHub, conducts a large-scale mixed-method study on toxic interactions in 2,828 GitHub-based open-source projects. Using ToxiCR, a domain-specific toxicity detector, the authors classified 101.5 million PR comments and manually validated a subset to identify 11 forms of toxicity (e.g., profanity, trolling, insults). Key findings include: toxicity is positively associated with project popularity and age, corporate-sponsored projects exhibit less toxicity, and gaming projects are seven times more toxic. Contributors with a history of toxic comments are more likely to repeat such behavior and become targets. The study offers actionable recommendations for managing toxicity in OSS communities.</x:v>
      </x:c>
      <x:c r="D655" t="str">
        <x:v>The paper, titled The Landscape of Toxicity: An Empirical Investigation of Toxicity on GitHub, conducts a large-scale mixed-method study on toxic interactions in 2,828 GitHub-based open-source projects. Using ToxiCR, a domain-specific toxicity detector, the authors classified 101.5 million PR comments and manually validated a subset to identify 11 forms of toxicity (e.g., profanity, trolling, insults). Key findings include: toxicity is positively associated with project popularity and age, corporate-sponsored projects exhibit less toxicity, and gaming projects are seven times more toxic. Contributors with a history of toxic comments are more likely to repeat such behavior and become targets. The study offers actionable recommendations for managing toxicity in OSS communities.</x:v>
      </x:c>
      <x:c r="E655" t="str">
        <x:v>Toxic behavior in the open source software (OSS) development community, focusing on analyzing its manifestations, correlation with project and developer characteristics, and how to propose mitigation strategies through empirical research.</x:v>
      </x:c>
      <x:c r="F655" t="str">
        <x:v>Yes</x:v>
      </x:c>
      <x:c r="G655" t="str">
        <x:v>FSE-25</x:v>
      </x:c>
      <x:c r="H655" t="str">
        <x:v>ToxiCR: As the main toxicity detection tool, its performance was verified by 600 manually annotated reviews (precision 88.8%, recall rate 87%).
Comparative dataset: Ferreira et al. (2022)'s lock-in question review dataset, used to evaluate the recall of ToxiCR.</x:v>
      </x:c>
      <x:c r="I655" t="str">
        <x:v>Classification performance: ToxiCR’s F1-score is 88.9%, precision is 90.7%, and recall rate is 87.4%.
Regression model indicators:
Pseudo R² (Veall-Zimmermann): 0.16–0.19 for the RQ3 model and lower (0.01–0.11) for the RQ4 model.
Odds ratio (OR): For example, the probability of toxicity of game items is 7 times that of non-games (OR=7.259, p&lt;0.001).</x:v>
      </x:c>
      <x:c r="J655" t="str">
        <x:v>No</x:v>
      </x:c>
      <x:c r="K655" t="str">
        <x:v>Not reported</x:v>
      </x:c>
      <x:c r="L655" t="str">
        <x:v>No</x:v>
      </x:c>
      <x:c r="M655" s="6" t="e">
        <x:f>HYPERLINK("https://github.com/WSU-SEAL/FSE25_The_Landscape_of_Toxicity-An_Empirical_Investigation_of_Toxicity_on_GitHub","https://github.com/WSU-SEAL/FSE25_The_Landscape_of_Toxicity-An_Empirical_Investigation_of_Toxicity_on_GitHub")</x:f>
        <x:v>HYPERLINK is not implemented. linkLocation=https://github.com/WSU-SEAL/FSE25_The_Landscape_of_Toxicity-An_Empirical_Investigation_of_Toxicity_on_GitHub, friendlyName=https://github.com/WSU-SEAL/FSE25_The_Landscape_of_Toxicity-An_Empirical_Investigation_of_Toxicity_on_GitHub</x:v>
      </x:c>
      <x:c r="N655" t="str">
        <x:v>0</x:v>
      </x:c>
      <x:c r="O655" t="str">
        <x:v>Software maintenance and evolution</x:v>
      </x:c>
      <x:c r="P655" t="str">
        <x:v>Developer behavior analysis</x:v>
      </x:c>
      <x:c r="Q655" t="str">
        <x:v>Yes</x:v>
      </x:c>
    </x:row>
    <x:row r="656" ht="25.5" customHeight="1">
      <x:c r="A656" t="str">
        <x:v>Expressing and Checking Statistical Assumptions</x:v>
      </x:c>
      <x:c r="B656" t="str">
        <x:v>Development</x:v>
      </x:c>
      <x:c r="C656" t="str">
        <x:v>The paper proposes an approach for library developers to annotate statistical functions with assumptions and automatically generate hypothesis tests to verify these assumptions. The authors implemented two tools, prob-check-py for Python and prob-check-r for R. By evaluating 128 Kaggle notebooks, they found that 84.38% of notebooks had unverified assumptions, with 53.36% of function calls potentially misused. Additionally, 11.51% of hypothesis test calls would yield different conclusions if appropriate methods were used.</x:v>
      </x:c>
      <x:c r="D656" t="str">
        <x:v>The paper proposes an approach for library developers to annotate statistical functions with assumptions and automatically generate hypothesis tests to verify these assumptions. The authors implemented two tools, prob-check-py for Python and prob-check-r for R. By evaluating 128 Kaggle notebooks, they found that 84.38% of notebooks had unverified assumptions, with 53.36% of function calls potentially misused. Additionally, 11.51% of hypothesis test calls would yield different conclusions if appropriate methods were used.</x:v>
      </x:c>
      <x:c r="E656" t="str">
        <x:v>Automated expression and verification of assumptions in statistical functions, aiming to reduce the misuse of statistical methods.</x:v>
      </x:c>
      <x:c r="F656" t="str">
        <x:v>No</x:v>
      </x:c>
      <x:c r="G656" t="str">
        <x:v>FSE-25</x:v>
      </x:c>
      <x:c r="H656" t="str">
        <x:v>The paper uses 128 Kaggle notebooks as evaluation data sets, which call common statistical functions (such as t-test, analysis of variance, linear regression, etc.).</x:v>
      </x:c>
      <x:c r="I656" t="str">
        <x:v>Proportion of unverified assumptions: 84.38% of notebooks have unverified assumptions, and 53.36% of function calls have potential misuse.
Significant misuse ratio: 11.51% of hypothesis testing calls resulted in different conclusions due to unmet assumptions.
Performance overhead: The average runtime overhead introduced by checking is 1.37x to 29.2x (specifically varies by function), but the absolute time overhead is low (millisecond level).</x:v>
      </x:c>
      <x:c r="J656" t="str">
        <x:v>No</x:v>
      </x:c>
      <x:c r="K656" t="str">
        <x:v>Not reported</x:v>
      </x:c>
      <x:c r="L656" t="str">
        <x:v>No</x:v>
      </x:c>
      <x:c r="M656" s="6"/>
      <x:c r="N656"/>
      <x:c r="O656" t="str">
        <x:v>Program Analysis and Software Testing</x:v>
      </x:c>
      <x:c r="P656" t="str">
        <x:v>program analysis techniques</x:v>
      </x:c>
      <x:c r="Q656" t="str">
        <x:v>No</x:v>
      </x:c>
    </x:row>
    <x:row r="657" ht="25.5" customHeight="1">
      <x:c r="A657" t="str">
        <x:v>Why the Proof Fails in Different Versions of Theorem Provers: An Empirical Study of Compatibility Issues in Isabelle</x:v>
      </x:c>
      <x:c r="B657" t="str">
        <x:v>Maintenance</x:v>
      </x:c>
      <x:c r="C657" t="str">
        <x:v>This paper presents the first large-scale empirical study on compatibility issues in theorem provers, using Isabelle as a case study. The authors developed a regression testing framework to collect 12,079 compatibility issues from the Archive of Formal Proofs (AFP) and categorized them into seven types (e.g., theory errors, term errors, proof errors). The study further investigated root causes (e.g., renaming, re-formalization, changes in automated reasoners) and resolution strategies (e.g., refactoring, adjusting terminal proofs). Results show that syntactic proof errors are the most common (59.36%), and Sledgehammer is effective in fixing terminal proof failures. The study provides valuable insights for maintaining and improving compatibility in theorem provers.</x:v>
      </x:c>
      <x:c r="D657" t="str">
        <x:v>This paper presents the first large-scale empirical study on compatibility issues in theorem provers, using Isabelle as a case study. The authors developed a regression testing framework to collect 12,079 compatibility issues from the Archive of Formal Proofs (AFP) and categorized them into seven types (e.g., theory errors, term errors, proof errors). The study further investigated root causes (e.g., renaming, re-formalization, changes in automated reasoners) and resolution strategies (e.g., refactoring, adjusting terminal proofs). Results show that syntactic proof errors are the most common (59.36%), and Sledgehammer is effective in fixing terminal proof failures. The study provides valuable insights for maintaining and improving compatibility in theorem provers.</x:v>
      </x:c>
      <x:c r="E657" t="str">
        <x:v>Compatibility issues between different versions of theorem provers (such as Isabelle), including problem types, root causes and repair strategies.</x:v>
      </x:c>
      <x:c r="F657" t="str">
        <x:v>Yes</x:v>
      </x:c>
      <x:c r="G657" t="str">
        <x:v>FSE-25</x:v>
      </x:c>
      <x:c r="H657" t="str">
        <x:v>The paper uses four stable versions of Isabelle (2021, 2021-1, 2022, 2023) and their corresponding AFP branches as evaluation data sets, covering more than 21,000 theories and 10 million lines of proof code.</x:v>
      </x:c>
      <x:c r="I657" t="str">
        <x:v>Distribution of compatibility issues: syntax proof errors (59.36%), semantic proof errors (26.35%), terminology errors (7.15%), Isabelle/ML errors (2.67%), theoretical errors (2.01%).
Sledgehammer repair effect: In Isabelle2023, 53.83% of the proof errors can be repaired by Sledgehammer.
Root cause analysis: Renaming and moving were the most common root causes (accounting for the majority of syntax-proven errors).</x:v>
      </x:c>
      <x:c r="J657" t="str">
        <x:v>No</x:v>
      </x:c>
      <x:c r="K657" t="str">
        <x:v>Not reported</x:v>
      </x:c>
      <x:c r="L657" t="str">
        <x:v>No</x:v>
      </x:c>
      <x:c r="M657" s="6"/>
      <x:c r="N657"/>
      <x:c r="O657" t="str">
        <x:v>Formal methods and verification</x:v>
      </x:c>
      <x:c r="P657" t="str">
        <x:v>Program Verification and Theorem Proving</x:v>
      </x:c>
      <x:c r="Q657" t="str">
        <x:v>No</x:v>
      </x:c>
    </x:row>
    <x:row r="658" ht="25.5" customHeight="1">
      <x:c r="A658" t="str">
        <x:v>Detecting and Reducing the Factual Hallucinations of Large Language Models with Metamorphic Testing</x:v>
      </x:c>
      <x:c r="B658" t="str">
        <x:v>Testing</x:v>
      </x:c>
      <x:c r="C658" t="str">
        <x:v>The paper proposes DrHall, a framework for detecting and reducing factual hallucinations in black-box large language models (LLMs) using metamorphic testing (MT). By designing metamorphic relations (MRs), DrHall triggers different execution paths of LLMs to identify inconsistent answers for hallucination detection and corrects errors through multi-path voting. Experiments show that DrHall outperforms state-of-the-art baselines in both natural language and programming QA tasks, achieving an average F1 score of over 0.856 for detection and a correction rate of over 53%. The authors also introduce a new dataset, FactHalluQA, to address benchmark leakage issues.</x:v>
      </x:c>
      <x:c r="D658" t="str">
        <x:v>The paper proposes DrHall, a framework for detecting and reducing factual hallucinations in black-box large language models (LLMs) using metamorphic testing (MT). By designing metamorphic relations (MRs), DrHall triggers different execution paths of LLMs to identify inconsistent answers for hallucination detection and corrects errors through multi-path voting. Experiments show that DrHall outperforms state-of-the-art baselines in both natural language and programming QA tasks, achieving an average F1 score of over 0.856 for detection and a correction rate of over 53%. The authors also introduce a new dataset, FactHalluQA, to address benchmark leakage issues.</x:v>
      </x:c>
      <x:c r="E658" t="str">
        <x:v>Factual hallucination detection and correction for large language models, focusing on improving the reliability of the model in question and answer tasks through transformation testing methods.</x:v>
      </x:c>
      <x:c r="F658" t="str">
        <x:v>Yes</x:v>
      </x:c>
      <x:c r="G658" t="str">
        <x:v>FSE-25</x:v>
      </x:c>
      <x:c r="H658" t="str">
        <x:v>FactHalluQA (self-built natural language question and answer data set, covering 7 disciplines, 803 questions).
Refactory (program repair data set, containing 300 problems).
LeetCode (code generation data set, containing 400 "Hard" difficulty questions).</x:v>
      </x:c>
      <x:c r="I658" t="str">
        <x:v>Detection indicators: precision (Precision), recall rate (Recall), F1 score (F1).
The best composite MR (CMR3) has an F1 of 0.836 in natural language tasks, and an F1 of 0.821 (Refactory) and 0.910 (LeetCode) in programming tasks.
Correction indicator: Hallucination Correction Rate.
ECMR5 has a correction rate of 60% in natural language tasks and 62% in program repair tasks.</x:v>
      </x:c>
      <x:c r="J658" t="str">
        <x:v>No</x:v>
      </x:c>
      <x:c r="K658" t="str">
        <x:v>Not reported</x:v>
      </x:c>
      <x:c r="L658" t="str">
        <x:v>No</x:v>
      </x:c>
      <x:c r="M658" s="6"/>
      <x:c r="N658"/>
      <x:c r="O658" t="str">
        <x:v>Program Analysis and Software Testing</x:v>
      </x:c>
      <x:c r="P658" t="str">
        <x:v>Quantum program testing, deep learning system testing</x:v>
      </x:c>
      <x:c r="Q658" t="str">
        <x:v>Yes</x:v>
      </x:c>
    </x:row>
    <x:row r="659" ht="25.5" customHeight="1">
      <x:c r="A659" t="str">
        <x:v>Adaptive Random Testing with Qgrams: the Illusion Comes True</x:v>
      </x:c>
      <x:c r="B659" t="str">
        <x:v>Testing</x:v>
      </x:c>
      <x:c r="C659" t="str">
        <x:v>The paper introduces a novel Adaptive Random Testing (ART) framework that replaces pairwise distance computations with Q-gram counts to reduce computational complexity from quadratic to linear. By aggregating past test executions into compact Q-gram representations, diversity is measured via entropy, enabling efficient test case selection. Experiments on six web applications show that Q-gram-based ART covers 4× more unique targets than random testing and outperforms traditional ART by 3.5× in efficiency. Theoretical and simulation results confirm its effectiveness in low-probability fault scenarios.</x:v>
      </x:c>
      <x:c r="D659" t="str">
        <x:v>The paper introduces a novel Adaptive Random Testing (ART) framework that replaces pairwise distance computations with Q-gram counts to reduce computational complexity from quadratic to linear. By aggregating past test executions into compact Q-gram representations, diversity is measured via entropy, enabling efficient test case selection. Experiments on six web applications show that Q-gram-based ART covers 4× more unique targets than random testing and outperforms traditional ART by 3.5× in efficiency. Theoretical and simulation results confirm its effectiveness in low-probability fault scenarios.</x:v>
      </x:c>
      <x:c r="E659" t="str">
        <x:v>Optimize the efficiency of adaptive random testing through Q-grams, focusing on solving the performance bottleneck problem caused by distance calculation in traditional ART.</x:v>
      </x:c>
      <x:c r="F659" t="str">
        <x:v>Yes</x:v>
      </x:c>
      <x:c r="G659" t="str">
        <x:v>FSE-25</x:v>
      </x:c>
      <x:c r="H659" t="str">
        <x:v>Simulation experiment: Based on the Python function of string palindrome detection, adjust the input length to simulate different failure probabilities (
θ=10^−2∼1.51×10^−5).
Empirical study: 6 web applications (such as retroboard, pagekit), covering different complexity (low/medium/high), testing the edge coverage in the navigation graph</x:v>
      </x:c>
      <x:c r="I659" t="str">
        <x:v>Simulation indicators:
P-measure (probability of triggering a fault within 50 tests): Q-GRAMS is 2.6×~3.4× higher than random testing at low θ.
F-measure (number of tests required to trigger a fault): Q-GRAMS reduces the number of tests by 10×.
T-measure (total time): Q-GRAMS is faster when the test execution time is ≥10ms.
Empirical indicators:
Coverage: The coverage of Q-GRAMS in complex web applications is significantly higher than that of random tests (for example, phoenix increases by 18%).
Efficiency (AUC): Q-GRAMS is more efficient under 20% test budget (AUC@20% increased by 14%~16%).</x:v>
      </x:c>
      <x:c r="J659" t="str">
        <x:v>No</x:v>
      </x:c>
      <x:c r="K659" t="str">
        <x:v>Not reported</x:v>
      </x:c>
      <x:c r="L659" t="str">
        <x:v>No</x:v>
      </x:c>
      <x:c r="M659" s="6" t="e">
        <x:f>HYPERLINK("https://github.com/testingautomated-usi/adaptive-tg-qgrams","https://github.com/testingautomated-usi/adaptive-tg-qgrams")</x:f>
        <x:v>HYPERLINK is not implemented. linkLocation=https://github.com/testingautomated-usi/adaptive-tg-qgrams, friendlyName=https://github.com/testingautomated-usi/adaptive-tg-qgrams</x:v>
      </x:c>
      <x:c r="N659" t="str">
        <x:v>0</x:v>
      </x:c>
      <x:c r="O659" t="str">
        <x:v>Program Analysis and Software Testing</x:v>
      </x:c>
      <x:c r="P659" t="str">
        <x:v>Automated test generation</x:v>
      </x:c>
      <x:c r="Q659" t="str">
        <x:v>No</x:v>
      </x:c>
    </x:row>
    <x:row r="660" ht="25.5" customHeight="1">
      <x:c r="A660" t="str">
        <x:v>Calibration of Large Language Models on Code Summarization</x:v>
      </x:c>
      <x:c r="B660" t="str">
        <x:v>Maintenance</x:v>
      </x:c>
      <x:c r="C660" t="str">
        <x:v>The paper addresses the calibration of Large Language Models (LLMs) in code summarization tasks. Code summaries are essential for program comprehension, but LLM-generated summaries vary in quality. The authors propose a method to compute a confidence measure indicating whether a generated summary is sufficiently similar to a human-written one. They evaluate multiple LLMs (e.g., GPT-3.5, CodeLlama-70b) and calibration techniques (e.g., Platt scaling) on Java and Python datasets. Results show that calibrated confidence reliably predicts summary quality, with early tokens providing better calibration signals than later ones.</x:v>
      </x:c>
      <x:c r="D660" t="str">
        <x:v>The paper addresses the calibration of Large Language Models (LLMs) in code summarization tasks. Code summaries are essential for program comprehension, but LLM-generated summaries vary in quality. The authors propose a method to compute a confidence measure indicating whether a generated summary is sufficiently similar to a human-written one. They evaluate multiple LLMs (e.g., GPT-3.5, CodeLlama-70b) and calibration techniques (e.g., Platt scaling) on Java and Python datasets. Results show that calibrated confidence reliably predicts summary quality, with early tokens providing better calibration signals than later ones.</x:v>
      </x:c>
      <x:c r="E660" t="str">
        <x:v>The calibration problem of large language models in code summary generation tasks focuses on how to measure the similarity of generated summaries to human summaries through confidence.</x:v>
      </x:c>
      <x:c r="F660" t="str">
        <x:v>Yes</x:v>
      </x:c>
      <x:c r="G660" t="str">
        <x:v>FSE-25</x:v>
      </x:c>
      <x:c r="H660" t="str">
        <x:v>Haque et al. (2022) dataset: Contains generated summaries and human ratings of 210 Java methods for setting similarity thresholds.
CodeXGLUE Benchmark: Contains Java and Python code summary datasets for calibration experiments (164,923 Java samples and 251,820 Python samples).</x:v>
      </x:c>
      <x:c r="I660" t="str">
        <x:v>Brier Score: Measures how well the predicted probability matches the actual outcome. The lower the value, the better. After Platt scaling, the Brier Score dropped from 0.25-0.57 to 0.11-0.17.
ECE (Expected Calibration Error): Evaluate calibration error, the lower the value, the better. Experiments show that ECE drops from 0.31-0.68 to 0.01-0.04.
Skill Score: Measures the improvement of the model relative to the baseline model. After scaling, the Skill Score increased from negative to a maximum of 0.19 (Python task).</x:v>
      </x:c>
      <x:c r="J660" t="str">
        <x:v>No</x:v>
      </x:c>
      <x:c r="K660" t="str">
        <x:v>Not reported</x:v>
      </x:c>
      <x:c r="L660" t="str">
        <x:v>Yes</x:v>
      </x:c>
      <x:c r="M660" s="6"/>
      <x:c r="N660"/>
      <x:c r="O660" t="str">
        <x:v>Code generation and understanding</x:v>
      </x:c>
      <x:c r="P660" t="str">
        <x:v>Code summary and comment generation</x:v>
      </x:c>
      <x:c r="Q660" t="str">
        <x:v>Yes</x:v>
      </x:c>
    </x:row>
    <x:row r="661" ht="25.5" customHeight="1">
      <x:c r="A661" t="str">
        <x:v>Code Red! On the Harmfulness of Applying Off-the-shelf Large Language Models to Programming Tasks</x:v>
      </x:c>
      <x:c r="B661" t="str">
        <x:v>Development</x:v>
      </x:c>
      <x:c r="C661" t="str">
        <x:v>The paper investigates the potential harmfulness of off-the-shelf Large Language Models (LLMs) in programming tasks. The authors propose a comprehensive framework to assess LLM alignment in the software engineering domain, including a taxonomy of harmful scenarios, a dataset (Hammurabi's Code), and an automatic evaluator to classify model outputs. The study evaluates 70 open-source and closed-source models, revealing significant disparities in harmlessness alignment. Some model families (e.g., OpenHermes) are more harmful, while larger models tend to generate safer outputs. Surprisingly, code-specific models do not outperform general-purpose models, and some fine-tuned models perform worse than their base counterparts. The results highlight the need for tailored alignment strategies in software engineering.</x:v>
      </x:c>
      <x:c r="D661" t="str">
        <x:v>The paper investigates the potential harmfulness of off-the-shelf Large Language Models (LLMs) in programming tasks. The authors propose a comprehensive framework to assess LLM alignment in the software engineering domain, including a taxonomy of harmful scenarios, a dataset (Hammurabi's Code), and an automatic evaluator to classify model outputs. The study evaluates 70 open-source and closed-source models, revealing significant disparities in harmlessness alignment. Some model families (e.g., OpenHermes) are more harmful, while larger models tend to generate safer outputs. Surprisingly, code-specific models do not outperform general-purpose models, and some fine-tuned models perform worse than their base counterparts. The results highlight the need for tailored alignment strategies in software engineering.</x:v>
      </x:c>
      <x:c r="E661" t="str">
        <x:v>Evaluate the harmfulness of large language models in programming tasks and their alignment issues, focusing on the model's tendency to generate harmful code and its influencing factors.</x:v>
      </x:c>
      <x:c r="F661" t="str">
        <x:v>Yes</x:v>
      </x:c>
      <x:c r="G661" t="str">
        <x:v>FSE-25</x:v>
      </x:c>
      <x:c r="H661" t="str">
        <x:v>Hammurabi's Code: A handwritten prompt data set containing 509 harmful programming scenarios, covering three categories: copyright, malware, and unfair/dangerous use cases.
Automatic evaluator: based on embedding models and classifiers for efficiently classifying the harmfulness of model outputs.</x:v>
      </x:c>
      <x:c r="I661" t="str">
        <x:v>Response labels: Classify model output into four categories: refuse to answer (R), provide harmless information (H), answer with warning (W), and directly harmful answer (A).
Model performance:
Some models, such as OpenHermes, generate a higher percentage of harmful responses (around 50%).
Larger models (such as GPT-4) tend to produce less harmful output (less than 20% of harmful responses).
Code-specific models such as DeepSeek-Coder did not show significant advantages.
Correlation analysis: Model size is positively correlated with harmlessness (Pearson correlation coefficient is -0.27 for harmful responses and 0.21 for rejected responses).</x:v>
      </x:c>
      <x:c r="J661" t="str">
        <x:v>No</x:v>
      </x:c>
      <x:c r="K661" t="str">
        <x:v>Not reported</x:v>
      </x:c>
      <x:c r="L661" t="str">
        <x:v>No</x:v>
      </x:c>
      <x:c r="M661" s="6"/>
      <x:c r="N661"/>
      <x:c r="O661" t="str">
        <x:v>SE for AI </x:v>
      </x:c>
      <x:c r="P661" t="str">
        <x:v>Detection, evaluation and improvement of AI-generated content</x:v>
      </x:c>
      <x:c r="Q661" t="str">
        <x:v>Yes</x:v>
      </x:c>
    </x:row>
    <x:row r="662" ht="25.5" customHeight="1">
      <x:c r="A662" t="str">
        <x:v>Recasting Type Hints from WebAssembly Contracts</x:v>
      </x:c>
      <x:c r="B662" t="str">
        <x:v>Development</x:v>
      </x:c>
      <x:c r="C662" t="str">
        <x:v>The paper introduces WasmHint, a novel deep learning-based method for automatically recovering high-level parameter and return types from WebAssembly (Wasm) smart contracts. Due to the limited type information in Wasm, understanding its behavior is challenging. WasmHint constructs a control flow graph (wCFG), simulates code execution to extract type-related operations, and uses deep learning to infer the original Rust-level types. Experiments show that WasmHint achieves accuracies of 80.0% for parameter types and 95.8% for return types, outperforming baseline methods significantly.</x:v>
      </x:c>
      <x:c r="D662" t="str">
        <x:v>The paper introduces WasmHint, a novel deep learning-based method for automatically recovering high-level parameter and return types from WebAssembly (Wasm) smart contracts. Due to the limited type information in Wasm, understanding its behavior is challenging. WasmHint constructs a control flow graph (wCFG), simulates code execution to extract type-related operations, and uses deep learning to infer the original Rust-level types. Experiments show that WasmHint achieves accuracies of 80.0% for parameter types and 95.8% for return types, outperforming baseline methods significantly.</x:v>
      </x:c>
      <x:c r="E662" t="str">
        <x:v>Recover high-level type information from WebAssembly smart contracts, including inference of parameter types and return types.</x:v>
      </x:c>
      <x:c r="F662" t="str">
        <x:v>Yes</x:v>
      </x:c>
      <x:c r="G662" t="str">
        <x:v>FSE-25</x:v>
      </x:c>
      <x:c r="H662" t="str">
        <x:v>The paper constructed a new data set, containing 77,208 Wasm functions compiled from real Rust smart contract projects, and annotated the corresponding high-level type information.</x:v>
      </x:c>
      <x:c r="I662" t="str">
        <x:v>Quantitative indicator: Accuracy.
Effect:
Parameter type inference accuracy: 80.0% (an average improvement of 86.6% compared to the baseline method).
Return type inference accuracy: 95.8% (an average improvement of 34.0% compared to the baseline method).
Composite type inference accuracy: parameter type 64.5%, return type 79.5%.</x:v>
      </x:c>
      <x:c r="J662" t="str">
        <x:v>No</x:v>
      </x:c>
      <x:c r="K662" t="str">
        <x:v>Not reported</x:v>
      </x:c>
      <x:c r="L662" t="str">
        <x:v>No</x:v>
      </x:c>
      <x:c r="M662" s="6"/>
      <x:c r="N662"/>
      <x:c r="O662" t="str">
        <x:v>Software security and vulnerability analysis</x:v>
      </x:c>
      <x:c r="P662" t="str">
        <x:v>Binary code analysis and decompilation</x:v>
      </x:c>
      <x:c r="Q662" t="str">
        <x:v>Yes</x:v>
      </x:c>
    </x:row>
    <x:row r="663" ht="25.5" customHeight="1">
      <x:c r="A663" t="str">
        <x:v>Medusa: A Framework for Collaborative Development of Foundation Models with Automated Parameter Ownership Assignment</x:v>
      </x:c>
      <x:c r="B663" t="str">
        <x:v>Development</x:v>
      </x:c>
      <x:c r="C663" t="str">
        <x:v>This paper proposes Medusa, a framework for collaborative development of foundation models (FMs). When multiple teams fine-tune FMs in parallel, conflicts often arise due to overlapping parameter modifications, degrading model performance. Medusa draws on version control ideas from software engineering, treating different fine-tuning efforts as independent model branches. It proactively avoids conflicts through automated parameter ownership assignment: generating merging-aware masks via gradient analysis to guide each branch to modify only its exclusive parameters, and finally integrating branches using a three-way merging algorithm.</x:v>
      </x:c>
      <x:c r="D663" t="str">
        <x:v>This paper proposes Medusa, a framework for collaborative development of foundation models (FMs). When multiple teams fine-tune FMs in parallel, conflicts often arise due to overlapping parameter modifications, degrading model performance. Medusa draws on version control ideas from software engineering, treating different fine-tuning efforts as independent model branches. It proactively avoids conflicts through automated parameter ownership assignment: generating merging-aware masks via gradient analysis to guide each branch to modify only its exclusive parameters, and finally integrating branches using a three-way merging algorithm.</x:v>
      </x:c>
      <x:c r="E663" t="str">
        <x:v>Design and implement the Medusa framework. Through model branch management and automated parameter ownership allocation mechanism, it solves the problem of parameter conflicts when multiple teams collaborate to develop basic models, and improves the performance of the merged model; it verifies the versatility and effectiveness of the framework on different models, fine-tuning technologies and data sets.</x:v>
      </x:c>
      <x:c r="F663" t="str">
        <x:v>Yes</x:v>
      </x:c>
      <x:c r="G663" t="str">
        <x:v>FSE-25</x:v>
      </x:c>
      <x:c r="H663" t="str">
        <x:v>Models: T5-base (220 million parameters), T5-large (770 million parameters), T0-3B (3 billion parameters).
Dataset: 5 NLP task data sets in the GLUE benchmark, including CoLA (grammar judgment), SST2 (sentiment classification), MNLI (natural language reasoning), QNLI (question and answer reasoning), WNLI (common sense reasoning).
Fine-tuning technology: Full Fine-tuning (FFT), Low Rank Adaptation (LoRA), IA3.
Comparative methods: 6 mainstream model merging methods, including Linear Averaging, Task Arithmetic, TIES, DARE+TIES, etc.</x:v>
      </x:c>
      <x:c r="I663" t="str">
        <x:v>Quantitative indicators: the model’s performance score (such as accuracy), average performance score, and parameter update conflict rate on each task.
Results achieved:
In the full fine-tuning scenario, Medusa's average performance on T5-base reaches 69.15, which is better than the best baseline TIES's 67.65; on T5-large, its average performance is 62.69, far exceeding the baseline.
In the parameter efficient fine-tuning scenario, Medusa achieves an average improvement of 1.8% and 4.6% over the baseline on LoRA and IA3 respectively.
In the partial control scenario, even if only partial branches are controlled, Medusa still outperforms all baselines, such as the average performance of 69.82 on T5-base, which is higher than 70.13 (closer) to DARE+TIES.
Reduce parameter conflicts: The conflict rate of traditional methods exceeds 40%, and Medusa reduces conflicts to 0 through ownership distribution.</x:v>
      </x:c>
      <x:c r="J663" t="str">
        <x:v>No</x:v>
      </x:c>
      <x:c r="K663" t="str">
        <x:v>Not reported</x:v>
      </x:c>
      <x:c r="L663" t="str">
        <x:v>No</x:v>
      </x:c>
      <x:c r="M663" s="6" t="e">
        <x:f>HYPERLINK("https://github.com/Btlmd/Medusa/tree/main","https://github.com/Btlmd/Medusa/tree/main")</x:f>
        <x:v>HYPERLINK is not implemented. linkLocation=https://github.com/Btlmd/Medusa/tree/main, friendlyName=https://github.com/Btlmd/Medusa/tree/main</x:v>
      </x:c>
      <x:c r="N663" t="str">
        <x:v>0</x:v>
      </x:c>
      <x:c r="O663" t="str">
        <x:v>SE for AI </x:v>
      </x:c>
      <x:c r="P663" t="str">
        <x:v>Code pre-trained model</x:v>
      </x:c>
      <x:c r="Q663" t="str">
        <x:v>Yes</x:v>
      </x:c>
    </x:row>
    <x:row r="664" ht="25.5" customHeight="1">
      <x:c r="A664" t="str">
        <x:v>Automatically fixing dependency breaking changes</x:v>
      </x:c>
      <x:c r="B664" t="str">
        <x:v>Maintenance</x:v>
      </x:c>
      <x:c r="C664" t="str">
        <x:v>The paper investigates the use of Large Language Models (LLMs) to automatically fix breaking changes caused by dependency updates in Java projects. Two approaches are proposed: zero-shot prompting and an agentic approach. Experiments on an enhanced BUMP dataset show that the agentic method achieves higher test suite success rates (up to 23%), while zero-shot performs better in compilation success (up to 43%). The study also analyzes the impact of model selection and dependency popularity on repair outcomes.</x:v>
      </x:c>
      <x:c r="D664" t="str">
        <x:v>The paper investigates the use of Large Language Models (LLMs) to automatically fix breaking changes caused by dependency updates in Java projects. Two approaches are proposed: zero-shot prompting and an agentic approach. Experiments on an enhanced BUMP dataset show that the agentic method achieves higher test suite success rates (up to 23%), while zero-shot performs better in compilation success (up to 43%). The study also analyzes the impact of model selection and dependency popularity on repair outcomes.</x:v>
      </x:c>
      <x:c r="E664" t="str">
        <x:v>Use large language models (LLMs) to automatically fix breaking changes introduced by dependency updates, focusing on API compatibility issues in Java projects.</x:v>
      </x:c>
      <x:c r="F664" t="str">
        <x:v>Yes</x:v>
      </x:c>
      <x:c r="G664" t="str">
        <x:v>FSE-25</x:v>
      </x:c>
      <x:c r="H664" t="str">
        <x:v>The paper uses an improved version of the BUMP data set, which contains Java project dependency update issues extracted from GitHub Dependabot pull requests. The original data set contains 571 destructive change cases, and the author further screened out 140 compilation error cases (full slice) and 65 single-file error cases (light slice) for experiments.</x:v>
      </x:c>
      <x:c r="I664" t="str">
        <x:v>Main indicators:
Test Suite Success: up to 23% for the proxy method (Sonnet 3.5), and up to 19% for the zero-sample method.
Compilation success rate (Compilation Success): the zero-sample method is up to 43%, and the proxy method is 15.4%.
Other indicators:
Repair patch quality: Manual evaluation shows that patches from the agent approach perform better in correctness (69–81%), minimization (56–63%), and maintainability (63–88%).
Efficiency: The proxy method significantly reduces costs and time (for example, Sonnet 3.5 reduces costs by 57% and time by 67%).</x:v>
      </x:c>
      <x:c r="J664" t="str">
        <x:v>No</x:v>
      </x:c>
      <x:c r="K664" t="str">
        <x:v>Not reported</x:v>
      </x:c>
      <x:c r="L664" t="str">
        <x:v>No</x:v>
      </x:c>
      <x:c r="M664" s="6"/>
      <x:c r="N664"/>
      <x:c r="O664" t="str">
        <x:v>Software maintenance and evolution</x:v>
      </x:c>
      <x:c r="P664" t="str">
        <x:v>Software dependency management</x:v>
      </x:c>
      <x:c r="Q664" t="str">
        <x:v>Yes</x:v>
      </x:c>
    </x:row>
    <x:row r="665" ht="25.5" customHeight="1">
      <x:c r="A665" t="str">
        <x:v>Pinning Is Futile: You Need More Than Local Dependency Versioning to Defend Against Supply Chain Attacks</x:v>
      </x:c>
      <x:c r="B665" t="str">
        <x:v>Maintenance</x:v>
      </x:c>
      <x:c r="C665" t="str">
        <x:v>This paper investigates whether pinning dependency versions in the npm ecosystem effectively defends against supply chain attacks. Through counterfactual analysis and simulations, the authors find that pinning direct dependencies increases maintenance costs (e.g., outdated dependencies and vulnerabilities) and may even raise the risk of malicious updates in large dependency graphs due to npm's resolution mechanism. The study proposes ecosystem-level interventions, such as coordinated pinning in critical upstream packages, to mitigate supply chain risks more effectively.</x:v>
      </x:c>
      <x:c r="D665" t="str">
        <x:v>This paper investigates whether pinning dependency versions in the npm ecosystem effectively defends against supply chain attacks. Through counterfactual analysis and simulations, the authors find that pinning direct dependencies increases maintenance costs (e.g., outdated dependencies and vulnerabilities) and may even raise the risk of malicious updates in large dependency graphs due to npm's resolution mechanism. The study proposes ecosystem-level interventions, such as coordinated pinning in critical upstream packages, to mitigate supply chain risks more effectively.</x:v>
      </x:c>
      <x:c r="E665" t="str">
        <x:v>The impact of dependency version pinning on supply chain security, including the trade-off between its security benefits and maintenance costs, and the effectiveness of ecosystem-level intervention strategies.</x:v>
      </x:c>
      <x:c r="F665" t="str">
        <x:v>No</x:v>
      </x:c>
      <x:c r="G665" t="str">
        <x:v>FSE-25</x:v>
      </x:c>
      <x:c r="H665" t="str">
        <x:v>The paper uses the following data sources:
npm packages and their dependencies obtained from npm-follower dataset.
Use npm's repository (non-npm package) on GitHub.
Filter active projects by indicators such as historical download statistics, GitHub stars, and number of issues.</x:v>
      </x:c>
      <x:c r="I665" t="str">
        <x:v>n_floating: The number of floating constraints in the dependency graph (attack surface). After fixing dependencies, the attack surface of small dependency graphs decreases, but large dependency graphs (≥498 nodes) increase instead.
n_auto_updates: Number of automatic updates. It decreases after fixing the dependence, but the model explanatory power is lower (R²&lt;0.1).
n_vuln: Number of known vulnerabilities. Significant increase after fixing dependency (coefficient +0.011***).
n_outdated_deps: Number of outdated dependencies. Significant increase after fixing dependency (coefficient +0.302***).
n_bloated: Number of dependency conflicts. After fixing the dependency, it increases slightly (coefficient +0.029***).</x:v>
      </x:c>
      <x:c r="J665" t="str">
        <x:v>No</x:v>
      </x:c>
      <x:c r="K665" t="str">
        <x:v>node-ipc incident (malicious update in 2022) and xz attack (backdoor targeting SSH in 2024).
It is recommended that npm tools support transitive fixing (such as publishing package-lock.json for downstream use), similar to Google's Assured Open Source Software service.</x:v>
      </x:c>
      <x:c r="L665" t="str">
        <x:v>No</x:v>
      </x:c>
      <x:c r="M665" s="6"/>
      <x:c r="N665"/>
      <x:c r="O665" t="str">
        <x:v>Software maintenance and evolution</x:v>
      </x:c>
      <x:c r="P665" t="str">
        <x:v>Software dependency management</x:v>
      </x:c>
      <x:c r="Q665" t="str">
        <x:v>No</x:v>
      </x:c>
    </x:row>
    <x:row r="666" ht="25.5" customHeight="1">
      <x:c r="A666" t="str">
        <x:v>On the Characteristics and Impacts of Protestware Libraries</x:v>
      </x:c>
      <x:c r="B666" t="str">
        <x:v>Maintenance</x:v>
      </x:c>
      <x:c r="C666" t="str">
        <x:v>This paper systematically investigates the characteristics and impacts of protestware libraries. The research team collected 163 protestware samples (including modified existing libraries and new libraries supporting protests) and analyzed their core features: diverse protest implementations (e.g., documentation modification, function disruption, targeted service denial); the main trigger being the Russo-Ukrainian war (72%); some targeting specific users (e.g., Russian users) with insufficient transparency (12 out of 15 are non-transparent). Additionally, the study explores their impacts: destructive protestware (e.g., node-ipc, left-pad) can severely disrupt software supply chains; community sentiment is polarizedyet 80% of protestware show increased dependency counts. This study reveals potential risks of protestware to open-source supply chains, providing insights for developers and communities</x:v>
      </x:c>
      <x:c r="D666" t="str">
        <x:v>This paper systematically investigates the characteristics and impacts of protestware libraries. The research team collected 163 protestware samples (including modified existing libraries and new libraries supporting protests) and analyzed their core features: diverse protest implementations (e.g., documentation modification, function disruption, targeted service denial); the main trigger being the Russo-Ukrainian war (72%); some targeting specific users (e.g., Russian users) with insufficient transparency (12 out of 15 are non-transparent). Additionally, the study explores their impacts: destructive protestware (e.g., node-ipc, left-pad) can severely disrupt software supply chains; community sentiment is polarizedyet 80% of protestware show increased dependency counts. This study reveals potential risks of protestware to open-source supply chains, providing insights for developers and communities</x:v>
      </x:c>
      <x:c r="E666" t="str">
        <x:v>By collecting and analyzing 163 protestware library samples, we explore their core characteristics (including protest implementation methods, triggers, target audiences, transparency) and their impact on the open source software supply chain (such as supply chain disruption, community sentiment, usage trends) to fill the gap in in-depth understanding of the characteristics and impact of protest software in the open source ecosystem.</x:v>
      </x:c>
      <x:c r="F666" t="str">
        <x:v>Yes</x:v>
      </x:c>
      <x:c r="G666" t="str">
        <x:v>FSE-25</x:v>
      </x:c>
      <x:c r="H666" t="str">
        <x:v>Dataset: 163 samples of protest software libraries, including 145 modified existing libraries (protestware) and 18 new libraries that support protests (protestware enablers), derived from Internet searches (news, blogs) and screening of 1.96 million NPM projects.
Comparison objects: non-protest software libraries (such as python-shell, core-js-pure, etc.) with similar functions to the protest software, used to analyze differences in usage trends.</x:v>
      </x:c>
      <x:c r="I666" t="str">
        <x:v>Quantitative indicators: sample number and proportion (such as the frequency of different triggers, distribution of protest methods), community sentiment proportion (proportion of positive and negative feedback on GitHub and Reddit), usage trend data (number of dependencies, weekly downloads and change percentage).
Results achieved:
Among the triggering factors, the Russia-Ukraine war accounted for the highest proportion (121/163, 72%);
148/163 protest software implemented protests by modifying README, accounting for 90.8%;
80% of Reddit comments opposed destructive protest software, while 15% supported it;
8/10 of the protest software’s dependencies increased after becoming protest software. For example, the dependency count of sweetalert2 increased by 104.7%.</x:v>
      </x:c>
      <x:c r="J666" t="str">
        <x:v>No</x:v>
      </x:c>
      <x:c r="K666" t="str">
        <x:v>Mention multiple industry cases:
node-ipc: modified to delete files for Russian and Belarusian users, affecting mainstream frameworks such as Vue.js, causing the Russian bank Sber to recommend that customers stop updating the software;
left-pad: was deleted by the author due to a trademark dispute, resulting in hundreds of dependency failures per minute in the NPM ecosystem, and eventually NPM forced the restoration of the package;
colors.js and faker.js: Affects thousands of apps by breaking functionality through infinite loops, with Revenera reporting that 67%-94% of audit clients use these libraries.</x:v>
      </x:c>
      <x:c r="L666" t="str">
        <x:v>No</x:v>
      </x:c>
      <x:c r="M666" s="6"/>
      <x:c r="N666"/>
      <x:c r="O666" t="str">
        <x:v>Software maintenance and evolution</x:v>
      </x:c>
      <x:c r="P666" t="str">
        <x:v>Open source project sustainability research</x:v>
      </x:c>
      <x:c r="Q666" t="str">
        <x:v>No</x:v>
      </x:c>
    </x:row>
    <x:row r="667" ht="25.5" customHeight="1">
      <x:c r="A667" t="str">
        <x:v>Alert Summarization for Online Service Systems by Validating Propagation Paths of Faults</x:v>
      </x:c>
      <x:c r="B667" t="str">
        <x:v>Maintenance</x:v>
      </x:c>
      <x:c r="C667" t="str">
        <x:v>This paper introduces ProAlert, a novel approach for alert summarization in online service systems by validating fault propagation paths. ProAlert first learns fault propagation patterns from historical alerts and system topology in an unsupervised manner. These patterns are then used to validate the propagation paths of faults indicated by new alerts, enabling accurate summarization. Experimental results demonstrate that ProAlert outperforms state-of-the-art methods in alert summarization and provides higher interpretability for maintenance engineers.</x:v>
      </x:c>
      <x:c r="D667" t="str">
        <x:v>This paper introduces ProAlert, a novel approach for alert summarization in online service systems by validating fault propagation paths. ProAlert first learns fault propagation patterns from historical alerts and system topology in an unsupervised manner. These patterns are then used to validate the propagation paths of faults indicated by new alerts, enabling accurate summarization. Experimental results demonstrate that ProAlert outperforms state-of-the-art methods in alert summarization and provides higher interpretability for maintenance engineers.</x:v>
      </x:c>
      <x:c r="E667" t="str">
        <x:v>Alarm summarization in online service systems, focusing on improving the accuracy and interpretability of alarm summary by verifying fault propagation paths.</x:v>
      </x:c>
      <x:c r="F667" t="str">
        <x:v>Yes</x:v>
      </x:c>
      <x:c r="G667" t="str">
        <x:v>FSE-25</x:v>
      </x:c>
      <x:c r="H667" t="str">
        <x:v>S1: Contains 51,352 alarms, parsed into 1,003 templates, and the system topology contains 126,413 components and 190,027 topological relationships.
S2: Contains 125,830 alarms, parsed into 1,257 templates, and the system topology contains 65,041 components and 140,450 topological relationships.</x:v>
      </x:c>
      <x:c r="I667" t="str">
        <x:v>Summarization Accuracy (SA): Measures the proportion of alerts that are correctly summarized. ProAlert reaches 99.71% on S1 and 98.55% on S2.
Valid Compression Ratio (VCR): Measures the effective compression ratio of the alert summary. ProAlert reaches 93.53% on S1 and 77.63% on S2.
Efficiency indicators: ProAlert processes an average of 200 alarms per second on S1 and an average of 1,280 alarms per second on S2.</x:v>
      </x:c>
      <x:c r="J667" t="str">
        <x:v>Yes</x:v>
      </x:c>
      <x:c r="K667" t="str">
        <x:v>The paper mentioned that the experimental data comes from a large commercial company (Company A), whose online service system provides services to more than 1 billion users around the world. In addition, the paper also demonstrates the advantages of ProAlert in actual production environments through real cases (such as insufficient storage space and power failure).</x:v>
      </x:c>
      <x:c r="L667" t="str">
        <x:v>No</x:v>
      </x:c>
      <x:c r="M667" s="6"/>
      <x:c r="N667"/>
      <x:c r="O667" t="str">
        <x:v>Anomaly detection and fault diagnosis</x:v>
      </x:c>
      <x:c r="P667" t="str">
        <x:v>Cloud service failure root cause analysis</x:v>
      </x:c>
      <x:c r="Q667" t="str">
        <x:v>Yes</x:v>
      </x:c>
    </x:row>
    <x:row r="668" ht="25.5" customHeight="1">
      <x:c r="A668" t="str">
        <x:v>Ransomware Detection through Temporal Correlation between Encryption and I/O Behavior</x:v>
      </x:c>
      <x:c r="B668" t="str">
        <x:v>Testing</x:v>
      </x:c>
      <x:c r="C668" t="str">
        <x:v>This paper proposes RansomRadar, a ransomware detection method that identifies ransomware by analyzing the temporal correlation between encryption and I/O behaviors. Existing detection methods rely on specific assumptions (e.g., encryption API calls, fixed I/O patterns) and struggle with new ransomware using stealthy encryption or imitating benign I/O. The core insight of RansomRadar is that ransomware’s "read-encrypt-write" process inherently creates a strong temporal correlation between encryption computation load and I/O data volume, which is unaffected by specific encryption methods or I/O orchestration.</x:v>
      </x:c>
      <x:c r="D668" t="str">
        <x:v>This paper proposes RansomRadar, a ransomware detection method that identifies ransomware by analyzing the temporal correlation between encryption and I/O behaviors. Existing detection methods rely on specific assumptions (e.g., encryption API calls, fixed I/O patterns) and struggle with new ransomware using stealthy encryption or imitating benign I/O. The core insight of RansomRadar is that ransomware’s "read-encrypt-write" process inherently creates a strong temporal correlation between encryption computation load and I/O data volume, which is unaffected by specific encryption methods or I/O orchestration.</x:v>
      </x:c>
      <x:c r="E668" t="str">
        <x:v>Design and implement the RansomRadar framework to detect ransomware by analyzing the time correlation between encryption behavior and I/O behavior, solving the problem that existing methods are difficult to deal with new covert ransomware due to their reliance on specific assumptions; verify the effectiveness, efficiency and role of each component of the framework in detecting the latest ransomware samples</x:v>
      </x:c>
      <x:c r="F668" t="str">
        <x:v>Yes</x:v>
      </x:c>
      <x:c r="G668" t="str">
        <x:v>FSE-25</x:v>
      </x:c>
      <x:c r="H668" t="str">
        <x:v>Ransomware samples: 411 latest samples, from 89 families (such as LockBit, REvil, WannaCry, etc.), sourced from malware analysis platforms, network security forums, etc.
Benign program data: 1,266 benign processes, covering browsers, office software, compilers, etc., collected by monitoring users' daily use in real scenarios.
Encryption program: Built based on well-known encryption libraries such as CryptoAPI and OpenSSL and 20 high-star GitHub custom encryption codes, it implements algorithms such as AES and Chacha20.
Comparison tools: 5 popular ransomware detection tools, including PayBreak, Unveil, Redemption, ShieldFS, DeepWare.</x:v>
      </x:c>
      <x:c r="I668" t="str">
        <x:v>Quantitative indicators: detection rate (Recall), false alarm rate (False Alarm Rate), accuracy rate (Accuracy), precision rate (Precision), F1 score (F1-score), runtime overhead.
Results achieved:
Overall performance: 100% detection rate for 411 ransomware samples, 2.68% false positive rate, F1 score 96.03, an average improvement of 1.73-84.97 compared to existing tools.
Component effect: The temporal correlation analyzer (TCAnalyzer) can reduce false positives by 83.65%; the encryption detector has an average recall rate of 93.72% for unknown encryption implementations.
Overhead: 12.92% for I/O-intensive programs and 9.46% for compute-intensive programs.</x:v>
      </x:c>
      <x:c r="J668" t="str">
        <x:v>No</x:v>
      </x:c>
      <x:c r="K668" t="str">
        <x:v>Not reported</x:v>
      </x:c>
      <x:c r="L668" t="str">
        <x:v>No</x:v>
      </x:c>
      <x:c r="M668" s="6" t="e">
        <x:f>HYPERLINK("https://github.com/RansomRadar/RansomRadar","https://github.com/RansomRadar/RansomRadar")</x:f>
        <x:v>HYPERLINK is not implemented. linkLocation=https://github.com/RansomRadar/RansomRadar, friendlyName=https://github.com/RansomRadar/RansomRadar</x:v>
      </x:c>
      <x:c r="N668" t="str">
        <x:v>0</x:v>
      </x:c>
      <x:c r="O668" t="str">
        <x:v>Software security and vulnerability analysis</x:v>
      </x:c>
      <x:c r="P668" t="str">
        <x:v>Malicious code detection</x:v>
      </x:c>
      <x:c r="Q668" t="str">
        <x:v>No</x:v>
      </x:c>
    </x:row>
    <x:row r="669" ht="25.5" customHeight="1">
      <x:c r="A669" t="str">
        <x:v>RegTrieve: Reducing System-Level Regression Errors for Machine Learning Systems via Retrieval-Enhanced Ensemble</x:v>
      </x:c>
      <x:c r="B669" t="str">
        <x:v>Testing</x:v>
      </x:c>
      <x:c r="C669" t="str">
        <x:v>The paper introduces ReGTrieve, a retrieval-enhanced ensemble approach designed to mitigate system-level regression errors in machine learning (ML) systems during model updates. By leveraging similarities between training samples to estimate the performance gap between old and new models, ReGTrieve dynamically adjusts ensemble weights, effectively reducing regression errors without compromising system accuracy. Evaluations across various update scenarios demonstrate that ReGTrieve outperforms baselines by an average of 20.43% in reducing regression errors.</x:v>
      </x:c>
      <x:c r="D669" t="str">
        <x:v>The paper introduces ReGTrieve, a retrieval-enhanced ensemble approach designed to mitigate system-level regression errors in machine learning (ML) systems during model updates. By leveraging similarities between training samples to estimate the performance gap between old and new models, ReGTrieve dynamically adjusts ensemble weights, effectively reducing regression errors without compromising system accuracy. Evaluations across various update scenarios demonstrate that ReGTrieve outperforms baselines by an average of 20.43% in reducing regression errors.</x:v>
      </x:c>
      <x:c r="E669" t="str">
        <x:v>The problem of regression errors in machine learning systems, especially the analysis and repair of regression errors extending from the model level to the system level.</x:v>
      </x:c>
      <x:c r="F669" t="str">
        <x:v>Yes</x:v>
      </x:c>
      <x:c r="G669" t="str">
        <x:v>FSE-25</x:v>
      </x:c>
      <x:c r="H669" t="str">
        <x:v>Voice question and answer system: HeySQuAD data set (containing 72K/4K human voice question and answer samples).
Multi-sensor fusion perception system: KITTI dataset (LiDAR and camera data for 3D object detection)</x:v>
      </x:c>
      <x:c r="I669" t="str">
        <x:v>Indicators:
Model-level regression error rate (WER change threshold determination).
System-level regression error rate (F1 score change threshold determination).
System accuracy (F1 score).
Effect:
ReGTrieve reduces system-level regression errors by 20.43% on average, and the F1 score decreases by no more than 0.5%.
In some scenarios (such as model architecture update), the system-level regression error rate dropped from 3.49% to 1.70%.</x:v>
      </x:c>
      <x:c r="J669" t="str">
        <x:v>No</x:v>
      </x:c>
      <x:c r="K669" t="str">
        <x:v>Case 1: The face unlock function update of Galaxy S10 5G caused user authentication failure (Samsung’s economic loss case).
Case 2: Component updates in the ConvLab dialogue system resulted in a decrease in the overall success rate (from 27.8% to 22.4%).</x:v>
      </x:c>
      <x:c r="L669" t="str">
        <x:v>No</x:v>
      </x:c>
      <x:c r="M669" s="6"/>
      <x:c r="N669"/>
      <x:c r="O669" t="str">
        <x:v>SE for AI </x:v>
      </x:c>
      <x:c r="P669" t="str">
        <x:v>Model Robustness and Adversarial Examples</x:v>
      </x:c>
      <x:c r="Q669" t="str">
        <x:v>No</x:v>
      </x:c>
    </x:row>
    <x:row r="670" ht="25.5" customHeight="1">
      <x:c r="A670" t="str">
        <x:v>Software Fairness Dilemma: Is Bias Mitigation a Zero-Sum Game?</x:v>
      </x:c>
      <x:c r="B670" t="str">
        <x:v>Testing</x:v>
      </x:c>
      <x:c r="C670" t="str">
        <x:v>The paper investigates the impact of bias mitigation methods in machine learning software for tabular data tasks, revealing a zero-sum trade-off where improvements for unprivileged groups come at the expense of privileged groups. Unlike the "leveling-down" effect observed in computer vision and natural language processing tasks, these methods enhance fairness by adjusting performance disparities between groups. The authors also explore an approach that applies bias mitigation exclusively to unprivileged groups, showing potential to improve fairness without negatively affecting privileged groups or overall model performance.</x:v>
      </x:c>
      <x:c r="D670" t="str">
        <x:v>The paper investigates the impact of bias mitigation methods in machine learning software for tabular data tasks, revealing a zero-sum trade-off where improvements for unprivileged groups come at the expense of privileged groups. Unlike the "leveling-down" effect observed in computer vision and natural language processing tasks, these methods enhance fairness by adjusting performance disparities between groups. The authors also explore an approach that applies bias mitigation exclusively to unprivileged groups, showing potential to improve fairness without negatively affecting privileged groups or overall model performance.</x:v>
      </x:c>
      <x:c r="E670" t="str">
        <x:v>Fairness issues in machine learning software, specifically the impact of bias mitigation methods on the performance of different demographic groups in tabular data tasks, and fairness-enhancing strategies to avoid zero-sum games.</x:v>
      </x:c>
      <x:c r="F670" t="str">
        <x:v>Yes</x:v>
      </x:c>
      <x:c r="G670" t="str">
        <x:v>FSE-25</x:v>
      </x:c>
      <x:c r="H670" t="str">
        <x:v>The paper uses five real-world tabular data sets:
Adult (Revenue Forecast)
Compas (Recidivism Prediction)
German (credit forecast)
Bank (Deposit Subscription Forecast)
Mep (Medical Needs Forecast)
These datasets cover financial, social and medical domains and contain sensitive attributes such as gender, race and age.</x:v>
      </x:c>
      <x:c r="I670" t="str">
        <x:v>Fairness indicators:
Statistical Parity Difference (SPD)
Equal Opportunity Difference (EOD)
Average Odds Difference (AOD)
Group performance indicators: selection rate (SR), true rate (TPR), false positive rate (FPR)
Effect:
The bias mitigation method significantly improved the SR and TPR of the disadvantaged group (by 37.5% to 84.4% and 21.9% to 87.5% of the tasks, respectively), but reduced the SR and TPR of the advantaged group (by 31.3% to 62.5% and 25.0% to 62.5% of the tasks, respectively).
The method of applying bias mitigation only to the disadvantaged group (MirrorFairU) improves the performance of the disadvantaged group while maintaining the performance of the advantaged group, and the overall selection rate only increases by 0.01.</x:v>
      </x:c>
      <x:c r="J670" t="str">
        <x:v>No</x:v>
      </x:c>
      <x:c r="K670" t="str">
        <x:v>Not reported</x:v>
      </x:c>
      <x:c r="L670" t="str">
        <x:v>No</x:v>
      </x:c>
      <x:c r="M670" s="6" t="e">
        <x:f>HYPERLINK("https://github.com/chenzhenpeng18/FSE25-ZeroSum/tree/main","https://github.com/chenzhenpeng18/FSE25-ZeroSum/tree/main")</x:f>
        <x:v>HYPERLINK is not implemented. linkLocation=https://github.com/chenzhenpeng18/FSE25-ZeroSum/tree/main, friendlyName=https://github.com/chenzhenpeng18/FSE25-ZeroSum/tree/main</x:v>
      </x:c>
      <x:c r="N670" t="str">
        <x:v>0</x:v>
      </x:c>
      <x:c r="O670" t="str">
        <x:v>Cross-cutting and emerging themes</x:v>
      </x:c>
      <x:c r="P670" t="str">
        <x:v>AI ethics and fairness</x:v>
      </x:c>
      <x:c r="Q670" t="str">
        <x:v>No</x:v>
      </x:c>
    </x:row>
    <x:row r="671" ht="25.5" customHeight="1">
      <x:c r="A671" t="str">
        <x:v>Automated Recognition of Buggy Behaviors from Mobile Bug Reports</x:v>
      </x:c>
      <x:c r="B671" t="str">
        <x:v>Maintenance</x:v>
      </x:c>
      <x:c r="C671" t="str">
        <x:v>The paper introduces an automated technique to recognize buggy behaviors (BB) from mobile app bug reports and detect them during the reproduction process. Through an empirical study, the authors designed a standardized representation, BugIR, to abstract and model BB manifestations. The evaluation showed that the approach achieved 91% precision and 90% recall in generating BugIR expressions and correctly identified bugs in 83% of the reports. Additionally, it enhanced existing reproduction techniques, enabling them to reproduce four times more bug reports.</x:v>
      </x:c>
      <x:c r="D671" t="str">
        <x:v>The paper introduces an automated technique to recognize buggy behaviors (BB) from mobile app bug reports and detect them during the reproduction process. Through an empirical study, the authors designed a standardized representation, BugIR, to abstract and model BB manifestations. The evaluation showed that the approach achieved 91% precision and 90% recall in generating BugIR expressions and correctly identified bugs in 83% of the reports. Additionally, it enhanced existing reproduction techniques, enabling them to reproduce four times more bug reports.</x:v>
      </x:c>
      <x:c r="E671" t="str">
        <x:v>Automated identification and reproduction of erroneous behavior in mobile application error reports, focusing on solving the limitations of existing technologies in identifying non-crash errors.</x:v>
      </x:c>
      <x:c r="F671" t="str">
        <x:v>Yes</x:v>
      </x:c>
      <x:c r="G671" t="str">
        <x:v>FSE-25</x:v>
      </x:c>
      <x:c r="H671" t="str">
        <x:v>The paper uses 87 real-world Android bug reports as an experimental data set. These reports come from the following sources:
Evaluation dataset for automated reproduction technologies such as ReCDroid, ReproBot, and Roam.
An empirical study on the reproduction of Android bug reports.
Open source Android bug reporting dataset.</x:v>
      </x:c>
      <x:c r="I671" t="str">
        <x:v>Accuracy of generating BugIR expressions:
Precision: 91%
Recall: 90%
Accuracy in identifying erroneous behavior at runtime:
Recognition rate (Rec-Rate): 83% (using BugIR expression)
False positive rate (FP-Rate): 17%
Improvements to existing reproduction technologies:
When combined with BugSpot, the number of bug reports that can be reproduced with existing technology increases by 4 times.</x:v>
      </x:c>
      <x:c r="J671" t="str">
        <x:v>No</x:v>
      </x:c>
      <x:c r="K671" t="str">
        <x:v>Not reported</x:v>
      </x:c>
      <x:c r="L671" t="str">
        <x:v>No</x:v>
      </x:c>
      <x:c r="M671" s="6"/>
      <x:c r="N671"/>
      <x:c r="O671" t="str">
        <x:v>Program Analysis and Software Testing</x:v>
      </x:c>
      <x:c r="P671" t="str">
        <x:v>Automated test generation</x:v>
      </x:c>
      <x:c r="Q671" t="str">
        <x:v>Yes</x:v>
      </x:c>
    </x:row>
    <x:row r="672" ht="25.5" customHeight="1">
      <x:c r="A672" t="str">
        <x:v>CKTyper: Enhancing Type Inference for Java Code Snippets by Leveraging Crowdsourcing Knowledge in Stack Overflow</x:v>
      </x:c>
      <x:c r="B672" t="str">
        <x:v>Maintenance</x:v>
      </x:c>
      <x:c r="C672" t="str">
        <x:v>The paper proposes CKTyper, a novel type inference approach that leverages crowdsourcing knowledge from technical forums like Stack Overflow to enhance the type inference of APIs in Java code snippets. Unlike traditional methods that rely solely on internal code information, CKTyper retrieves similar code snippets and their contextual descriptions, combines them with large language models (e.g., ChatGPT), and filters hallucinated types using an API dictionary. Evaluations on two open-source datasets show that CKTyper achieves optimal precision/recall of 97.80% and 95.54%, outperforming state-of-the-art baselines.</x:v>
      </x:c>
      <x:c r="D672" t="str">
        <x:v>The paper proposes CKTyper, a novel type inference approach that leverages crowdsourcing knowledge from technical forums like Stack Overflow to enhance the type inference of APIs in Java code snippets. Unlike traditional methods that rely solely on internal code information, CKTyper retrieves similar code snippets and their contextual descriptions, combines them with large language models (e.g., ChatGPT), and filters hallucinated types using an API dictionary. Evaluations on two open-source datasets show that CKTyper achieves optimal precision/recall of 97.80% and 95.54%, outperforming state-of-the-art baselines.</x:v>
      </x:c>
      <x:c r="E672" t="str">
        <x:v>Enhanced methods for API type inference in code snippets, focusing on solving the problem that code snippets are difficult to directly compile and reuse due to lack of type information.</x:v>
      </x:c>
      <x:c r="F672" t="str">
        <x:v>Yes</x:v>
      </x:c>
      <x:c r="G672" t="str">
        <x:v>FSE-25</x:v>
      </x:c>
      <x:c r="H672" t="str">
        <x:v>The paper uses two open source data sets:
StatType-SO: Contains 268 Java code snippets involving 4,086 APIs.
Short-SO: Contains 120 short code snippets covering 525 APIs.
These code snippets mainly come from six Java/Android API libraries (Android, GWT, Hibernate, JDK, Joda Time, XStream).</x:v>
      </x:c>
      <x:c r="I672" t="str">
        <x:v>Metrics: Precision and Recall.
Effect:
On StatType-SO, the average precision/recall rate is 97.80%.
On Short-SO, the average precision/recall rate is 95.54%.
Significantly outperforms baseline methods such as SnR, MLMTyper, iJTyper and original ChatGPT.</x:v>
      </x:c>
      <x:c r="J672" t="str">
        <x:v>No</x:v>
      </x:c>
      <x:c r="K672" t="str">
        <x:v>Not reported</x:v>
      </x:c>
      <x:c r="L672" t="str">
        <x:v>No</x:v>
      </x:c>
      <x:c r="M672" s="6" t="e">
        <x:f>HYPERLINK("https://github.com/LeeAnnJ/CKTyper","https://github.com/LeeAnnJ/CKTyper")</x:f>
        <x:v>HYPERLINK is not implemented. linkLocation=https://github.com/LeeAnnJ/CKTyper, friendlyName=https://github.com/LeeAnnJ/CKTyper</x:v>
      </x:c>
      <x:c r="N672" t="str">
        <x:v>0</x:v>
      </x:c>
      <x:c r="O672" t="str">
        <x:v>Code generation and understanding</x:v>
      </x:c>
      <x:c r="P672" t="str">
        <x:v>Type inference and code normalization</x:v>
      </x:c>
      <x:c r="Q672" t="str">
        <x:v>Yes</x:v>
      </x:c>
    </x:row>
    <x:row r="673" ht="25.5" customHeight="1">
      <x:c r="A673" t="str">
        <x:v>Automated Extraction and Analysis of Developer’s Rationale in Open Source Software</x:v>
      </x:c>
      <x:c r="B673" t="str">
        <x:v>Maintenance</x:v>
      </x:c>
      <x:c r="C673" t="str">
        <x:v>The paper proposes an automated approach to extract and analyze developers' rationale from commit messages in open-source software. Based on the Kantara architecture, the method leverages pre-trained models and large language models (e.g., ChatGPT) to construct a knowledge graph of decisions and their rationales, enabling the detection of conflicts and reasoning inconsistencies. Evaluated on the Linux Kernel's OOM-Killer module and other projects, the approach demonstrates feasibility and generalizability, effectively identifying rationale information and potential issues. This work aids developers in maintaining project coherence by understanding past decisions.</x:v>
      </x:c>
      <x:c r="D673" t="str">
        <x:v>The paper proposes an automated approach to extract and analyze developers' rationale from commit messages in open-source software. Based on the Kantara architecture, the method leverages pre-trained models and large language models (e.g., ChatGPT) to construct a knowledge graph of decisions and their rationales, enabling the detection of conflicts and reasoning inconsistencies. Evaluated on the Linux Kernel's OOM-Killer module and other projects, the approach demonstrates feasibility and generalizability, effectively identifying rationale information and potential issues. This work aids developers in maintaining project coherence by understanding past decisions.</x:v>
      </x:c>
      <x:c r="E673" t="str">
        <x:v>Automatic extraction and analysis of developers' decision-making reasons in open source software, focusing on solving the problems of conflicts and design erosion caused by developers' lack of understanding of historical decision-making reasons.</x:v>
      </x:c>
      <x:c r="F673" t="str">
        <x:v>Yes</x:v>
      </x:c>
      <x:c r="G673" t="str">
        <x:v>FSE-25</x:v>
      </x:c>
      <x:c r="H673" t="str">
        <x:v>OOM-Killer data set: Contains 2234 sentences from 404 commit messages of the Linux kernel OOM-Killer module, labeled "Decision" (decision), "Rationale" (reason) and "Supporting Facts" (supporting facts).
Other open source project data sets: including submission messages of JUnit4, Apache Dubbo, Square Retrofit and other projects, used to verify the generalization ability of the method.</x:v>
      </x:c>
      <x:c r="I673" t="str">
        <x:v>Indicators: Precision, Recall, F1-score, Accuracy.
Effect:
The Bi-LSTM model for decision and reason sentence classification achieved 92% accuracy (decision) and 90% accuracy (reason) on the OOM-Killer data set.
In conflict detection, 29 similar decisions and 396 contradictory decisions were found, as well as 86 cases of inconsistent reasoning.
In generalization experiments on other open source projects, F1 values ​​reached 0.70 (decision) and 0.75 (reason).</x:v>
      </x:c>
      <x:c r="J673" t="str">
        <x:v>No</x:v>
      </x:c>
      <x:c r="K673" t="str">
        <x:v>Not reported</x:v>
      </x:c>
      <x:c r="L673" t="str">
        <x:v>No</x:v>
      </x:c>
      <x:c r="M673" s="6"/>
      <x:c r="N673"/>
      <x:c r="O673" t="str">
        <x:v>Software maintenance and evolution</x:v>
      </x:c>
      <x:c r="P673" t="str">
        <x:v>Developer behavior analysis</x:v>
      </x:c>
      <x:c r="Q673" t="str">
        <x:v>Yes</x:v>
      </x:c>
    </x:row>
    <x:row r="674" ht="25.5" customHeight="1">
      <x:c r="A674" s="13" t="str">
        <x:v>One Adapter for All Programming Languages? Adapter Tuning for Multilingual Tasks in Software Engineering</x:v>
      </x:c>
      <x:c r="B674" t="str">
        <x:v>Development</x:v>
      </x:c>
      <x:c r="C674" t="str">
        <x:v>This paper explores the use of adapter tuning to enhance performance in code search and summarization tasks across multiple programming languages. Traditional methods require separate fine-tuning for each language, but multilingual fine-tuning on recent models like UniXcoder and CodeT5 leads to performance degradation. By fixing pre-trained model parameters and inserting adapters—updating only 0.6% of parameters—adapter tuning achieves state-of-the-art results in multilingual, cross-lingual, and low-resource scenarios, effectively mitigating catastrophic forgetting.</x:v>
      </x:c>
      <x:c r="D674" t="str">
        <x:v>This paper explores the use of adapter tuning to enhance performance in code search and summarization tasks across multiple programming languages. Traditional methods require separate fine-tuning for each language, but multilingual fine-tuning on recent models like UniXcoder and CodeT5 leads to performance degradation. By fixing pre-trained model parameters and inserting adapters—updating only 0.6% of parameters—adapter tuning achieves state-of-the-art results in multilingual, cross-lingual, and low-resource scenarios, effectively mitigating catastrophic forgetting.</x:v>
      </x:c>
      <x:c r="E674" t="str">
        <x:v>In a multi-programming language environment, adapter tuning technology is used to optimize the performance of code search and code summary tasks, and solve the catastrophic forgetting problem in multi-language fine-tuning.</x:v>
      </x:c>
      <x:c r="F674" t="str">
        <x:v>Yes</x:v>
      </x:c>
      <x:c r="G674" t="str">
        <x:v>ICSE-23</x:v>
      </x:c>
      <x:c r="H674" t="str">
        <x:v>The paper uses the following benchmark data sets:
CodeSearchNet: For code search and code summarization tasks, contains code snippets and natural language descriptions in six programming languages (Python, Java, JavaScript, Ruby, Go, PHP).
CodeXGLUE: used for code summarization tasks, based on CodeSearchNet and deduplicated.
Karmakar and Robbes’ detection task dataset: used to evaluate the model’s ability to capture code features, including code length prediction (LEN), cyclomatic complexity (CPX), and invalid type detection (TYP) tasks.</x:v>
      </x:c>
      <x:c r="I674" t="str">
        <x:v>Code summary task: Use BLEU-4 (smoothed BLEU value) as the evaluation metric. Adapter tuning is significantly better than full model fine-tuning in multi-language and low-resource scenarios. For example, on CodeT5, it can approach the performance of the full data set with only 200 samples/language training data.
Code search task: Use MRR (Mean Reciprocal Rank) as the evaluation metric. Adapter tuning performs well in cross-language tasks, especially in low-resource languages ​​(such as Ruby).
Detection task: Use classification accuracy to evaluate the model's ability to capture code features. Adapter tuning is significantly better than full model fine-tuning on LEN, CPX and TYP tasks, for example, reaching an accuracy of 92.65% in the TYP task.</x:v>
      </x:c>
      <x:c r="J674" t="str">
        <x:v>No</x:v>
      </x:c>
      <x:c r="K674" t="str">
        <x:v>Not reported</x:v>
      </x:c>
      <x:c r="L674" t="str">
        <x:v>No</x:v>
      </x:c>
      <x:c r="M674" s="6"/>
      <x:c r="N674"/>
      <x:c r="O674" t="str">
        <x:v>SE for AI </x:v>
      </x:c>
      <x:c r="P674" t="str">
        <x:v>Code pre-trained model</x:v>
      </x:c>
      <x:c r="Q674" t="str">
        <x:v>Yes</x:v>
      </x:c>
    </x:row>
    <x:row r="675" ht="25.5" customHeight="1">
      <x:c r="A675" t="str">
        <x:v>CCRep: Learning Code Change Representations via Pre-Trained Code Model and Query Back</x:v>
      </x:c>
      <x:c r="B675" t="str">
        <x:v>Maintenance</x:v>
      </x:c>
      <x:c r="C675" t="str">
        <x:v>This paper introduces CCRep, a novel approach for learning code change representations, which serves as a general encoder for diverse code-change-related tasks. CCRep leverages a pre-trained code model to obtain contextual embeddings and employs a query-back mechanism to highlight changed code fragments and adaptively capture relevant context. Evaluated on three tasks—commit message generation, automated patch correctness assessment, and just-in-time defect prediction—CCRep outperforms state-of-the-art methods. For instance, it improves BLEU scores by 11.8% and 12.8% in commit message generation. The results demonstrate CCRep's effectiveness and generalizability.</x:v>
      </x:c>
      <x:c r="D675" t="str">
        <x:v>This paper introduces CCRep, a novel approach for learning code change representations, which serves as a general encoder for diverse code-change-related tasks. CCRep leverages a pre-trained code model to obtain contextual embeddings and employs a query-back mechanism to highlight changed code fragments and adaptively capture relevant context. Evaluated on three tasks—commit message generation, automated patch correctness assessment, and just-in-time defect prediction—CCRep outperforms state-of-the-art methods. For instance, it improves BLEU scores by 11.8% and 12.8% in commit message generation. The results demonstrate CCRep's effectiveness and generalizability.</x:v>
      </x:c>
      <x:c r="E675" t="str">
        <x:v>Code changes represent learning</x:v>
      </x:c>
      <x:c r="F675" t="str">
        <x:v>Yes</x:v>
      </x:c>
      <x:c r="G675" t="str">
        <x:v>ICSE-23</x:v>
      </x:c>
      <x:c r="H675" t="str">
        <x:v>The paper conducted experiments on the following data sets:
Commit message generation (CMG):
CoReC dataset (20.5K submissions after filtering)
FIRA dataset (75K training, 8K validation, 7.6K test submissions)
Patch Correctness Assessment (APCA):
CACHE-Small (1,183 patches)
CACHE-Large (49.7K patch)
Just-In-Time Defect Prediction (JIT-DP):
Data sets of OpenStack, Go, Gerrit, Platform, and JDT projects (QT projects are excluded because CodeBERT does not pre-train C++ code).</x:v>
      </x:c>
      <x:c r="I675" t="str">
        <x:v>The quantitative indicators and effects used in this paper are as follows:
Commit message generation (CMG):
Indicators: BLEU, METEOR, ROUGE-L
Effect:
CoReC data set: improved by 11.8% (BLEU), 10.8% (METEOR), and 15.1% (ROUGE-L) than the best baseline (CoReC).
FIRA dataset: improved by 12.8% (BLEU), 9.0% (METEOR), and 10.3% (ROUGE-L) than the best baseline (FIRA).
Patch Correctness Assessment (APCA):
Indicators: Accuracy, Precision, Recall, F1, AUC
Effect:
CACHE-Small: F1 increased by 3.9 points, AUC increased by 8.2 points.
CACHE-Large: F1 reaches 99.6%, AUC reaches 99.99%.
Just-In-Time Defect Prediction (JIT-DP):
Metric: AUC
Effect: On average, it is 5.6%, 7.4%, and 7.3% higher than the best baseline (LAPredict, CC2Vec, DeepJIT).</x:v>
      </x:c>
      <x:c r="J675" t="str">
        <x:v>No</x:v>
      </x:c>
      <x:c r="K675" t="str">
        <x:v>Not mentioned, the following industry-related applications are mentioned in the paper:
Huawei: The author Xin Xia is from Huawei, and the paper may be related to its actual business scenarios (such as code review, defect prediction).
WordPress-Android project: As a case study, the context of code changes and the interaction of changing code are analyzed.
Versatility: CCRep is designed so that it can be applied to a variety of code change-related tasks and is suitable for the automation needs of the industry.</x:v>
      </x:c>
      <x:c r="L675" t="str">
        <x:v>Yes</x:v>
      </x:c>
      <x:c r="M675" s="6" t="e">
        <x:f>HYPERLINK("https://github.com/ZJU-CTAG/CCRep","https://github.com/ZJU-CTAG/CCRep,")</x:f>
        <x:v>HYPERLINK is not implemented. linkLocation=https://github.com/ZJU-CTAG/CCRep, friendlyName=https://github.com/ZJU-CTAG/CCRep,</x:v>
      </x:c>
      <x:c r="N675" t="str">
        <x:v>13</x:v>
      </x:c>
      <x:c r="O675" t="str">
        <x:v>SE for AI </x:v>
      </x:c>
      <x:c r="P675" t="str">
        <x:v>Code pre-trained model</x:v>
      </x:c>
      <x:c r="Q675" t="str">
        <x:v>Yes</x:v>
      </x:c>
    </x:row>
    <x:row r="676" ht="25.5" customHeight="1">
      <x:c r="A676" s="13" t="str">
        <x:v>Keeping Pace with Ever-Increasing Data: Towards Continual Learning of Code Intelligence Models</x:v>
      </x:c>
      <x:c r="B676" t="str">
        <x:v>Development</x:v>
      </x:c>
      <x:c r="C676" t="str">
        <x:v>This paper introduces REPEAT, a novel method for continual learning in code intelligence models, addressing catastrophic forgetting through representative exemplars replay and adaptive parameter regularization. REPEAT selects informative and diverse samples for retraining and dynamically adjusts regularization based on dataset similarity. Evaluated on code summarization, vulnerability detection, and clone detection tasks, REPEAT outperforms baseline methods, demonstrating its effectiveness in preserving learned knowledge while adapting to new data.</x:v>
      </x:c>
      <x:c r="D676" t="str">
        <x:v>This paper introduces REPEAT, a novel method for continual learning in code intelligence models, addressing catastrophic forgetting through representative exemplars replay and adaptive parameter regularization. REPEAT selects informative and diverse samples for retraining and dynamically adjusts regularization based on dataset similarity. Evaluated on code summarization, vulnerability detection, and clone detection tasks, REPEAT outperforms baseline methods, demonstrating its effectiveness in preserving learned knowledge while adapting to new data.</x:v>
      </x:c>
      <x:c r="E676" t="str">
        <x:v>Continuous learning of code intelligence models</x:v>
      </x:c>
      <x:c r="F676" t="str">
        <x:v>Yes</x:v>
      </x:c>
      <x:c r="G676" t="str">
        <x:v>ICSE-23</x:v>
      </x:c>
      <x:c r="H676" s="5" t="str">
        <x:v>Code Summarization: CodeSearchNet (CSN-PC, multilingual dataset by project)
Vulnerability Detection: Big-Vul-PC (C/C++ vulnerability data set based on CVE database)
Clone Detection: POJ dataset (C language code clone dataset)</x:v>
      </x:c>
      <x:c r="I676" t="str">
        <x:v>Code summary: BLEU-4, ROUGE-L, METEOR
REPEAT improves 1.22 (BLEU-4) and 0.89 (ROUGE-L) than FT (Fine-Tuning).
Vulnerability detection: F1, Precision, Recall
REPEAT is 5.61 (F1) higher than FT.
Clone detection: F1
REPEAT is 1.72 higher than FT (F1).</x:v>
      </x:c>
      <x:c r="J676" t="str">
        <x:v>No</x:v>
      </x:c>
      <x:c r="K676" t="str">
        <x:v>Not mentioned, but pointed out that the code intelligence model needs to be continuously updated in actual scenarios to adapt to new code bases (such as GitHub's large number of new projects every year), and the REPEAT method has potential industrial application value.</x:v>
      </x:c>
      <x:c r="L676" t="str">
        <x:v>No</x:v>
      </x:c>
      <x:c r="M676" s="6"/>
      <x:c r="N676"/>
      <x:c r="O676" t="str">
        <x:v>SE for AI </x:v>
      </x:c>
      <x:c r="P676" t="str">
        <x:v>Code pre-trained model</x:v>
      </x:c>
      <x:c r="Q676" t="str">
        <x:v>Yes</x:v>
      </x:c>
    </x:row>
    <x:row r="677" ht="25.5" customHeight="1">
      <x:c r="A677" t="str">
        <x:v>Detecting JVM JIT Compiler Bugs via Exploring Two-Dimensional Input Spaces</x:v>
      </x:c>
      <x:c r="B677" t="str">
        <x:v>Testing</x:v>
      </x:c>
      <x:c r="C677" t="str">
        <x:v>The paper introduces JOpFuzzer, a novel JVM testing approach designed to detect bugs in JIT compilers. By exploring two-dimensional input spaces—mutating seed files and optimizing configurations—and leveraging correlations between code features and optimization options, JOpFuzzer effectively triggers optimization-related bugs. Evaluations show that JOpFuzzer outperforms state-of-the-art tools in code coverage and has detected 41 bugs in OpenJDK, with 25 confirmed or fixed by developers.</x:v>
      </x:c>
      <x:c r="D677" t="str">
        <x:v>The paper introduces JOpFuzzer, a novel JVM testing approach designed to detect bugs in JIT compilers. By exploring two-dimensional input spaces—mutating seed files and optimizing configurations—and leveraging correlations between code features and optimization options, JOpFuzzer effectively triggers optimization-related bugs. Evaluations show that JOpFuzzer outperforms state-of-the-art tools in code coverage and has detected 41 bugs in OpenJDK, with 25 confirmed or fixed by developers.</x:v>
      </x:c>
      <x:c r="E677" t="str">
        <x:v>Bug detection technology of JVM JIT compiler</x:v>
      </x:c>
      <x:c r="F677" t="str">
        <x:v>Yes</x:v>
      </x:c>
      <x:c r="G677" t="str">
        <x:v>ICSE-23</x:v>
      </x:c>
      <x:c r="H677" t="str">
        <x:v>The paper uses multiple versions of OpenJDK (such as OpenJDK8, OpenJDK11, OpenJDK17) as test targets, and conducts experiments based on its regression test set and the initial seed pool generated by JavaFuzzer.</x:v>
      </x:c>
      <x:c r="I677" t="str">
        <x:v>Code coverage: JOpFuzzer's line coverage on OpenJDK11 and OpenJDK17 reached 56.2% and 57.5% respectively, which were 20.3% and 21.6% higher than the best baseline (JavaTailor) respectively.
Function coverage: reached 47.6% and 47.9% respectively, 16.7% and 16.5% higher than the baseline.
Number of bug detections: A total of 41 bugs were detected, 25 of which were confirmed or fixed.</x:v>
      </x:c>
      <x:c r="J677" t="str">
        <x:v>Yes</x:v>
      </x:c>
      <x:c r="K677" t="str">
        <x:v>The paper mentions the actual application of JOpFuzzer in OpenJDK, and the detected bugs have been submitted and confirmed or fixed by the developers (such as JDK-8284879). In addition, OpenJDK is a widely used industrial-grade JVM implementation, and its test results directly reflect the practical value of the tool in the industry.</x:v>
      </x:c>
      <x:c r="L677" t="str">
        <x:v>No</x:v>
      </x:c>
      <x:c r="M677" s="6"/>
      <x:c r="N677"/>
      <x:c r="O677" t="str">
        <x:v>Program Analysis and Software Testing</x:v>
      </x:c>
      <x:c r="P677" t="str">
        <x:v>Automated test generation</x:v>
      </x:c>
      <x:c r="Q677" t="str">
        <x:v>No</x:v>
      </x:c>
    </x:row>
    <x:row r="678" ht="25.5" customHeight="1">
      <x:c r="A678" t="str">
        <x:v>JITfuzz: Coverage-guided Fuzzing for JVM Just-in-Time Compilers</x:v>
      </x:c>
      <x:c r="B678" t="str">
        <x:v>Testing</x:v>
      </x:c>
      <x:c r="C678" t="str">
        <x:v>This paper presents JITfuzz, a coverage-guided fuzzing framework designed to detect bugs in JVM Just-in-Time (JIT) compilers. JITfuzz employs optimization-activating mutators to trigger JIT optimizations (e.g., function inlining) and control-flow-enriching mutators to diversify program flows, along with a mutator scheduler to maximize coverage. Experiments show that JITfuzz outperforms state-of-the-art mutation-based and generation-based fuzzers by 27.9% and 18.6% in edge coverage, respectively, and detects 36 previously unknown bugs (including 23 JIT bugs).</x:v>
      </x:c>
      <x:c r="D678" t="str">
        <x:v>This paper presents JITfuzz, a coverage-guided fuzzing framework designed to detect bugs in JVM Just-in-Time (JIT) compilers. JITfuzz employs optimization-activating mutators to trigger JIT optimizations (e.g., function inlining) and control-flow-enriching mutators to diversify program flows, along with a mutator scheduler to maximize coverage. Experiments show that JITfuzz outperforms state-of-the-art mutation-based and generation-based fuzzers by 27.9% and 18.6% in edge coverage, respectively, and detects 36 previously unknown bugs (including 23 JIT bugs).</x:v>
      </x:c>
      <x:c r="E678" t="str">
        <x:v>Automated testing technology for JVM just-in-time compiler (JIT)</x:v>
      </x:c>
      <x:c r="F678" t="str">
        <x:v>Yes</x:v>
      </x:c>
      <x:c r="G678" t="str">
        <x:v>ICSE-23</x:v>
      </x:c>
      <x:c r="H678" t="str">
        <x:v>The paper constructed a benchmark test set containing 16 real projects, including:
6 projects from previous JVM fuzz testing work (such as avrora, eclipse).
10 popular open source Java projects on GitHub (such as hutool, mybatis-3, fastjson).</x:v>
      </x:c>
      <x:c r="I678" t="str">
        <x:v>Metric: Edge Coverage.
Effect:
JITfuzz covers an average of 34,939 edges, which is 27.9% higher than the mutation-based fuzzer (Classming) and 18.6% higher than the generation-based fuzzer (JavaTailor).
36 unknown errors were detected (27 confirmed by developers, 16 fixed), of which 23 were JIT errors (18 confirmed, 7 fixed).</x:v>
      </x:c>
      <x:c r="J678" t="str">
        <x:v>Yes</x:v>
      </x:c>
      <x:c r="K678" t="str">
        <x:v>The paper mentions actual error cases detected in commercial JVMs (such as OpenJDK, OpenJ9, OracleJDK), such as:
OpenJDK's C2 compiler causes a segfault due to failure to verify unreachable basic blocks (JDK-8283441).
OpenJ9's JIT optimizer crashes at hot optimization level (GitHub Issue #15764).
These cases demonstrate the practical application value of JITfuzz in JVM implementation in the industry.</x:v>
      </x:c>
      <x:c r="L678" t="str">
        <x:v>No</x:v>
      </x:c>
      <x:c r="M678" s="6"/>
      <x:c r="N678"/>
      <x:c r="O678" t="str">
        <x:v>Program Analysis and Software Testing</x:v>
      </x:c>
      <x:c r="P678" t="str">
        <x:v>Automated test generation</x:v>
      </x:c>
      <x:c r="Q678" t="str">
        <x:v>No</x:v>
      </x:c>
    </x:row>
    <x:row r="679" ht="25.5" customHeight="1">
      <x:c r="A679" t="str">
        <x:v>Validating SMT Solvers via Skeleton Enumeration Empowered by Historical Bug-Triggering Inputs</x:v>
      </x:c>
      <x:c r="B679" t="str">
        <x:v>Testing</x:v>
      </x:c>
      <x:c r="C679" t="str">
        <x:v>The paper proposes a novel approach called HistFuzz to validate SMT solvers by leveraging historical bug-triggering formulas. It extracts skeletons (core structures) and atomic formulas from these inputs and uses association rules to guide the generation of new test cases. Experiments show that HistFuzz detected 111 new bugs in Z3 and cvc5, with 108 confirmed fixes, and outperformed state-of-the-art tools in code coverage and bug detection effectiveness.</x:v>
      </x:c>
      <x:c r="D679" t="str">
        <x:v>The paper proposes a novel approach called HistFuzz to validate SMT solvers by leveraging historical bug-triggering formulas. It extracts skeletons (core structures) and atomic formulas from these inputs and uses association rules to guide the generation of new test cases. Experiments show that HistFuzz detected 111 new bugs in Z3 and cvc5, with 108 confirmed fixes, and outperformed state-of-the-art tools in code coverage and bug detection effectiveness.</x:v>
      </x:c>
      <x:c r="E679" t="str">
        <x:v>Verify the reliability and robustness of the SMT solver</x:v>
      </x:c>
      <x:c r="F679" t="str">
        <x:v>Yes</x:v>
      </x:c>
      <x:c r="G679" t="str">
        <x:v>ICSE-23</x:v>
      </x:c>
      <x:c r="H679" t="str">
        <x:v>SMT-LIB official benchmark test set (SMT-LIB Benchmarks)
2,898 historical bug triggering formulas collected from Z3 and cvc5’s bug tracking systems</x:v>
      </x:c>
      <x:c r="I679" t="str">
        <x:v>Number of bugs detected: 111 new bugs found (108 fixed).
Code coverage: Improved code line coverage by 7.3% and 2.9% on Z3 and cvc5 respectively (significantly better than other tools).
Validity of association rules: The overlap rate between the rules extracted from the error-triggered formula and the normal formula rules is less than 4%, verifying its uniqueness.</x:v>
      </x:c>
      <x:c r="J679" t="str">
        <x:v>Yes</x:v>
      </x:c>
      <x:c r="K679" t="str">
        <x:v>The paper mentions practical applications in Z3 and cvc5 (industrial-grade SMT solvers), and the developers have fixed most of the reported errors. In addition, some test cases are included in Z3’s regression test suite (such as GitHub Pull Request #47).</x:v>
      </x:c>
      <x:c r="L679" t="str">
        <x:v>No</x:v>
      </x:c>
      <x:c r="M679" s="6"/>
      <x:c r="N679"/>
      <x:c r="O679" t="str">
        <x:v>Program Analysis and Software Testing</x:v>
      </x:c>
      <x:c r="P679" t="str">
        <x:v>Automated test generation</x:v>
      </x:c>
      <x:c r="Q679" t="str">
        <x:v>No</x:v>
      </x:c>
    </x:row>
    <x:row r="680" ht="25.5" customHeight="1">
      <x:c r="A680" t="str">
        <x:v>Regression Fuzzing for Deep Learning Systems</x:v>
      </x:c>
      <x:c r="B680" t="str">
        <x:v>Testing</x:v>
      </x:c>
      <x:c r="C680" t="str">
        <x:v>The paper introduces DRFuzz, a novel regression fuzzing technique designed to detect regression faults in evolving deep learning (DL) systems. DRFuzz generates diverse test inputs that trigger regression faults while ensuring high fidelity through GAN-based methods. It employs a heuristic-based approach to amplify prediction differences between model versions and incorporates seed maintenance strategies for fault diversity. Evaluated across four regression scenarios, DRFuzz outperforms state-of-the-art techniques by 1,177% and 539% in fault detection.</x:v>
      </x:c>
      <x:c r="D680" t="str">
        <x:v>The paper introduces DRFuzz, a novel regression fuzzing technique designed to detect regression faults in evolving deep learning (DL) systems. DRFuzz generates diverse test inputs that trigger regression faults while ensuring high fidelity through GAN-based methods. It employs a heuristic-based approach to amplify prediction differences between model versions and incorporates seed maintenance strategies for fault diversity. Evaluated across four regression scenarios, DRFuzz outperforms state-of-the-art techniques by 1,177% and 539% in fault detection.</x:v>
      </x:c>
      <x:c r="E680" t="str">
        <x:v>Regression testing of deep learning systems</x:v>
      </x:c>
      <x:c r="F680" t="str">
        <x:v>Yes</x:v>
      </x:c>
      <x:c r="G680" t="str">
        <x:v>ICSE-23</x:v>
      </x:c>
      <x:c r="H680" t="str">
        <x:v>The paper uses the following data sets and model combinations as experimental objects:
LeNet-5 on MNIST
VGG16 on CIFAR10
AlexNet on Fashion-MNIST
ResNet18 on SVHN</x:v>
      </x:c>
      <x:c r="I680" t="str">
        <x:v>Indicators:
Number of detected regression error trigger inputs (#RFI)
Number of regression errors detected (#RF)
Initial seed coverage (#Seed)
Number of general errors detected (#GF)
Effect:
DRFuzz achieves an average improvement of 1,177% over DiffChaser and 539% over DeepHunter on #RF.
In terms of initial seed coverage, DRFuzz increased by 638% and 320% respectively.
Fine-tuning with inputs generated by DRFuzz fixed an average of 82.9% of regression errors.</x:v>
      </x:c>
      <x:c r="J680" t="str">
        <x:v>No</x:v>
      </x:c>
      <x:c r="K680" t="str">
        <x:v>Not mentioned, but mentioned actual cases in the industry, such as Apple's Face-ID supporting mask recognition after the iOS 14.5 version update (improvement case), and Samsung Galaxy S10 5G version after the update due to regression errors that prevent users from unlocking by face (problem case). These cases illustrate the impact of regression errors on the industry and the application value of DRFuzz.</x:v>
      </x:c>
      <x:c r="L680" t="str">
        <x:v>No</x:v>
      </x:c>
      <x:c r="M680" s="6"/>
      <x:c r="N680"/>
      <x:c r="O680" t="str">
        <x:v>Program Analysis and Software Testing</x:v>
      </x:c>
      <x:c r="P680" t="str">
        <x:v>Automated test generation</x:v>
      </x:c>
      <x:c r="Q680" t="str">
        <x:v>No</x:v>
      </x:c>
    </x:row>
    <x:row r="681" ht="25.5" customHeight="1">
      <x:c r="A681" t="str">
        <x:v>Operand-Variation-Oriented Differential Analysis for Fuzzing Binding Calls in PDF Readers</x:v>
      </x:c>
      <x:c r="B681" t="str">
        <x:v>Testing</x:v>
      </x:c>
      <x:c r="C681" t="str">
        <x:v>The paper proposes an operand-variation-oriented differential analysis approach to automatically infer parameter types of binding calls in PDF readers for guiding fuzzing. By extracting execution features from traces and identifying type indicators, the method achieves high accuracy in type reasoning. The inferred types are used to generate effective test cases, improving code coverage and vulnerability discovery. Evaluations on Adobe Reader and Foxit Reader demonstrated the method's effectiveness, uncovering 38 previously unknown vulnerabilities.</x:v>
      </x:c>
      <x:c r="D681" t="str">
        <x:v>The paper proposes an operand-variation-oriented differential analysis approach to automatically infer parameter types of binding calls in PDF readers for guiding fuzzing. By extracting execution features from traces and identifying type indicators, the method achieves high accuracy in type reasoning. The inferred types are used to generate effective test cases, improving code coverage and vulnerability discovery. Evaluations on Adobe Reader and Foxit Reader demonstrated the method's effectiveness, uncovering 38 previously unknown vulnerabilities.</x:v>
      </x:c>
      <x:c r="E681" t="str">
        <x:v>Automatically infer the parameter types of binding calls in PDF readers and use this information to improve fuzz testing results</x:v>
      </x:c>
      <x:c r="F681" t="str">
        <x:v>Yes</x:v>
      </x:c>
      <x:c r="G681" t="str">
        <x:v>ICSE-23</x:v>
      </x:c>
      <x:c r="H681" t="str">
        <x:v>Adobe Reader v2021.011.20039
Foxit Reader v11.2.1.53537</x:v>
      </x:c>
      <x:c r="I681" t="str">
        <x:v>Quantitative indicators:
Type inference accuracy (Precision and Recall)
Code coverage (Instruction Coverage)
Number of vulnerabilities discovered
Effect:
Type inference accuracy: 99% Precision and 96% Recall.
Code coverage: 40% (Adobe Reader) and 35% (Foxit Reader) higher than random testing.
38 unknown vulnerabilities were discovered, 26 of which received CVE numbers.</x:v>
      </x:c>
      <x:c r="J681" t="str">
        <x:v>Yes</x:v>
      </x:c>
      <x:c r="K681" t="str">
        <x:v>38 unknown vulnerabilities were discovered in Adobe Reader and Foxit Reader, some of which have received CVE numbers and been confirmed and fixed by the manufacturers.</x:v>
      </x:c>
      <x:c r="L681" t="str">
        <x:v>No</x:v>
      </x:c>
      <x:c r="M681" s="6" t="e">
        <x:f>HYPERLINK("https://github.com/TypeOracle/TypeOracleSrc","https://github.com/TypeOracle/TypeOracleSrc,,")</x:f>
        <x:v>HYPERLINK is not implemented. linkLocation=https://github.com/TypeOracle/TypeOracleSrc, friendlyName=https://github.com/TypeOracle/TypeOracleSrc,,</x:v>
      </x:c>
      <x:c r="N681" t="str">
        <x:v>8</x:v>
      </x:c>
      <x:c r="O681" t="str">
        <x:v>Program Analysis and Software Testing</x:v>
      </x:c>
      <x:c r="P681" t="str">
        <x:v>Automated test generation</x:v>
      </x:c>
      <x:c r="Q681" t="str">
        <x:v>No</x:v>
      </x:c>
    </x:row>
    <x:row r="682" ht="25.5" customHeight="1">
      <x:c r="A682" t="str">
        <x:v>The untold story of code refactoring customizations in practice</x:v>
      </x:c>
      <x:c r="B682" t="str">
        <x:v>Maintenance</x:v>
      </x:c>
      <x:c r="C682" t="str">
        <x:v>The paper investigates how developers customize code refactoring in practice, revealing a misalignment between standard IDE refactoring tools and real-world needs. By analyzing 1,162 refactorings (with over 100k code modifications) from 13 Java projects, the study identifies 42 recurring customization patterns, e.g., 80.77% of Move Method instances involve non-standard modifications. A survey with 40 developers confirms the importance of these patterns, with 92.7% advocating for better IDE support. The study outlines 12 limitations of current tools (e.g., inflexible exception handling) and suggests actionable improvements, such as stepwise refactoring configurations.</x:v>
      </x:c>
      <x:c r="D682" t="str">
        <x:v>The paper investigates how developers customize code refactoring in practice, revealing a misalignment between standard IDE refactoring tools and real-world needs. By analyzing 1,162 refactorings (with over 100k code modifications) from 13 Java projects, the study identifies 42 recurring customization patterns, e.g., 80.77% of Move Method instances involve non-standard modifications. A survey with 40 developers confirms the importance of these patterns, with 92.7% advocating for better IDE support. The study outlines 12 limitations of current tools (e.g., inflexible exception handling) and suggests actionable improvements, such as stepwise refactoring configurations.</x:v>
      </x:c>
      <x:c r="E682" t="str">
        <x:v>Customized practices for code refactoring and tool support</x:v>
      </x:c>
      <x:c r="F682" t="str">
        <x:v>No</x:v>
      </x:c>
      <x:c r="G682" t="str">
        <x:v>ICSE-23</x:v>
      </x:c>
      <x:c r="H682" t="str">
        <x:v>The paper analyzes 13 Java open source projects, including:
Elasticsearch-hadoop, Hystrix, Fresco, Tomcat, Netty, etc.
These projects cover different fields (such as data search, Android development, application server), and all come from GitHub high-star repositories.</x:v>
      </x:c>
      <x:c r="I682" t="str">
        <x:v>Quantitative indicators:
The number of refactoring instances (1,162 times) and the number of associated modifications (&gt;100k).
Frequency of customization of each refactoring type (e.g. 80.77% of Move Methods contain non-standard modifications).
Support rate in developer survey (e.g. 92.7% think tool improvement is needed).
Effect:
Empirical results verify the universality of refactoring customization and specify tool limitations (such as 12 unsupported functions).</x:v>
      </x:c>
      <x:c r="J682" t="str">
        <x:v>No</x:v>
      </x:c>
      <x:c r="K682" t="str">
        <x:v>Not mentioned, but the paper mentioned industry cases, such as:
Actual refactoring submissions (such as improved exception handling, simplified interface implementation) in open source projects such as Apache Tomcat and Netty.
The deficiencies of IDE tools (Eclipse, IntelliJ, NetBeans) reported in the developer survey in actual use.
However, no specific cases of commercial closed-source projects were involved.</x:v>
      </x:c>
      <x:c r="L682" t="str">
        <x:v>No</x:v>
      </x:c>
      <x:c r="M682" s="6"/>
      <x:c r="N682"/>
      <x:c r="O682" t="str">
        <x:v>Human-computer interaction and developer tools</x:v>
      </x:c>
      <x:c r="P682" t="str">
        <x:v>IDE tool development</x:v>
      </x:c>
      <x:c r="Q682" t="str">
        <x:v>No</x:v>
      </x:c>
    </x:row>
    <x:row r="683" ht="25.5" customHeight="1">
      <x:c r="A683" t="str">
        <x:v>Data Quality for Software Vulnerability Datasets</x:v>
      </x:c>
      <x:c r="B683" t="str">
        <x:v>Testing</x:v>
      </x:c>
      <x:c r="C683" t="str">
        <x:v>This paper systematically investigates data quality issues in software vulnerability datasets, analyzing five inherent attributes (accuracy, uniqueness, consistency, completeness, currentness) across four state-of-the-art datasets (Big-Vul, Devign, D2A, Juliet). The study reveals widespread problems: 20%-71% inaccurate vulnerability labels, 17%-99% duplicated data points, and 0%-47% inconsistent labels. These issues significantly degrade the performance of machine learning-based vulnerability prediction models—e.g., label inaccuracy reduces precision by 29%-80%, while duplication inflates benchmark results. The authors advocate for improved data quality practices and propose mitigation strategies.</x:v>
      </x:c>
      <x:c r="D683" t="str">
        <x:v>This paper systematically investigates data quality issues in software vulnerability datasets, analyzing five inherent attributes (accuracy, uniqueness, consistency, completeness, currentness) across four state-of-the-art datasets (Big-Vul, Devign, D2A, Juliet). The study reveals widespread problems: 20%-71% inaccurate vulnerability labels, 17%-99% duplicated data points, and 0%-47% inconsistent labels. These issues significantly degrade the performance of machine learning-based vulnerability prediction models—e.g., label inaccuracy reduces precision by 29%-80%, while duplication inflates benchmark results. The authors advocate for improved data quality practices and propose mitigation strategies.</x:v>
      </x:c>
      <x:c r="E683" t="str">
        <x:v>Quality assessment of software vulnerability datasets and their impact on machine learning models</x:v>
      </x:c>
      <x:c r="F683" t="str">
        <x:v>Yes</x:v>
      </x:c>
      <x:c r="G683" t="str">
        <x:v>ICSE-23</x:v>
      </x:c>
      <x:c r="H683" t="str">
        <x:v>The paper analyzes four data sets:
Big-Vul: Real vulnerability data based on CVE patches.
Devign: Vulnerability data extracted from GitHub commits and manually verified.
D2A: Vulnerability label data generated by static analysis tools.
Juliet: Synthetic vulnerability test case dataset.</x:v>
      </x:c>
      <x:c r="I683" t="str">
        <x:v>Indicators:
Accuracy: Label correctness (manual verification).
Uniqueness: Code clone detection (Type-3 clone).
Consistency: Tag conflicts for the same code.
Completeness: The proportion of missing code fragments.
Currentness: Jensen-Shannon divergence measures time distribution.
Model performance indicators: Recall, Precision, Matthews Correlation Coefficient (MCC).
Effect:
Label errors cause model accuracy to drop by 29%-80% (MCC is significantly reduced).
After data duplication is removed, the MCC decreases by up to 82% (such as the D2A data set).
After the inconsistent labels are repaired, the model performance improves (for example, the MCC of D2A increases from 0 to a predictable level).</x:v>
      </x:c>
      <x:c r="J683" t="str">
        <x:v>No</x:v>
      </x:c>
      <x:c r="K683" t="str">
        <x:v>Not mentioned, but pointed out that data quality issues will hinder the industrial implementation of vulnerability prediction models (such as high false positive rates increasing manual review costs), and called on the industry to pay attention to data quality to improve model reliability.</x:v>
      </x:c>
      <x:c r="L683" t="str">
        <x:v>No</x:v>
      </x:c>
      <x:c r="M683" s="6"/>
      <x:c r="N683"/>
      <x:c r="O683" t="str">
        <x:v>Software maintenance and evolution</x:v>
      </x:c>
      <x:c r="P683" t="str">
        <x:v>Automated program repair</x:v>
      </x:c>
      <x:c r="Q683" t="str">
        <x:v>Yes</x:v>
      </x:c>
    </x:row>
    <x:row r="684" ht="25.5" customHeight="1">
      <x:c r="A684" t="str">
        <x:v>Do code refactorings influence the merge effort?</x:v>
      </x:c>
      <x:c r="B684" t="str">
        <x:v>Maintenance</x:v>
      </x:c>
      <x:c r="C684" t="str">
        <x:v>The paper investigates the impact of code refactorings on merge effort in collaborative software development. Using association rule mining, the authors analyze 40,248 merge commits from 28 popular open-source Java projects. The results show that refactorings increase the likelihood and intensity of merge effort, especially when performed in parallel across branches. The study provides insights for developers and tool builders to mitigate merge challenges through improved refactoring practices and merge strategies.</x:v>
      </x:c>
      <x:c r="D684" t="str">
        <x:v>The paper investigates the impact of code refactorings on merge effort in collaborative software development. Using association rule mining, the authors analyze 40,248 merge commits from 28 popular open-source Java projects. The results show that refactorings increase the likelihood and intensity of merge effort, especially when performed in parallel across branches. The study provides insights for developers and tool builders to mitigate merge challenges through improved refactoring practices and merge strategies.</x:v>
      </x:c>
      <x:c r="E684" t="str">
        <x:v>Impact of code refactoring on merge operations</x:v>
      </x:c>
      <x:c r="F684" t="str">
        <x:v>Yes</x:v>
      </x:c>
      <x:c r="G684" t="str">
        <x:v>ICSE-23</x:v>
      </x:c>
      <x:c r="H684" t="str">
        <x:v>The benchmark used in the paper is 28 open source Java projects (such as Netty, Jenkins, etc.). These projects are all from GitHub and have high activity and maturity (at least 5,000 stars, 5,000 submissions, and more than 10 contributors).</x:v>
      </x:c>
      <x:c r="I684" t="str">
        <x:v>Quantitative indicators:
Merge Effort: Measured by code change (code churn), that is, the number of lines of code added or deleted during the merge.
Lift value: Lift degree in association rules, used to quantify the strength of the relationship between refactoring and merging efforts.
Effect:
The presence of refactoring increases the merge workload by 24% (Lift=1.24).
Parallel refactoring increases the merge workload by 114% (Lift=2.14).
A large number of refactorings (≥100 times) increase the merge workload by 232% (Lift=3.32).</x:v>
      </x:c>
      <x:c r="J684" t="str">
        <x:v>No</x:v>
      </x:c>
      <x:c r="K684" t="str">
        <x:v>Not mentioned, but suggestions for development teams and tool developers are made, such as avoiding parallel refactoring, adopting trunk-based development, etc., to reduce merger costs.</x:v>
      </x:c>
      <x:c r="L684" t="str">
        <x:v>No</x:v>
      </x:c>
      <x:c r="M684" s="6"/>
      <x:c r="N684"/>
      <x:c r="O684" t="str">
        <x:v>Requirements Engineering and Software Architecture</x:v>
      </x:c>
      <x:c r="P684" t="str">
        <x:v>Software architecture recovery and reconstruction</x:v>
      </x:c>
      <x:c r="Q684" t="str">
        <x:v>No</x:v>
      </x:c>
    </x:row>
    <x:row r="685" ht="25.5" customHeight="1">
      <x:c r="A685" t="str">
        <x:v>A Comprehensive Study of Real-World Bugs in Machine Learning Model Optimization</x:v>
      </x:c>
      <x:c r="B685" t="str">
        <x:v>Testing</x:v>
      </x:c>
      <x:c r="C685" t="str">
        <x:v>This paper presents the first comprehensive study of bugs in machine learning model optimization (MOBs). The authors collected 371 real-world MOBs from TensorFlow and PyTorch, analyzing their symptoms, root causes, life cycles, and detection challenges. The study reveals that MOBs primarily manifest as crashes, output corruption, accuracy degradation, and poor performance, with root causes including wrong types, unexpected shapes, missing support for data types/operations, and metadata errors. The paper also identifies key obstacles in detecting MOBs, such as hybrid programming languages, diversified platforms, and complex input constraints. The findings provide insights for developers and researchers, laying the groundwork for future detection and mitigation techniques.</x:v>
      </x:c>
      <x:c r="D685" t="str">
        <x:v>This paper presents the first comprehensive study of bugs in machine learning model optimization (MOBs). The authors collected 371 real-world MOBs from TensorFlow and PyTorch, analyzing their symptoms, root causes, life cycles, and detection challenges. The study reveals that MOBs primarily manifest as crashes, output corruption, accuracy degradation, and poor performance, with root causes including wrong types, unexpected shapes, missing support for data types/operations, and metadata errors. The paper also identifies key obstacles in detecting MOBs, such as hybrid programming languages, diversified platforms, and complex input constraints. The findings provide insights for developers and researchers, laying the groundwork for future detection and mitigation techniques.</x:v>
      </x:c>
      <x:c r="E685" t="str">
        <x:v>Defects in the optimization process of machine learning models</x:v>
      </x:c>
      <x:c r="F685" t="str">
        <x:v>Yes</x:v>
      </x:c>
      <x:c r="G685" t="str">
        <x:v>ICSE-23</x:v>
      </x:c>
      <x:c r="H685" t="str">
        <x:v>The paper uses 371 real defects collected from TensorFlow and PyTorch as a research data set. These defects cover all optimizer versions from May 2019 to August 2022.</x:v>
      </x:c>
      <x:c r="I685" t="str">
        <x:v>Quantitative indicators:
Distribution of defect symptoms (crashes, corrupted output, reduced accuracy, poor performance).
Defect life cycle (time of introduction, time of detection, time of repair).
Root cause classification (wrong type, wrong shape, missing supported data type or operation, metadata error, etc.).
Effect:
Crashes were the most common symptom (61.3% in PyTorch, 65.7% in TensorFlow).
Most defects exist in the code base for a long time (&gt;90 days) before being detected.
Among the root causes, missing supported operations (RC4) and type errors (RC1) accounted for the highest proportions.</x:v>
      </x:c>
      <x:c r="J685" t="str">
        <x:v>No</x:v>
      </x:c>
      <x:c r="K685" t="str">
        <x:v>Not mentioned, but the paper mentioned TensorFlow and PyTorch as machine learning frameworks widely used in the industry, and analyzed the defects in their optimization modules. In addition, the research results have practical guiding significance for developers and users, such as helping developers detect and repair defects in the optimization process more efficiently and improving the reliability of model deployment.</x:v>
      </x:c>
      <x:c r="L685" t="str">
        <x:v>Yes</x:v>
      </x:c>
      <x:c r="M685" s="6" t="e">
        <x:f>HYPERLINK("https://github.com/MOB2022/MOB-dataset","https://github.com/MOB2022/MOB-dataset,")</x:f>
        <x:v>HYPERLINK is not implemented. linkLocation=https://github.com/MOB2022/MOB-dataset, friendlyName=https://github.com/MOB2022/MOB-dataset,</x:v>
      </x:c>
      <x:c r="N685" t="str">
        <x:v>4</x:v>
      </x:c>
      <x:c r="O685" t="str">
        <x:v>Program Analysis and Software Testing</x:v>
      </x:c>
      <x:c r="P685" t="str">
        <x:v>Quantum program testing, deep learning system testing</x:v>
      </x:c>
      <x:c r="Q685" t="str">
        <x:v>No</x:v>
      </x:c>
    </x:row>
    <x:row r="686" ht="25.5" customHeight="1">
      <x:c r="A686" t="str">
        <x:v>Evaluating the Impact of Experimental Assumptions in Automated Fault Localization</x:v>
      </x:c>
      <x:c r="B686" t="str">
        <x:v>Testing</x:v>
      </x:c>
      <x:c r="C686" t="str">
        <x:v>This paper investigates the impact of three common experimental assumptions in Automated Fault Localization (AFL) on debugging effectiveness and developer productivity: Perfect Bug Understanding (PBU), using fix locations as root cause proxies, and assuming single fault locations. Through controlled experiments involving 352 bugs, 46 C programs, 19 AFL techniques, and 76 professional developers, the study reveals that these assumptions inflate AFL effectiveness by up to 38%, mask APR tool performance (2X difference), and hinder developer productivity. Most developers (83%) found assumptions unrealistic and preferred diagnoses without them. The findings advocate conservative evaluations of debuggers by eliminating these assumptions.</x:v>
      </x:c>
      <x:c r="D686" t="str">
        <x:v>This paper investigates the impact of three common experimental assumptions in Automated Fault Localization (AFL) on debugging effectiveness and developer productivity: Perfect Bug Understanding (PBU), using fix locations as root cause proxies, and assuming single fault locations. Through controlled experiments involving 352 bugs, 46 C programs, 19 AFL techniques, and 76 professional developers, the study reveals that these assumptions inflate AFL effectiveness by up to 38%, mask APR tool performance (2X difference), and hinder developer productivity. Most developers (83%) found assumptions unrealistic and preferred diagnoses without them. The findings advocate conservative evaluations of debuggers by eliminating these assumptions.</x:v>
      </x:c>
      <x:c r="E686" t="str">
        <x:v>Evaluating the impact of experimental hypotheses in automated fault localization (AFL) on technical effectiveness and developer productivity</x:v>
      </x:c>
      <x:c r="F686" t="str">
        <x:v>Yes</x:v>
      </x:c>
      <x:c r="G686" t="str">
        <x:v>ICSE-23</x:v>
      </x:c>
      <x:c r="H686" t="str">
        <x:v>The paper uses the following four error benchmarks of C language programs:
CoreBench: Real regression errors.
Siemens SIR: Classic assemblies that plant bugs.
IntroClass: Errors in student work.
Codeflaws: Bugs in programming competitions.</x:v>
      </x:c>
      <x:c r="I686" t="str">
        <x:v>AFL effectiveness metric: Relative wasted effort based on ranking (1 - proportion of statements to be checked).
Results: The hypothesis caused AFL technical effectiveness to be overestimated (average 13%, maximum 38%).
APR effectiveness indicators: number of repairs generated (#repairs), number of program runs (#Runs), time (Time).
Result: The number of repairs increased by 125% without assumptions, but the time consumption increased by 3 times.
Developer preference: 83% of developers believe that hypothesis-free diagnosis is more practical, and their preference is 4 times higher.</x:v>
      </x:c>
      <x:c r="J686" t="str">
        <x:v>No</x:v>
      </x:c>
      <x:c r="K686" t="str">
        <x:v>Not mentioned, but the impact of the hypothesis on actual development efficiency was verified through user research with 76 professional developers (from Amazon Mturk, LinkedIn and other platforms), indicating that the research conclusions have direct reference value for industrial practice.</x:v>
      </x:c>
      <x:c r="L686" t="str">
        <x:v>No</x:v>
      </x:c>
      <x:c r="M686" s="6"/>
      <x:c r="N686"/>
      <x:c r="O686" t="str">
        <x:v>Software maintenance and evolution</x:v>
      </x:c>
      <x:c r="P686" t="str">
        <x:v>Automated program repair</x:v>
      </x:c>
      <x:c r="Q686" t="str">
        <x:v>No</x:v>
      </x:c>
    </x:row>
    <x:row r="687" ht="25.5" customHeight="1">
      <x:c r="A687" t="str">
        <x:v>Locating Framework-specific Crashing Faults with Compact and Explainable Candidate Set</x:v>
      </x:c>
      <x:c r="B687" t="str">
        <x:v>Maintenance</x:v>
      </x:c>
      <x:c r="C687" t="str">
        <x:v>The paper proposes a code-separation-based approach for locating framework-specific crashing faults. By statically analyzing exception-thrown points in framework code, it constructs Exception-thrown Summaries (ETS) to capture key variables and APIs related to exception triggering. This method minimally relies on call graph tracing and requires no prior knowledge, generating a compact and explainable set of buggy method candidates. Evaluated on Android framework crashes, the tool CrashTracker achieves an MRR of 0.91, outperforming the state-of-the-art tool Anchor, while reporting only 6.35 candidates per crash on average.</x:v>
      </x:c>
      <x:c r="D687" t="str">
        <x:v>The paper proposes a code-separation-based approach for locating framework-specific crashing faults. By statically analyzing exception-thrown points in framework code, it constructs Exception-thrown Summaries (ETS) to capture key variables and APIs related to exception triggering. This method minimally relies on call graph tracing and requires no prior knowledge, generating a compact and explainable set of buggy method candidates. Evaluated on Android framework crashes, the tool CrashTracker achieves an MRR of 0.91, outperforming the state-of-the-art tool Anchor, while reporting only 6.35 candidates per crash on average.</x:v>
      </x:c>
      <x:c r="E687" t="str">
        <x:v>Localization of framework-specific crash faults</x:v>
      </x:c>
      <x:c r="F687" t="str">
        <x:v>Yes</x:v>
      </x:c>
      <x:c r="G687" t="str">
        <x:v>ICSE-23</x:v>
      </x:c>
      <x:c r="H687" t="str">
        <x:v>The paper uses the following data sets:
Android framework code: 10 versions of the Android framework (2.3 to 12.0), containing 76,247 exception throwing points.
Crash reporting data set:
D500 (500 Android app crashes from ReCBench).
D69 (69 crashes from Fan et al.).
D11 (crashes of 11 third-party SDKs, such as facebook-android-sdk and google-map).
A total of 580 instances of framework-specific crashes.</x:v>
      </x:c>
      <x:c r="I687" t="str">
        <x:v>Main indicators:
MRR (Mean Reciprocal Rank): 0.91 (higher is better).
R@N (Top-N recall rate):
R@1: 86.2% (500/580).
R@5: 96.9% (562/580).
R@10: 97.8% (567/580).
Candidate set size: average 6.35 candidate methods/crash.
Comparative experiment:
Better than the Anchor tool (R@1 increased by 7.4%, R@5 increased by 11.5%, R@10 increased by 12.6%).</x:v>
      </x:c>
      <x:c r="J687" t="str">
        <x:v>Yes</x:v>
      </x:c>
      <x:c r="K687" t="str">
        <x:v>The paper mentions practical applications in industry:
Case: Android application cgco crash problem (Table I), the fault method clearPreparedStmts() that does not appear in the stack is located through CrashTracker.
Tool support: CrashTracker is open source and provides user-friendly reporting (such as code and non-code level failure causes).
Third-party SDK verification: Successfully located faults in 11 crashes of facebook-android-sdk and google-map.</x:v>
      </x:c>
      <x:c r="L687" t="str">
        <x:v>No</x:v>
      </x:c>
      <x:c r="M687" s="6"/>
      <x:c r="N687"/>
      <x:c r="O687" t="str">
        <x:v>Program Analysis and Software Testing</x:v>
      </x:c>
      <x:c r="P687" t="str">
        <x:v>program analysis techniques</x:v>
      </x:c>
      <x:c r="Q687" t="str">
        <x:v>No</x:v>
      </x:c>
    </x:row>
    <x:row r="688" ht="25.5" customHeight="1">
      <x:c r="A688" t="str">
        <x:v>PExReport: Automatic Creation of Pruned Executable Cross-Project Failure Reports</x:v>
      </x:c>
      <x:c r="B688" t="str">
        <x:v>Maintenance</x:v>
      </x:c>
      <x:c r="C688" t="str">
        <x:v>The paper "PExReport: Automatic Creation of Pruned Executable Cross-Project Failure Reports" introduces PExReport, a framework designed to automatically generate concise and executable reports for cross-project failures (CPFs). By analyzing build processes and runtime dependencies, PExReport extracts essential source code, dependencies, and build configurations to create a standalone project that reproduces the failure. Evaluations on 198 CPFs demonstrated a 92.93% reproduction rate and an average reduction of 72.97% in redundant code and dependencies, significantly improving report quality and debugging efficiency.</x:v>
      </x:c>
      <x:c r="D688" t="str">
        <x:v>The paper "PExReport: Automatic Creation of Pruned Executable Cross-Project Failure Reports" introduces PExReport, a framework designed to automatically generate concise and executable reports for cross-project failures (CPFs). By analyzing build processes and runtime dependencies, PExReport extracts essential source code, dependencies, and build configurations to create a standalone project that reproduces the failure. Evaluations on 198 CPFs demonstrated a 92.93% reproduction rate and an average reduction of 72.97% in redundant code and dependencies, significantly improving report quality and debugging efficiency.</x:v>
      </x:c>
      <x:c r="E688" t="str">
        <x:v>Automated report generation for Cross-Project Failures (CPF)</x:v>
      </x:c>
      <x:c r="F688" t="str">
        <x:v>Yes</x:v>
      </x:c>
      <x:c r="G688" t="str">
        <x:v>ICSE-23</x:v>
      </x:c>
      <x:c r="H688" t="str">
        <x:v>The Benchmark used in the paper is based on the data set of the Sensor project, which contains 198 cross-project faults (CPFs) of 74 open source Java projects. These failures are semantic conflicts triggered by changing dependency versions and are filtered to ensure reproducibility and independence.</x:v>
      </x:c>
      <x:c r="I688" t="str">
        <x:v>Quantitative indicators:
Fault recurrence rate: the proportion of faults that are successfully reproduced.
Code and dependency reduction rate: including the reduction ratio of internal classes, source code classes, build configurations and resource files.
Effect:
Fault recurrence rate: 92.93% (184/198).
Average streamlining rate:
Source code category: 55.37%.
Inner class: 75.94%.
Source code + internal classes: 72.97%.
Build configuration: 82.96%.
Resource files: 74.18%.</x:v>
      </x:c>
      <x:c r="J688" t="str">
        <x:v>No</x:v>
      </x:c>
      <x:c r="K688" t="str">
        <x:v>Not mentioned, but mentioned that its tool design principles (such as compatibility with Maven and Java ecosystem) are intended to support actual development scenarios.</x:v>
      </x:c>
      <x:c r="L688" t="str">
        <x:v>No</x:v>
      </x:c>
      <x:c r="M688" s="6"/>
      <x:c r="N688"/>
      <x:c r="O688" t="str">
        <x:v>Program Analysis and Software Testing</x:v>
      </x:c>
      <x:c r="P688" t="str">
        <x:v>Test result processing</x:v>
      </x:c>
      <x:c r="Q688" t="str">
        <x:v>No</x:v>
      </x:c>
    </x:row>
    <x:row r="689" ht="25.5" customHeight="1">
      <x:c r="A689" t="str">
        <x:v>RAT: A Refactoring-Aware Traceability Model for Bug Localization</x:v>
      </x:c>
      <x:c r="B689" t="str">
        <x:v>Maintenance</x:v>
      </x:c>
      <x:c r="C689" t="str">
        <x:v>The paper proposes RAT (Refactoring-Aware Traceability Model), a model designed to improve bug localization by addressing the impact of code refactoring on code history. Traditional IR-based bug localization techniques often fail to account for refactorings (e.g., class renaming, package moving), which fragment code history. RAT reconstructs code history by analyzing refactoring operations, enabling more accurate bug localization. Evaluations on 11 open-source projects demonstrate significant improvements in techniques like SimiScore, TraceScore, and BugCache, particularly in heavily refactored projects.</x:v>
      </x:c>
      <x:c r="D689" t="str">
        <x:v>The paper proposes RAT (Refactoring-Aware Traceability Model), a model designed to improve bug localization by addressing the impact of code refactoring on code history. Traditional IR-based bug localization techniques often fail to account for refactorings (e.g., class renaming, package moving), which fragment code history. RAT reconstructs code history by analyzing refactoring operations, enabling more accurate bug localization. Evaluations on 11 open-source projects demonstrate significant improvements in techniques like SimiScore, TraceScore, and BugCache, particularly in heavily refactored projects.</x:v>
      </x:c>
      <x:c r="E689" t="str">
        <x:v>Code refactoring-aware defect location</x:v>
      </x:c>
      <x:c r="F689" t="str">
        <x:v>Yes</x:v>
      </x:c>
      <x:c r="G689" t="str">
        <x:v>ICSE-23</x:v>
      </x:c>
      <x:c r="H689" t="str">
        <x:v>The paper uses a data set of 11 open source projects, containing 8,494 defect reports and 6,029 requirements. Specific projects include Derby, Drools, Hornetq, Izpack, Keycloak, Log4j2, Railo, Seam2, Teiid, Weld and Wildfly.</x:v>
      </x:c>
      <x:c r="I689" t="str">
        <x:v>Indicators:
MAP (Mean Average Precision): Mean average precision.
MRR (Mean Reciprocal Rank): Mean Reciprocal Rank.
Top@k (Hit@k): The proportion of defect reports that contain at least one correct file in the top k.
Effect:
SimiScore's MAP increased by 28.5%, and MRR increased by 20%.
The MAP of TraceScore (one-year history) increased by 9%, and the MRR increased by 8%.
The MAP of TraceScore (complete history) increased by 20%, and the MRR increased by 19%.
BugCache's MAP in some projects has increased by 20%-37%, and Top@1 has increased by up to 233%.</x:v>
      </x:c>
      <x:c r="J689" t="str">
        <x:v>No</x:v>
      </x:c>
      <x:c r="K689" t="str">
        <x:v>Not mentioned, but mentioned the application of Google's BugCache in actual projects (such as predicting files with high incidence of defects through the caching mechanism)</x:v>
      </x:c>
      <x:c r="L689" t="str">
        <x:v>No</x:v>
      </x:c>
      <x:c r="M689" s="6"/>
      <x:c r="N689"/>
      <x:c r="O689" t="str">
        <x:v>Code generation and understanding</x:v>
      </x:c>
      <x:c r="P689" t="str">
        <x:v>Code refactoring and smell detection</x:v>
      </x:c>
      <x:c r="Q689" t="str">
        <x:v>Yes</x:v>
      </x:c>
    </x:row>
    <x:row r="690" ht="25.5" customHeight="1">
      <x:c r="A690" t="str">
        <x:v>How Do We Read Formal Claims? Eye-Tracking and the Cognition of Proofs about Algorithms</x:v>
      </x:c>
      <x:c r="B690" t="str">
        <x:v>Development</x:v>
      </x:c>
      <x:c r="C690" t="str">
        <x:v>This paper investigates how students comprehend formal claims (e.g., algorithmic proofs) using eye-tracking technology. It examines the problem-solving strategies of students with varying levels of preparation and finds that prior coursework does not predict task performance. Higher-performing students exhibit more attention-switching behaviors and excel in inductive proofs and recursive algorithms. The study suggests pedagogical interventions to enhance formal reasoning skills in undergraduate education.</x:v>
      </x:c>
      <x:c r="D690" t="str">
        <x:v>This paper investigates how students comprehend formal claims (e.g., algorithmic proofs) using eye-tracking technology. It examines the problem-solving strategies of students with varying levels of preparation and finds that prior coursework does not predict task performance. Higher-performing students exhibit more attention-switching behaviors and excel in inductive proofs and recursive algorithms. The study suggests pedagogical interventions to enhance formal reasoning skills in undergraduate education.</x:v>
      </x:c>
      <x:c r="E690" t="str">
        <x:v>Cognitive understanding of formal statements</x:v>
      </x:c>
      <x:c r="F690" t="str">
        <x:v>No</x:v>
      </x:c>
      <x:c r="G690" t="str">
        <x:v>ICSE-23</x:v>
      </x:c>
      <x:c r="H690" t="str">
        <x:v>The paper uses the following benchmarks:
7 algorithms from undergraduate textbooks and their formal proofs (such as binary search, merge sort, Tower of Hanoi problem, etc.).
Student task performance data (such as response accuracy and response time).</x:v>
      </x:c>
      <x:c r="I690" t="str">
        <x:v>Quantitative indicators:
Response Accuracy: Measures the proportion of students choosing the correct answer.
Response Time: The time it takes for students to complete a task.
Fixation Time: The length of time students fixate in different areas of interest (AOIs).
Attention Switching: The frequency with which students switch between different AOIs.
Regression Rate: How often students read back text or graphics.
Effect:
High-performing students were significantly better than low-performing students on inductive proofs and recursive algorithms (p=0.01 and p=0.006).
High-performing students showed more attention-switching behavior (p=0.002).
Students' prior preparation was not significantly related to task performance (p=0.96).</x:v>
      </x:c>
      <x:c r="J690" t="str">
        <x:v>No</x:v>
      </x:c>
      <x:c r="K690" t="str">
        <x:v>Not mentioned, but the paper mentions the application of formal methods in high-assurance software engineering, such as Microsoft's use of assertions in legacy code. Additionally, the findings have implications for industry in training new employees, suggesting not relying on the number of courses as a measure of employee readiness.</x:v>
      </x:c>
      <x:c r="L690" t="str">
        <x:v>No</x:v>
      </x:c>
      <x:c r="M690" s="6"/>
      <x:c r="N690"/>
      <x:c r="O690" t="str">
        <x:v>Cross-cutting and emerging themes</x:v>
      </x:c>
      <x:c r="P690" t="str">
        <x:v>Neuroscience and programming cognition</x:v>
      </x:c>
      <x:c r="Q690" t="str">
        <x:v>No</x:v>
      </x:c>
    </x:row>
    <x:row r="691" ht="25.5" customHeight="1">
      <x:c r="A691" t="str">
        <x:v>Which of My Assumptions are Unnecessary for Realizability and Why Should I Care?</x:v>
      </x:c>
      <x:c r="B691" t="str">
        <x:v>Requirements</x:v>
      </x:c>
      <x:c r="C691" t="str">
        <x:v>The paper addresses the problem of unnecessary assumptions in specifications for reactive system synthesis. The authors propose an automated approach to identify and remove assumptions that are redundant for realizability, transforming the original specification into a minimal "core specification." Their evaluation shows that such redundant assumptions are highly prevalent (91% of benchmarks contain at least one), and their removal improves synthesis time, controller generality, and memory efficiency. The work is implemented in the Spectra synthesis environment and validated on benchmarks including SYNTECH student projects and expert-written parametric specifications.</x:v>
      </x:c>
      <x:c r="D691" t="str">
        <x:v>The paper addresses the problem of unnecessary assumptions in specifications for reactive system synthesis. The authors propose an automated approach to identify and remove assumptions that are redundant for realizability, transforming the original specification into a minimal "core specification." Their evaluation shows that such redundant assumptions are highly prevalent (91% of benchmarks contain at least one), and their removal improves synthesis time, controller generality, and memory efficiency. The work is implemented in the Spectra synthesis environment and validated on benchmarks including SYNTECH student projects and expert-written parametric specifications.</x:v>
      </x:c>
      <x:c r="E691" t="str">
        <x:v>Protocol optimization</x:v>
      </x:c>
      <x:c r="F691" t="str">
        <x:v>Yes</x:v>
      </x:c>
      <x:c r="G691" t="str">
        <x:v>ICSE-23</x:v>
      </x:c>
      <x:c r="H691" t="str">
        <x:v>SYNTECH Benchmarks: Contains 249 protocols written by undergraduate students (such as robot obstacle avoidance and traffic light systems).
Parametric specifications written by experts:
AMBA (bus protocol, different number of Masters).
GENBUF (buffer protocol, different number of Senders).
LIFT (elevator control, different number of floors).</x:v>
      </x:c>
      <x:c r="I691" t="str">
        <x:v>Prevalence of redundant assumptions: 91% of specifications contain at least one redundant assumption, and more than half of 70% of specifications assume redundancy (Table I).
Synthesis time: The synthesis time of core protocols was reduced to an average of 19% of the original time (for protocols taking &gt;100 seconds, Table II).
Controller performance:
The reachable state space expands (some cases increase, others decrease).
Memory usage is reduced (the number of BDD nodes is reduced by 30%, Table III).
Analysis efficiency: The speed of realizability checking and satisfiability analysis of core specifications is improved by several orders of magnitude (Table IV-VI).</x:v>
      </x:c>
      <x:c r="J691" t="str">
        <x:v>No</x:v>
      </x:c>
      <x:c r="K691" t="str">
        <x:v>Not mentioned, but cited, are several practical scenarios (e.g., autonomous robots, smart camera networks) as potential areas of application for formal reduction and synthesis. The experiments are mainly based on academic benchmarks (such as student projects and parametric specifications in the literature).</x:v>
      </x:c>
      <x:c r="L691" t="str">
        <x:v>No</x:v>
      </x:c>
      <x:c r="M691" s="6"/>
      <x:c r="N691"/>
      <x:c r="O691" t="str">
        <x:v>Formal methods and verification</x:v>
      </x:c>
      <x:c r="P691" t="str">
        <x:v>Model checking and symbolic execution</x:v>
      </x:c>
      <x:c r="Q691" t="str">
        <x:v>No</x:v>
      </x:c>
    </x:row>
    <x:row r="692" ht="25.5" customHeight="1">
      <x:c r="A692" s="3" t="str">
        <x:v>UpCy: Safely Updating Outdated Dependencies</x:v>
      </x:c>
      <x:c r="B692" t="str">
        <x:v>Maintenance</x:v>
      </x:c>
      <x:c r="C692" t="str">
        <x:v>The paper UPCY: Safely Updating Outdated Dependencies introduces a tool named UPCY to assist developers in safely updating outdated or vulnerable dependencies. Existing tools (e.g., Dependabot) often suggest naïve updates for single dependencies without ensuring compatibility with other libraries, potentially causing compilation or runtime failures. UPCY leverages a dependency graph and the min-(s,t)-cut algorithm on a Neo4j graph database of Maven Central to identify update paths with minimal incompatibilities. Evaluations show that UPCY generates updates with fewer incompatibilities in 41.1% of cases compared to naïve approaches, with 70.1% of these updates having zero incompatibilities.</x:v>
      </x:c>
      <x:c r="D692" t="str">
        <x:v>The paper UPCY: Safely Updating Outdated Dependencies introduces a tool named UPCY to assist developers in safely updating outdated or vulnerable dependencies. Existing tools (e.g., Dependabot) often suggest naïve updates for single dependencies without ensuring compatibility with other libraries, potentially causing compilation or runtime failures. UPCY leverages a dependency graph and the min-(s,t)-cut algorithm on a Neo4j graph database of Maven Central to identify update paths with minimal incompatibilities. Evaluations show that UPCY generates updates with fewer incompatibilities in 41.1% of cases compared to naïve approaches, with 70.1% of these updates having zero incompatibilities.</x:v>
      </x:c>
      <x:c r="E692" t="str">
        <x:v>Security updates for dependent libraries</x:v>
      </x:c>
      <x:c r="F692" t="str">
        <x:v>Yes</x:v>
      </x:c>
      <x:c r="G692" t="str">
        <x:v>ICSE-23</x:v>
      </x:c>
      <x:c r="H692" t="str">
        <x:v>The paper uses an open source Java project data set containing 1,325 Maven modules. These projects come from GitHub and were compiled by Hejderup et al., covering 29,698 updates of 5,558 different dependent libraries.</x:v>
      </x:c>
      <x:c r="I692" t="str">
        <x:v>Quantitative indicators:
Update success rate (compilation/test pass rate);
Number of compatibility violations (binary, source code, semantic incompatibilities);
Minimum cut complexity (number of libraries to be updated).
Effect:
The traditional method (naïve update) caused compilation or test failure in 28.07% of modules;
UPCY generates better updates (average reduction in incompatibilities) in 41.1% of failure cases;
70.1% of UPCY recommendations have no compatibility issues at all;
On average, 1.63 libraries need to be updated to achieve compatibility.</x:v>
      </x:c>
      <x:c r="J692" t="str">
        <x:v>No</x:v>
      </x:c>
      <x:c r="K692" t="str">
        <x:v>Not mentioned, but mentioned that the tool is suitable for actual development scenarios (such as fast dependency updates when fixing Log4Shell vulnerabilities), and emphasized its compatibility with the Maven/Gradle ecosystem.</x:v>
      </x:c>
      <x:c r="L692" t="str">
        <x:v>Yes</x:v>
      </x:c>
      <x:c r="M692" s="6"/>
      <x:c r="N692"/>
      <x:c r="O692" t="str">
        <x:v>Software maintenance and evolution</x:v>
      </x:c>
      <x:c r="P692" t="str">
        <x:v>Software dependency management</x:v>
      </x:c>
      <x:c r="Q692" t="str">
        <x:v>No</x:v>
      </x:c>
    </x:row>
    <x:row r="693" ht="25.5" customHeight="1">
      <x:c r="A693" t="str">
        <x:v>APICAD: Augmenting API Misuse Detection Through Specifications From Code And Documents</x:v>
      </x:c>
      <x:c r="B693" t="str">
        <x:v>Testing</x:v>
      </x:c>
      <x:c r="C693" t="str">
        <x:v>The paper introduces APICAD, a static analysis tool for detecting API misuse bugs in C/C++ programs by combining specifications mined from code and documents. Traditional approaches rely on majority usage patterns in codebases or manually written rules, which are limited by codebase quality and text irregularity. APICAD employs frequency-based mining for code analysis and NLP-assisted techniques for document analysis, then integrates both specifications to improve detection. Experiments show APICAD outperforms existing tools in detecting diverse API misuse types and identifies 153 new bugs in real-world projects, with 145 confirmed.</x:v>
      </x:c>
      <x:c r="D693" t="str">
        <x:v>The paper introduces APICAD, a static analysis tool for detecting API misuse bugs in C/C++ programs by combining specifications mined from code and documents. Traditional approaches rely on majority usage patterns in codebases or manually written rules, which are limited by codebase quality and text irregularity. APICAD employs frequency-based mining for code analysis and NLP-assisted techniques for document analysis, then integrates both specifications to improve detection. Experiments show APICAD outperforms existing tools in detecting diverse API misuse types and identifies 153 new bugs in real-world projects, with 145 confirmed.</x:v>
      </x:c>
      <x:c r="E693" t="str">
        <x:v>API misuse detection</x:v>
      </x:c>
      <x:c r="F693" t="str">
        <x:v>Yes</x:v>
      </x:c>
      <x:c r="G693" t="str">
        <x:v>ICSE-23</x:v>
      </x:c>
      <x:c r="H693" t="str">
        <x:v>The paper uses the following benchmarks:
APIMU4C: Contains 2172 manually constructed API misuse vulnerabilities (Single-File-Case) and 100 vulnerabilities from real projects (Project-Case).
Real projects: Curl, Httpd, OpenSSL, and the Linux kernel.</x:v>
      </x:c>
      <x:c r="I693" t="str">
        <x:v>Indicators: Precision, Recall.
Effect:
In the Single-File-Case of APIMU4C, the recall rate of APICAD is 66% and the precision is 43.14%, which is better than APISan (the recall rate is increased by 48% and the precision is increased by 30.37%).
In real projects, APICAD reported 153 new vulnerabilities, of which 145 were confirmed and 126 were fixed.</x:v>
      </x:c>
      <x:c r="J693" t="str">
        <x:v>Yes</x:v>
      </x:c>
      <x:c r="K693" t="str">
        <x:v>The paper mentions applications in the following industry projects:
Curl, Httpd, OpenSSL, and the Linux kernel: APICAD discovered 153 new vulnerabilities in these projects that were confirmed and fixed by developers.</x:v>
      </x:c>
      <x:c r="L693" t="str">
        <x:v>No</x:v>
      </x:c>
      <x:c r="M693" s="6" t="e">
        <x:f>HYPERLINK("https://github.com/apicad1/artifact","https://github.com/apicad1/artifact,")</x:f>
        <x:v>HYPERLINK is not implemented. linkLocation=https://github.com/apicad1/artifact, friendlyName=https://github.com/apicad1/artifact,</x:v>
      </x:c>
      <x:c r="N693" t="str">
        <x:v>2</x:v>
      </x:c>
      <x:c r="O693" t="str">
        <x:v>Software maintenance and evolution</x:v>
      </x:c>
      <x:c r="P693" t="str">
        <x:v>Automated program repair</x:v>
      </x:c>
      <x:c r="Q693" t="str">
        <x:v>Yes</x:v>
      </x:c>
    </x:row>
    <x:row r="694" ht="25.5" customHeight="1">
      <x:c r="A694" t="str">
        <x:v>Compatibility Issue Detection for Android Apps Based on Path-Sensitive Semantic Analysis</x:v>
      </x:c>
      <x:c r="B694" t="str">
        <x:v>Maintenance</x:v>
      </x:c>
      <x:c r="C694" t="str">
        <x:v>The paper introduces PSDroid, an automated tool for detecting API compatibility issues in Android apps. Due to Android's fragmentation, frequent API updates can lead to compatibility problems. PSDroid employs path-sensitive semantic analysis, identifies four API usage check patterns, and constructs a refined API lifetime database. Experiments show that PSDroid outperforms existing tools in reducing false positives (FP) and false negatives (FN), with 18 out of 30 reported issues confirmed and fixed by developers.</x:v>
      </x:c>
      <x:c r="D694" t="str">
        <x:v>The paper introduces PSDroid, an automated tool for detecting API compatibility issues in Android apps. Due to Android's fragmentation, frequent API updates can lead to compatibility problems. PSDroid employs path-sensitive semantic analysis, identifies four API usage check patterns, and constructs a refined API lifetime database. Experiments show that PSDroid outperforms existing tools in reducing false positives (FP) and false negatives (FN), with 18 out of 30 reported issues confirmed and fixed by developers.</x:v>
      </x:c>
      <x:c r="E694" t="str">
        <x:v>Automated detection and repair of API compatibility issues in Android applications</x:v>
      </x:c>
      <x:c r="F694" t="str">
        <x:v>Yes</x:v>
      </x:c>
      <x:c r="G694" t="str">
        <x:v>ICSE-23</x:v>
      </x:c>
      <x:c r="H694" t="str">
        <x:v>Self-built real data set (12 applications covering different types of compatibility issues).
AndroidCompass dataset (645 real applications).
Comparative experiments with other tools (such as FicFinder, CID, IctAPIFinder, etc.).</x:v>
      </x:c>
      <x:c r="I694" t="str">
        <x:v>Precision: PSDroid reaches 100%, while CID and IctAPIFinder are 62.5%.
Recall rate (Recall): PSDroid reaches 100%, CID and IctAPIFinder are 62.5%.
False positive reduction: PSDroid reduced false positives by 96.6% for CID and 71.4% for IctAPIFinder.
Reduced false negatives: PSDroid detected 22.1% of issues discovered only by it.</x:v>
      </x:c>
      <x:c r="J694" t="str">
        <x:v>Yes</x:v>
      </x:c>
      <x:c r="K694" t="str">
        <x:v>30 compatibility issues were reported to the developers, 18 of which were confirmed or fixed.</x:v>
      </x:c>
      <x:c r="L694" t="str">
        <x:v>No</x:v>
      </x:c>
      <x:c r="M694" s="6"/>
      <x:c r="N694"/>
      <x:c r="O694" t="str">
        <x:v>Program Analysis and Software Testing</x:v>
      </x:c>
      <x:c r="P694" t="str">
        <x:v>program analysis techniques</x:v>
      </x:c>
      <x:c r="Q694" t="str">
        <x:v>No</x:v>
      </x:c>
    </x:row>
    <x:row r="695" ht="25.5" customHeight="1">
      <x:c r="A695" t="str">
        <x:v>OSSFP: Precise and Scalable C/C++ Third-Party Library Detection using Fingerprinting Functions</x:v>
      </x:c>
      <x:c r="B695" t="str">
        <x:v>Maintenance</x:v>
      </x:c>
      <x:c r="C695" t="str">
        <x:v>The paper introduces OSSFP, a framework for precise and scalable detection of third-party libraries (TPLs) in C/C++ projects. By filtering out clone, supporting, and common functions and retaining only core functions to generate unique fingerprints, OSSFP reduces noise and improves detection accuracy. Evaluated on 23,427 repositories, OSSFP achieved 90.34% precision and 90.84% recall, outperforming the state-of-the-art tool CENTRIS. It also demonstrated high efficiency, with an average detection time of 0.12 seconds per project. OSSFP has been adopted in industry for managing TPL-related security risks.</x:v>
      </x:c>
      <x:c r="D695" t="str">
        <x:v>The paper introduces OSSFP, a framework for precise and scalable detection of third-party libraries (TPLs) in C/C++ projects. By filtering out clone, supporting, and common functions and retaining only core functions to generate unique fingerprints, OSSFP reduces noise and improves detection accuracy. Evaluated on 23,427 repositories, OSSFP achieved 90.34% precision and 90.84% recall, outperforming the state-of-the-art tool CENTRIS. It also demonstrated high efficiency, with an average detection time of 0.12 seconds per project. OSSFP has been adopted in industry for managing TPL-related security risks.</x:v>
      </x:c>
      <x:c r="E695" t="str">
        <x:v>Accurate detection method of C/C++ third-party library based on fingerprint function</x:v>
      </x:c>
      <x:c r="F695" t="str">
        <x:v>Yes</x:v>
      </x:c>
      <x:c r="G695" t="str">
        <x:v>ICSE-23</x:v>
      </x:c>
      <x:c r="H695" t="str">
        <x:v>The paper constructed a data set containing 23,427 C/C++ GitHub repositories (containing 585,683 versions and 90 billion lines of code), and manually verified 896 TPL use cases in 100 projects as a benchmark test set.</x:v>
      </x:c>
      <x:c r="I695" t="str">
        <x:v>Precision: 90.34% (3.71% higher than CENTRIS).
Recall: 90.84% ​​(35.31% higher than CENTRIS).
Efficiency: average 0.12 seconds/item (22 times faster than CENTRIS).
Feature scale: Only 1.06% of the core functions are retained, reducing the search space by 98.94%.</x:v>
      </x:c>
      <x:c r="J695" t="str">
        <x:v>Yes</x:v>
      </x:c>
      <x:c r="K695" t="str">
        <x:v>The paper mentions that OSSFP has been integrated into commercial tools (https://scanitsi.io) through industrial collaborators and is used to detect TPL usage in C/C++ projects.</x:v>
      </x:c>
      <x:c r="L695" t="str">
        <x:v>No</x:v>
      </x:c>
      <x:c r="M695" s="6"/>
      <x:c r="N695"/>
      <x:c r="O695" t="str">
        <x:v>Software security and vulnerability analysis</x:v>
      </x:c>
      <x:c r="P695" t="str">
        <x:v>Malicious code detection</x:v>
      </x:c>
      <x:c r="Q695" t="str">
        <x:v>No</x:v>
      </x:c>
    </x:row>
    <x:row r="696" ht="25.5" customHeight="1">
      <x:c r="A696" t="str">
        <x:v>SmartMark: Software Watermarking Scheme for Smart Contracts</x:v>
      </x:c>
      <x:c r="B696" t="str">
        <x:v>Development</x:v>
      </x:c>
      <x:c r="C696" t="str">
        <x:v>This paper introduces SmartMark, a novel software watermarking scheme designed to protect the intellectual property rights of smart contracts on blockchain platforms like Ethereum. SmartMark embeds watermarks by strategically selecting bytes from the runtime bytecode's control flow graph (CFG) without altering the original functionality or incurring additional gas costs. The scheme ensures imperceptibility, credibility, and resilience against attacks. Evaluated on 27,824 unique smart contracts, SmartMark demonstrates effectiveness in watermark embedding and verification while maintaining low performance overhead.</x:v>
      </x:c>
      <x:c r="D696" t="str">
        <x:v>This paper introduces SmartMark, a novel software watermarking scheme designed to protect the intellectual property rights of smart contracts on blockchain platforms like Ethereum. SmartMark embeds watermarks by strategically selecting bytes from the runtime bytecode's control flow graph (CFG) without altering the original functionality or incurring additional gas costs. The scheme ensures imperceptibility, credibility, and resilience against attacks. Evaluated on 27,824 unique smart contracts, SmartMark demonstrates effectiveness in watermark embedding and verification while maintaining low performance overhead.</x:v>
      </x:c>
      <x:c r="E696" t="str">
        <x:v>Software watermarking technology for smart contracts</x:v>
      </x:c>
      <x:c r="F696" t="str">
        <x:v>No</x:v>
      </x:c>
      <x:c r="G696" t="str">
        <x:v>ICSE-23</x:v>
      </x:c>
      <x:c r="H696" t="str">
        <x:v>The benchmark used in the paper is 27,824 unique smart contract bytecodes collected from the Ethereum main network, covering contract data from July 2015 to June 2022. These contracts undergo cluster analysis (DBSCAN) to ensure diversity.</x:v>
      </x:c>
      <x:c r="I696" t="str">
        <x:v>Quantitative indicators:
Credibility: The watermark is unique in 99.995% of contracts (L=10, N=1).
Robustness: Under various code transformation attacks, the watermark verification success rate exceeds 98.9%.
Efficiency: The average embedding time is 11,088 milliseconds and the verification time is 17,258 milliseconds.
Cost: only adds one-time deployment cost (approximately 48,540–53,100 gas, approximately US$4.27–4.67).
Effect: SmartMark achieves high robustness and concealment while maintaining low overhead, and can effectively resist attacks.</x:v>
      </x:c>
      <x:c r="J696" t="str">
        <x:v>No</x:v>
      </x:c>
      <x:c r="K696" t="str">
        <x:v>Not mentioned, but mentioned are industry cases of smart contract plagiarism. For example, Fomo3D (a popular decentralized application) was copied by multiple plagiarists, causing the original developer to lose approximately 30% of its market share (89,565.32 ETH). SmartMark can provide copyright protection technical support for similar scenarios. Other specific industrial applications were not mentioned in detail.</x:v>
      </x:c>
      <x:c r="L696" t="str">
        <x:v>No</x:v>
      </x:c>
      <x:c r="M696" s="6"/>
      <x:c r="N696"/>
      <x:c r="O696" t="str">
        <x:v>Software security and vulnerability analysis</x:v>
      </x:c>
      <x:c r="P696" t="str">
        <x:v>Smart contract security</x:v>
      </x:c>
      <x:c r="Q696" t="str">
        <x:v>No</x:v>
      </x:c>
    </x:row>
    <x:row r="697" ht="25.5" customHeight="1">
      <x:c r="A697" t="str">
        <x:v>Turn the Rudder: A Beacon of Reentrancy Detection for Smart Contracts on Ethereum</x:v>
      </x:c>
      <x:c r="B697" t="str">
        <x:v>Testing</x:v>
      </x:c>
      <x:c r="C697" t="str">
        <x:v>This paper conducts a large-scale empirical study on the capability of reentrancy detection tools for Ethereum smart contracts. The authors analyze 230,548 verified contracts using five well-known or recent tools (e.g., Mythril and Sailfish). Manual examination of 21,212 reported reentrant contracts reveals only 34 true positives, with a 99.8% false positive rate. The study identifies eight causes of false positives and shows that existing tools only detect reentrancy related to call.value(), missing more complex patterns in real-world attacks. The findings suggest a need for future research to focus on detecting new reentrancy patterns.</x:v>
      </x:c>
      <x:c r="D697" t="str">
        <x:v>This paper conducts a large-scale empirical study on the capability of reentrancy detection tools for Ethereum smart contracts. The authors analyze 230,548 verified contracts using five well-known or recent tools (e.g., Mythril and Sailfish). Manual examination of 21,212 reported reentrant contracts reveals only 34 true positives, with a 99.8% false positive rate. The study identifies eight causes of false positives and shows that existing tools only detect reentrancy related to call.value(), missing more complex patterns in real-world attacks. The findings suggest a need for future research to focus on detecting new reentrancy patterns.</x:v>
      </x:c>
      <x:c r="E697" t="str">
        <x:v>Evaluation and performance analysis of smart contract re-entrancy vulnerability detection tools</x:v>
      </x:c>
      <x:c r="F697" t="str">
        <x:v>No</x:v>
      </x:c>
      <x:c r="G697" t="str">
        <x:v>ICSE-23</x:v>
      </x:c>
      <x:c r="H697" t="str">
        <x:v>The benchmark used in the paper is 230,548 verified smart contracts collected by the author from Etherscan. After deduplication, 139,424 contracts were obtained as the experimental data set.</x:v>
      </x:c>
      <x:c r="I697" t="str">
        <x:v>Quantitative indicators:
Precision: The proportion of correct reentrancy vulnerabilities reported by the tool to all reported vulnerabilities.
Analysis Scope: Solidity version coverage supported by the tool.
Classification of causes of false alarms: Summarizes eight categories of causes of false alarms.
Effect:
The accuracy of the tools is extremely low, the highest is 31.8% of Smartian, and the remaining tools are even lower.
Existing tools can only detect reentrancy vulnerabilities related to call.value(), and 58.8% of such vulnerabilities can be directly warned through Remix IDE.
Tools are unable to detect complex reentrancy patterns in real attacks.</x:v>
      </x:c>
      <x:c r="J697" t="str">
        <x:v>No</x:v>
      </x:c>
      <x:c r="K697" t="str">
        <x:v>Not mentioned, but the following industry-related content was mentioned in the paper:
Mythril: Packaged as a commercial product by Consensys.
Remix: Ethereum’s official IDE, capable of detecting some reentrancy vulnerabilities and providing warnings.
Real attack cases: The paper analyzed 8 real reentrancy attack cases (such as Fei Protocol attacks) in the past two years and found that existing tools failed to detect the vulnerabilities in these cases.</x:v>
      </x:c>
      <x:c r="L697" t="str">
        <x:v>No</x:v>
      </x:c>
      <x:c r="M697" s="6"/>
      <x:c r="N697"/>
      <x:c r="O697" t="str">
        <x:v>Software security and vulnerability analysis</x:v>
      </x:c>
      <x:c r="P697" t="str">
        <x:v>Smart contract security</x:v>
      </x:c>
      <x:c r="Q697" t="str">
        <x:v>No</x:v>
      </x:c>
    </x:row>
    <x:row r="698" ht="25.5" customHeight="1">
      <x:c r="A698" t="str">
        <x:v>BSHUNTER: Detecting and Tracing Defects of Bitcoin Scripts</x:v>
      </x:c>
      <x:c r="B698" t="str">
        <x:v>Testing</x:v>
      </x:c>
      <x:c r="C698" t="str">
        <x:v>This paper presents the first systematic study on defects in Bitcoin scripts, defining six typical defects (e.g., unbinded-txid, simple-key, useless-sig) and proposing a detection method based on symbolic execution and historical script analysis. The authors developed BSHUNTER, a tool that analyzed all Bitcoin transactions from 2009 to 2022, identifying 383,544 defective scripts locking 3,115.43 BTC (approx. $60 million). The study also traces real-world exploitation of these defects, revealing that most attacker-spendable scripts have been exploited. The findings highlight significant security risks and provide insights for improving Bitcoin script reliability.</x:v>
      </x:c>
      <x:c r="D698" t="str">
        <x:v>This paper presents the first systematic study on defects in Bitcoin scripts, defining six typical defects (e.g., unbinded-txid, simple-key, useless-sig) and proposing a detection method based on symbolic execution and historical script analysis. The authors developed BSHUNTER, a tool that analyzed all Bitcoin transactions from 2009 to 2022, identifying 383,544 defective scripts locking 3,115.43 BTC (approx. $60 million). The study also traces real-world exploitation of these defects, revealing that most attacker-spendable scripts have been exploited. The findings highlight significant security risks and provide insights for improving Bitcoin script reliability.</x:v>
      </x:c>
      <x:c r="E698" t="str">
        <x:v>Defect detection and tracking in Bitcoin scripts</x:v>
      </x:c>
      <x:c r="F698" t="str">
        <x:v>Yes</x:v>
      </x:c>
      <x:c r="G698" t="str">
        <x:v>ICSE-23</x:v>
      </x:c>
      <x:c r="H698" t="str">
        <x:v>The paper uses all Bitcoin transaction data from October 2009 to August 2022 (a total of 749,000 blocks, 2,005,704,690 output scripts) as a benchmark.</x:v>
      </x:c>
      <x:c r="I698" t="str">
        <x:v>Quantitative indicators:
Number of defective scripts detected (383,544).
The total amount of Bitcoin involved (3,115.43 BTC).
Number of exploited scripts (84,130).
Improvements compared to address-based methods (43% more detections, 592% more money).
Effect:
The method proposed in the paper significantly improves the coverage and accuracy of defect detection, especially in discovering a large number of defects in non-standard scripts that have not been detected by traditional methods.</x:v>
      </x:c>
      <x:c r="J698" t="str">
        <x:v>No</x:v>
      </x:c>
      <x:c r="K698" t="str">
        <x:v>Not mentioned, but cases in the actual Bitcoin network are mentioned in the paper, such as:
A script that was not bound to a transaction ID was exploited by the attacker, resulting in the theft of 1 BTC.
Scripts with simple key flaws (such as a private key of "1") allow attackers to enumerate and steal funds.
In addition, the tools and data sets of the paper have been made public (https://UnsafeBTC.com) and can be used by the industry to detect and prevent similar defects.</x:v>
      </x:c>
      <x:c r="L698" t="str">
        <x:v>No</x:v>
      </x:c>
      <x:c r="M698" s="6" t="e">
        <x:f>HYPERLINK("https://github.com/tczpl/XBlock-BTC","https://github.com/tczpl/XBlock-BTC,")</x:f>
        <x:v>HYPERLINK is not implemented. linkLocation=https://github.com/tczpl/XBlock-BTC, friendlyName=https://github.com/tczpl/XBlock-BTC,</x:v>
      </x:c>
      <x:c r="N698" t="str">
        <x:v>1</x:v>
      </x:c>
      <x:c r="O698" t="str">
        <x:v>Software security and vulnerability analysis</x:v>
      </x:c>
      <x:c r="P698" t="str">
        <x:v>Smart contract security</x:v>
      </x:c>
      <x:c r="Q698" t="str">
        <x:v>No</x:v>
      </x:c>
    </x:row>
    <x:row r="699" ht="25.5" customHeight="1">
      <x:c r="A699" t="str">
        <x:v>Do I Belong? Modeling Sense of Virtual Community Among Linux Kernel Contributors</x:v>
      </x:c>
      <x:c r="B699" t="str">
        <x:v>Management</x:v>
      </x:c>
      <x:c r="C699" t="str">
        <x:v>This study investigates the development of a Sense of Virtual Community (SVC) among Open Source Software (OSS) contributors. By developing a theoretical model and analyzing survey data from 225 Linux Kernel developers, the research shows that intrinsic motivations (e.g., social and hedonic motives) positively correlate with SVC, while extrinsic factors (e.g., authoritative culture and payment) weaken it. The study also highlights the impact of gender minorities and English confidence on SVC, offering insights for sustaining OSS communities.</x:v>
      </x:c>
      <x:c r="D699" t="str">
        <x:v>This study investigates the development of a Sense of Virtual Community (SVC) among Open Source Software (OSS) contributors. By developing a theoretical model and analyzing survey data from 225 Linux Kernel developers, the research shows that intrinsic motivations (e.g., social and hedonic motives) positively correlate with SVC, while extrinsic factors (e.g., authoritative culture and payment) weaken it. The study also highlights the impact of gender minorities and English confidence on SVC, offering insights for sustaining OSS communities.</x:v>
      </x:c>
      <x:c r="E699" t="str">
        <x:v>The formation mechanism of open source software developers' virtual community sense of belonging (SVC) and its relationship with factors such as motivation, cultural background, and salary.</x:v>
      </x:c>
      <x:c r="F699" t="str">
        <x:v>No</x:v>
      </x:c>
      <x:c r="G699" t="str">
        <x:v>ICSE-23</x:v>
      </x:c>
      <x:c r="H699" t="str">
        <x:v>The paper does not use benchmarks in the traditional sense, but uses the Linux Kernel community as a case for empirical research, and builds a model based on Hofstede's cultural dimension theory (Power Distance) and psychological theories (such as Cognitive Evaluation Theory).</x:v>
      </x:c>
      <x:c r="I699" t="str">
        <x:v>Quantitative indicators:
Path Coefficients and significance (p-values) of structural equation modeling (PLS-SEM).
Average variance extracted (AVE) and composite reliability (CR) were used to validate the measurement model.
The coefficient of determination (R²) and predictive correlation (Q²) assess model explanatory power.
Effect:
Intrinsic motivation (social and hedonic) has a significant positive impact on SVC (supported by H1 and H2).
Compensation and authority culture weaken SVC (supported by H4a and H5b).
The model R² was 0.4 and SRMR was 0.06, showing moderate explanatory power and good fit.</x:v>
      </x:c>
      <x:c r="J699" t="str">
        <x:v>No</x:v>
      </x:c>
      <x:c r="K699" t="str">
        <x:v>Not mentioned, but the paper uses the Linux Kernel community as an industry case to analyze the motivations and sense of belonging of its developers. The research results suggest that open source communities can enhance community sustainability by optimizing communication, reducing toxic behaviors, and formulating codes of conduct (such as coding standards) to enhance developers' sense of belonging.</x:v>
      </x:c>
      <x:c r="L699" t="str">
        <x:v>No</x:v>
      </x:c>
      <x:c r="M699" s="6"/>
      <x:c r="N699"/>
      <x:c r="O699" t="str">
        <x:v>Software maintenance and evolution</x:v>
      </x:c>
      <x:c r="P699" t="str">
        <x:v>Open source community and collaboration model</x:v>
      </x:c>
      <x:c r="Q699" t="str">
        <x:v>No</x:v>
      </x:c>
    </x:row>
    <x:row r="700" ht="25.5" customHeight="1">
      <x:c r="A700" t="str">
        <x:v>Comparison and Evaluation of Clone Detection Techniques with Different Code Representations</x:v>
      </x:c>
      <x:c r="B700" t="str">
        <x:v>Maintenance</x:v>
      </x:c>
      <x:c r="C700" t="str">
        <x:v>This paper presents a comprehensive empirical study comparing clone detection techniques based on different code representations (text, token, tree, and graph). The study finds that token and tree representations perform better for simple clones, while graph representation excels for complex clones. By analyzing real-world open-source projects, the authors observe that most clones are simple, leading to the development of TACC, a lightweight tool combining token and tree-based methods. Experiments show that TACC outperforms state-of-the-art tools in effectiveness and scalability, detecting large-scale clones (100MLOC) in 3 hours and 48 minutes.</x:v>
      </x:c>
      <x:c r="D700" t="str">
        <x:v>This paper presents a comprehensive empirical study comparing clone detection techniques based on different code representations (text, token, tree, and graph). The study finds that token and tree representations perform better for simple clones, while graph representation excels for complex clones. By analyzing real-world open-source projects, the authors observe that most clones are simple, leading to the development of TACC, a lightweight tool combining token and tree-based methods. Experiments show that TACC outperforms state-of-the-art tools in effectiveness and scalability, detecting large-scale clones (100MLOC) in 3 hours and 48 minutes.</x:v>
      </x:c>
      <x:c r="E700" t="str">
        <x:v>Comparison and evaluation of code clone detection technologies</x:v>
      </x:c>
      <x:c r="F700" t="str">
        <x:v>No</x:v>
      </x:c>
      <x:c r="G700" t="str">
        <x:v>ICSE-23</x:v>
      </x:c>
      <x:c r="H700" t="str">
        <x:v>The paper uses the following benchmarks:
BigCloneBench: A widely used Java function-level clone detection benchmark dataset.
IJaDataset: An open source code repository containing 2.3 million Java files for analyzing real-world clone distribution.
Google Code Jam (GCJ): A dataset used for preliminary evaluation of the learned clone detection tool (but not used in the main experiments).</x:v>
      </x:c>
      <x:c r="I700" t="str">
        <x:v>Recall: TACC's recall rate for Type-1, Type-2 and VST3 clones on BigCloneBench reached 100%, and its recall rate for ST3 and MT3 clones were 94% and 55% respectively, which is significantly better than other tools.
Precision: Through manual verification, the accuracy of TACC is 95%.
Scalability: TACC’s detection time on 100MLOC code is 3 hours and 48 minutes, which is better than most comparison tools (such as SourcererCC which takes 12 hours and 27 minutes).</x:v>
      </x:c>
      <x:c r="J700" t="str">
        <x:v>No</x:v>
      </x:c>
      <x:c r="K700" t="str">
        <x:v>Not mentioned, but emphasized that its tool TACC is suitable for clone detection of large-scale open source projects, such as the analysis of 4,500 open source projects (1.4M files, 150MLOC).</x:v>
      </x:c>
      <x:c r="L700" t="str">
        <x:v>No</x:v>
      </x:c>
      <x:c r="M700" s="6"/>
      <x:c r="N700"/>
      <x:c r="O700" t="str">
        <x:v>Software maintenance and evolution</x:v>
      </x:c>
      <x:c r="P700" t="str">
        <x:v>Code clone detection</x:v>
      </x:c>
      <x:c r="Q700" t="str">
        <x:v>No</x:v>
      </x:c>
    </x:row>
    <x:row r="701" ht="25.5" customHeight="1">
      <x:c r="A701" t="str">
        <x:v>Learning Graph-based Code Representations for Source-level Functional Similarity Detection</x:v>
      </x:c>
      <x:c r="B701" t="str">
        <x:v>Development</x:v>
      </x:c>
      <x:c r="C701" t="str">
        <x:v>This paper presents Tailor, a graph-neural-network-based approach for detecting functionally similar code fragments. Tailor represents code as Code Property Graphs (CPGs), integrating ASTs, CFGs, and DFGs, and employs a tailored CPG Neural Network (CPGNN) to propagate and aggregate node embeddings. Experiments on public benchmarks show that Tailor outperforms state-of-the-art methods, achieving 99.9% F1-score in code clone detection and 98.3% accuracy in source code classification.</x:v>
      </x:c>
      <x:c r="D701" t="str">
        <x:v>This paper presents Tailor, a graph-neural-network-based approach for detecting functionally similar code fragments. Tailor represents code as Code Property Graphs (CPGs), integrating ASTs, CFGs, and DFGs, and employs a tailored CPG Neural Network (CPGNN) to propagate and aggregate node embeddings. Experiments on public benchmarks show that Tailor outperforms state-of-the-art methods, achieving 99.9% F1-score in code clone detection and 98.3% accuracy in source code classification.</x:v>
      </x:c>
      <x:c r="E701" t="str">
        <x:v>Code function similarity detection based on graph neural network</x:v>
      </x:c>
      <x:c r="F701" t="str">
        <x:v>Yes</x:v>
      </x:c>
      <x:c r="G701" t="str">
        <x:v>ICSE-23</x:v>
      </x:c>
      <x:c r="H701" s="5" t="str">
        <x:v>OJClone: Contains 52,000 C programs for code clone detection and source code classification.
BigCloneBench (BCB): Contains code clone pairs of Java programs and is used to detect different types of clones (such as Type-1 to Type-4).</x:v>
      </x:c>
      <x:c r="I701" t="str">
        <x:v>Code clone detection:
F1-score: 99.9% (OJClone), 99.8% (BCB).
AUC: 1.0 (OJClone), &gt;0.999 (BCB clone types).
Source code classification:
Accuracy: 98.3% (OJClone).
Macro-F1: 98.3%.</x:v>
      </x:c>
      <x:c r="J701" t="str">
        <x:v>No</x:v>
      </x:c>
      <x:c r="K701" t="str">
        <x:v>Not mentioned, but pointed out that code function similarity detection can be used in actual scenarios such as code maintenance and vulnerability discovery.</x:v>
      </x:c>
      <x:c r="L701" t="str">
        <x:v>No</x:v>
      </x:c>
      <x:c r="M701" s="6" t="e">
        <x:f>HYPERLINK("https://github.com/jun-zeng/Tailor","https://github.com/jun-zeng/Tailor,")</x:f>
        <x:v>HYPERLINK is not implemented. linkLocation=https://github.com/jun-zeng/Tailor, friendlyName=https://github.com/jun-zeng/Tailor,</x:v>
      </x:c>
      <x:c r="N701" t="str">
        <x:v>52</x:v>
      </x:c>
      <x:c r="O701" t="str">
        <x:v>SE for AI </x:v>
      </x:c>
      <x:c r="P701" t="str">
        <x:v>Code pre-trained model</x:v>
      </x:c>
      <x:c r="Q701" t="str">
        <x:v>Yes</x:v>
      </x:c>
    </x:row>
    <x:row r="702" ht="25.5" customHeight="1">
      <x:c r="A702" t="str">
        <x:v>The Smelly Eight: An Empirical Study on the Prevalence of Code Smells in Quantum Computing</x:v>
      </x:c>
      <x:c r="B702" t="str">
        <x:v>Maintenance</x:v>
      </x:c>
      <x:c r="C702" t="str">
        <x:v>This paper investigates code smells in quantum computing programs. The authors define eight quantum-specific code smells, validate them through a survey of 35 quantum developers, and develop a tool called QSmell to detect these smells automatically. An empirical study of 15 open-source quantum programs reveals that 73.33% contain at least one smell, with "Long Circuit" being the most prevalent. The study highlights the importance of addressing code smells to improve quantum software maintenance.</x:v>
      </x:c>
      <x:c r="D702" t="str">
        <x:v>This paper investigates code smells in quantum computing programs. The authors define eight quantum-specific code smells, validate them through a survey of 35 quantum developers, and develop a tool called QSmell to detect these smells automatically. An empirical study of 15 open-source quantum programs reveals that 73.33% contain at least one smell, with "Long Circuit" being the most prevalent. The study highlights the importance of addressing code smells to improve quantum software maintenance.</x:v>
      </x:c>
      <x:c r="E702" t="str">
        <x:v>Code smells in quantum programs</x:v>
      </x:c>
      <x:c r="F702" t="str">
        <x:v>No</x:v>
      </x:c>
      <x:c r="G702" t="str">
        <x:v>ICSE-23</x:v>
      </x:c>
      <x:c r="H702" t="str">
        <x:v>The paper uses 15 open source quantum programs as experimental objects, which come from the Qiskit ecosystem (such as qiskit-machine-learning, qiskit-terra and qiskit-nature).</x:v>
      </x:c>
      <x:c r="I702" t="str">
        <x:v>Quantitative indicators:
The detection threshold for each code smell (such as CG≥1, LC&lt;0.5, etc.).
The frequency of bad smells in programs (e.g. 73.33% of programs have at least one bad smell).
Detection accuracy of the tool QSmell (100% precision and recall).
Effect:
It was found that 11/15 (73.33%) programs had bad smells, with an average of 3 bad smells per program.
"Long circuit" (LC) is the most common bad smell, appearing in 53.33% of programs.</x:v>
      </x:c>
      <x:c r="J702" t="str">
        <x:v>No</x:v>
      </x:c>
      <x:c r="K702" t="str">
        <x:v>Not mentioned, but mentioned, the issue of quantum program maintenance is of great significance to future quantum software development.</x:v>
      </x:c>
      <x:c r="L702" t="str">
        <x:v>No</x:v>
      </x:c>
      <x:c r="M702" s="6" t="e">
        <x:f>HYPERLINK("https://github.com/QBugs/qsmells-study-data","https://github.com/QBugs/qsmells-study-data,")</x:f>
        <x:v>HYPERLINK is not implemented. linkLocation=https://github.com/QBugs/qsmells-study-data, friendlyName=https://github.com/QBugs/qsmells-study-data,</x:v>
      </x:c>
      <x:c r="N702" t="str">
        <x:v>0</x:v>
      </x:c>
      <x:c r="O702" t="str">
        <x:v>Cross-cutting and emerging themes</x:v>
      </x:c>
      <x:c r="P702" t="str">
        <x:v>Quantum Software Engineering</x:v>
      </x:c>
      <x:c r="Q702" t="str">
        <x:v>No</x:v>
      </x:c>
    </x:row>
    <x:row r="703" ht="25.5" customHeight="1">
      <x:c r="A703" t="str">
        <x:v>Reachable Code Coverage</x:v>
      </x:c>
      <x:c r="B703" t="str">
        <x:v>Testing</x:v>
      </x:c>
      <x:c r="C703" t="str">
        <x:v>This paper proposes a statistical approach to estimate "Reachable Coverage" in fuzzing, defined as the upper bound of code elements a fuzzer can potentially cover. Traditional static analysis methods are inaccurate due to the undecidability of code reachability. The authors adapt species richness estimators from biostatistics to dynamically measure fuzzing effectiveness, demonstrating that Jackknife estimators outperform others in accuracy and bias. The study also exposes the illusion of coverage saturation in benchmarks (e.g., FuzzBench) and discusses industrial applications (e.g., OSS-Fuzz).</x:v>
      </x:c>
      <x:c r="D703" t="str">
        <x:v>This paper proposes a statistical approach to estimate "Reachable Coverage" in fuzzing, defined as the upper bound of code elements a fuzzer can potentially cover. Traditional static analysis methods are inaccurate due to the undecidability of code reachability. The authors adapt species richness estimators from biostatistics to dynamically measure fuzzing effectiveness, demonstrating that Jackknife estimators outperform others in accuracy and bias. The study also exposes the illusion of coverage saturation in benchmarks (e.g., FuzzBench) and discusses industrial applications (e.g., OSS-Fuzz).</x:v>
      </x:c>
      <x:c r="E703" t="str">
        <x:v>Statistical estimation method of reachable coverage</x:v>
      </x:c>
      <x:c r="F703" t="str">
        <x:v>Yes</x:v>
      </x:c>
      <x:c r="G703" t="str">
        <x:v>ICSE-23</x:v>
      </x:c>
      <x:c r="H703" t="str">
        <x:v>FuzzBench: Contains 32 real-world open source programs and 11 fuzz testing tools (such as AFL++). The experiment took 116.9 CPU years.
Siemens Program Suite (from SIR): 5 small C programs (e.g. tcas, replace) used to verify the performance of the estimator with known true coverage.
Fuzz-Introspector (OSS-Fuzz static analysis tool) and SVF framework (static value flow analysis tool) are used as comparison baselines.</x:v>
      </x:c>
      <x:c r="I703" t="str">
        <x:v>Indicators:
Reachable coverage (
S
S): The maximum number of basic blocks that fuzz testing can cover.
Estimator bias (Bias) and variance (Variance): measure estimation accuracy.
Effect:
The Jackknife estimator (JK1/JK2) has the smallest deviation (within ±3%), which is better than other estimators (such as Chao2, ICE).
Static analysis tools (such as SVF) have significant overestimation (such as 3 more unreachable blocks in tcas).</x:v>
      </x:c>
      <x:c r="J703" t="str">
        <x:v>No</x:v>
      </x:c>
      <x:c r="K703" t="str">
        <x:v>Not mentioned, industrial case: OSS-Fuzz: Use the Fuzz-Introspector static analysis tool to evaluate the fuzz testing integration quality of 650+ open source projects, but there is an over/under estimation problem.
ClusterFuzz: Screen efficient fuzz testing tools through FuzzBench and give priority to Google's continuous testing platform.</x:v>
      </x:c>
      <x:c r="L703" t="str">
        <x:v>No</x:v>
      </x:c>
      <x:c r="M703" s="6"/>
      <x:c r="N703"/>
      <x:c r="O703" t="str">
        <x:v>Program Analysis and Software Testing</x:v>
      </x:c>
      <x:c r="P703" t="str">
        <x:v>Automated test generation</x:v>
      </x:c>
      <x:c r="Q703" t="str">
        <x:v>No</x:v>
      </x:c>
    </x:row>
    <x:row r="704" ht="25.5" customHeight="1">
      <x:c r="A704" t="str">
        <x:v>Learning Seed-Adaptive Mutation Strategies for Greybox Fuzzing</x:v>
      </x:c>
      <x:c r="B704" t="str">
        <x:v>Testing</x:v>
      </x:c>
      <x:c r="C704" t="str">
        <x:v>This paper presents SeamFuzz, a novel greybox fuzzing technique that enhances performance through seed-adaptive mutation strategies. Unlike traditional program-adaptive approaches (e.g., MOpt), which optimize mutation strategies for the entire target program, SeamFuzz clusters seed inputs based on syntactic/semantic similarities and learns tailored mutation strategies for each cluster using a customized Thompson sampling algorithm. Experiments on 14 real-world programs show that SeamFuzz outperforms state-of-the-art fuzzers (AFL++ and MOpt), achieving 5.6% higher branch coverage and 56.4% more crash inputs on average, while detecting 27 unique bugs missed by baselines.</x:v>
      </x:c>
      <x:c r="D704" t="str">
        <x:v>This paper presents SeamFuzz, a novel greybox fuzzing technique that enhances performance through seed-adaptive mutation strategies. Unlike traditional program-adaptive approaches (e.g., MOpt), which optimize mutation strategies for the entire target program, SeamFuzz clusters seed inputs based on syntactic/semantic similarities and learns tailored mutation strategies for each cluster using a customized Thompson sampling algorithm. Experiments on 14 real-world programs show that SeamFuzz outperforms state-of-the-art fuzzers (AFL++ and MOpt), achieving 5.6% higher branch coverage and 56.4% more crash inputs on average, while detecting 27 unique bugs missed by baselines.</x:v>
      </x:c>
      <x:c r="E704" t="str">
        <x:v>Optimization of seed adaptive mutation strategy in gray box fuzz testing</x:v>
      </x:c>
      <x:c r="F704" t="str">
        <x:v>Yes</x:v>
      </x:c>
      <x:c r="G704" t="str">
        <x:v>ICSE-23</x:v>
      </x:c>
      <x:c r="H704" t="str">
        <x:v>The experiment used 14 real-world programs from sources including:
FuzzBench (Google open source fuzz testing benchmark)
MAGMA (benchmark containing known vulnerabilities)
Benchmark program in MOpt paper
Specific programs include objdump, php-parser, openssl, etc., with a total code volume of 6.8 million lines.</x:v>
      </x:c>
      <x:c r="I704" t="str">
        <x:v>Branch coverage: SeamFuzz is on average 5.6% and 7.7% higher than AFL++ and MOpt respectively.
Crash input generation: 56.4% and 57.1% more than AFL++ and MOpt respectively.
Vulnerability detection: 99 unique vulnerabilities were discovered, 27 of which were not detected by the baseline method.
Statistical significance: In the 12/14 program, the p-value &lt;0.05, the result is significant.</x:v>
      </x:c>
      <x:c r="J704" t="str">
        <x:v>No</x:v>
      </x:c>
      <x:c r="K704" t="str">
        <x:v>Not mentioned, but the tool is open source</x:v>
      </x:c>
      <x:c r="L704" t="str">
        <x:v>No</x:v>
      </x:c>
      <x:c r="M704" s="6" t="e">
        <x:f>HYPERLINK("https://github.com/kupl/SeamFuzz-Artifact","https://github.com/kupl/SeamFuzz-Artifact,,")</x:f>
        <x:v>HYPERLINK is not implemented. linkLocation=https://github.com/kupl/SeamFuzz-Artifact, friendlyName=https://github.com/kupl/SeamFuzz-Artifact,,</x:v>
      </x:c>
      <x:c r="N704" t="str">
        <x:v>14</x:v>
      </x:c>
      <x:c r="O704" t="str">
        <x:v>Program Analysis and Software Testing</x:v>
      </x:c>
      <x:c r="P704" t="str">
        <x:v>Automated test generation</x:v>
      </x:c>
      <x:c r="Q704" t="str">
        <x:v>No</x:v>
      </x:c>
    </x:row>
    <x:row r="705" ht="25.5" customHeight="1">
      <x:c r="A705" t="str">
        <x:v>Improving Java Deserialization Gadget Chain Mining via Overriding-Guided Object Generation</x:v>
      </x:c>
      <x:c r="B705" t="str">
        <x:v>Testing</x:v>
      </x:c>
      <x:c r="C705" t="str">
        <x:v>The paper introduces GCMiner, a novel approach for improving the mining of Java deserialization gadget chains. By combining static analysis and dynamic execution, GCMiner effectively identifies and verifies potential exploit chains. The study begins with an empirical analysis of Java deserialization vulnerabilities, revealing that dynamic binding and polymorphism are key techniques exploited by attackers. Based on these insights, GCMiner constructs a Deserialization-Aware Call Graph (DA-CG) to capture both explicit and implicit method calls and generates valid injection objects for fuzzing through dynamic binding. Experimental results demonstrate that GCMiner outperforms state-of-the-art tools and discovers 56 unique gadget chains.</x:v>
      </x:c>
      <x:c r="D705" t="str">
        <x:v>The paper introduces GCMiner, a novel approach for improving the mining of Java deserialization gadget chains. By combining static analysis and dynamic execution, GCMiner effectively identifies and verifies potential exploit chains. The study begins with an empirical analysis of Java deserialization vulnerabilities, revealing that dynamic binding and polymorphism are key techniques exploited by attackers. Based on these insights, GCMiner constructs a Deserialization-Aware Call Graph (DA-CG) to capture both explicit and implicit method calls and generates valid injection objects for fuzzing through dynamic binding. Experimental results demonstrate that GCMiner outperforms state-of-the-art tools and discovers 56 unique gadget chains.</x:v>
      </x:c>
      <x:c r="E705" t="str">
        <x:v>Gadget chain mining and verification in Java deserialization vulnerability</x:v>
      </x:c>
      <x:c r="F705" t="str">
        <x:v>Yes</x:v>
      </x:c>
      <x:c r="G705" t="str">
        <x:v>ICSE-23</x:v>
      </x:c>
      <x:c r="H705" t="str">
        <x:v>Benchmarks used in the paper include:
ysoserial repository (contains 34 known Java deserialization payloads).
Manually collected 86 known gadget chains (52 of which were newly discovered) in 18 popular Java applications.</x:v>
      </x:c>
      <x:c r="I705" t="str">
        <x:v>Indicators:
Known Gadget Chains (KGC): Number of known vulnerability chains.
Reported Gadget Chains (Rep): Number of vulnerability chains reported by the tool.
True Positives (TP): Number of correctly identified vulnerability chains.
Precision (P): TP/Rep.
Recall (R): TP/KGC.
Effect:
GCMiner's Recall is 70.9% (61/86) and Precision is 100% (no false positives).
56 unique vulnerability chains were discovered, outperforming baseline tools such as Gadget Inspector and SerHybrid.</x:v>
      </x:c>
      <x:c r="J705" t="str">
        <x:v>Yes</x:v>
      </x:c>
      <x:c r="K705" t="str">
        <x:v>The paper mentioned Ant Group as a cooperative unit and mentioned plans to apply GCMiner to industrial scenarios for large-scale case studies. In addition, the benchmark of the paper contains multiple practical applications (such as XStream, Spring, etc.), but no specific industrial case studies are described in detail.</x:v>
      </x:c>
      <x:c r="L705" t="str">
        <x:v>Yes</x:v>
      </x:c>
      <x:c r="M705" s="6" t="e">
        <x:f>HYPERLINK("https://github.com/GCMiner/GCMiner","https://github.com/GCMiner/GCMiner,")</x:f>
        <x:v>HYPERLINK is not implemented. linkLocation=https://github.com/GCMiner/GCMiner, friendlyName=https://github.com/GCMiner/GCMiner,</x:v>
      </x:c>
      <x:c r="N705" t="str">
        <x:v>49</x:v>
      </x:c>
      <x:c r="O705" t="str">
        <x:v>Software security and vulnerability analysis</x:v>
      </x:c>
      <x:c r="P705" t="str">
        <x:v>Vulnerability exploit path generation</x:v>
      </x:c>
      <x:c r="Q705" t="str">
        <x:v>No</x:v>
      </x:c>
    </x:row>
    <x:row r="706" ht="25.5" customHeight="1">
      <x:c r="A706" t="str">
        <x:v>Evaluating and Improving Hybrid Fuzzing</x:v>
      </x:c>
      <x:c r="B706" t="str">
        <x:v>Testing</x:v>
      </x:c>
      <x:c r="C706" t="str">
        <x:v>This paper conducts the first extensive study on state-of-the-art hybrid fuzzers, revealing that their performance may not generalize well across different experimental setups and their advantages over conventional coverage-guided fuzzers are limited. Inspired by these findings, the authors propose CoFuzz, a hybrid fuzzing framework that enhances coordination modes via edge-oriented scheduling and sampling-augmenting synchronization. Evaluations show that CoFuzz outperforms the best existing hybrid fuzzer by 16.31% in edge coverage and detects 37 previously unknown bugs (including 8 new CVEs).</x:v>
      </x:c>
      <x:c r="D706" t="str">
        <x:v>This paper conducts the first extensive study on state-of-the-art hybrid fuzzers, revealing that their performance may not generalize well across different experimental setups and their advantages over conventional coverage-guided fuzzers are limited. Inspired by these findings, the authors propose CoFuzz, a hybrid fuzzing framework that enhances coordination modes via edge-oriented scheduling and sampling-augmenting synchronization. Evaluations show that CoFuzz outperforms the best existing hybrid fuzzer by 16.31% in edge coverage and detects 37 previously unknown bugs (including 8 new CVEs).</x:v>
      </x:c>
      <x:c r="E706" t="str">
        <x:v>Hybrid fuzz testing</x:v>
      </x:c>
      <x:c r="F706" t="str">
        <x:v>Yes</x:v>
      </x:c>
      <x:c r="G706" t="str">
        <x:v>ICSE-23</x:v>
      </x:c>
      <x:c r="H706" t="str">
        <x:v>Benchmark program: 15 real-world open source projects (such as libjpeg, tcpdump, etc., see Table II).
Data set: LAVA-M data set (including 4 programs such as base64 and md5sum).</x:v>
      </x:c>
      <x:c r="I706" t="str">
        <x:v>Edge Coverage:
CoFuzz outperforms the best existing hybrid fuzzing tool (QSYM) by 16.31%.
It is 32.44% higher than the traditional fuzz testing tool AFL.
Unique Crashes:
CoFuzz detected approximately 2x the number of crashes (456) than other hybrid fuzzing tools.
Vulnerability detection: 37 unknown vulnerabilities were discovered (30 confirmed, 8 CVE, 20 fixed).</x:v>
      </x:c>
      <x:c r="J706" t="str">
        <x:v>No</x:v>
      </x:c>
      <x:c r="K706" t="str">
        <x:v>Not mentioned, but all experiments are based on real-world open source projects (such as libjpeg, tcpdump) and the widely used LAVA-M dataset, verifying the practicality of the technology. Some of the detected vulnerabilities have been confirmed and fixed by developers (such as 20 fixed vulnerabilities), which indirectly reflects the industrial value.</x:v>
      </x:c>
      <x:c r="L706" t="str">
        <x:v>No</x:v>
      </x:c>
      <x:c r="M706" s="6" t="e">
        <x:f>HYPERLINK("https://github.com/Tricker-z/CoFuzz","https://github.com/Tricker-z/CoFuzz,,")</x:f>
        <x:v>HYPERLINK is not implemented. linkLocation=https://github.com/Tricker-z/CoFuzz, friendlyName=https://github.com/Tricker-z/CoFuzz,,</x:v>
      </x:c>
      <x:c r="N706" t="str">
        <x:v>47</x:v>
      </x:c>
      <x:c r="O706" t="str">
        <x:v>Program Analysis and Software Testing</x:v>
      </x:c>
      <x:c r="P706" t="str">
        <x:v>Automated test generation</x:v>
      </x:c>
      <x:c r="Q706" t="str">
        <x:v>No</x:v>
      </x:c>
    </x:row>
    <x:row r="707" ht="25.5" customHeight="1">
      <x:c r="A707" t="str">
        <x:v>Robustification of Behavioral Designs against Environmental Deviations</x:v>
      </x:c>
      <x:c r="B707" t="str">
        <x:v>Design</x:v>
      </x:c>
      <x:c r="C707" t="str">
        <x:v>The paper introduces a technique called behavioral robustification to systematically enhance the robustness of software designs against environmental deviations. Given models of a system and its environment as labeled transition systems (LTS) and a set of deviations, the method generates a redesigned system that satisfies desired properties even under deviations. The problem is formulated as a multi-objective optimization, balancing functionality preservation and change cost. Case studies on electronic voting machines and safety-critical interfaces demonstrate the approach’s feasibility.</x:v>
      </x:c>
      <x:c r="D707" t="str">
        <x:v>The paper introduces a technique called behavioral robustification to systematically enhance the robustness of software designs against environmental deviations. Given models of a system and its environment as labeled transition systems (LTS) and a set of deviations, the method generates a redesigned system that satisfies desired properties even under deviations. The problem is formulated as a multi-objective optimization, balancing functionality preservation and change cost. Case studies on electronic voting machines and safety-critical interfaces demonstrate the approach’s feasibility.</x:v>
      </x:c>
      <x:c r="E707" t="str">
        <x:v>Robustization of behavioral design</x:v>
      </x:c>
      <x:c r="F707" t="str">
        <x:v>Yes</x:v>
      </x:c>
      <x:c r="G707" t="str">
        <x:v>ICSE-23</x:v>
      </x:c>
      <x:c r="H707" t="str">
        <x:v>The paper uses three cases as benchmarks:
Electronic Voting System (iVotronic): Prevents malicious election officials from tampering with votes.
Radiation therapy systems: Avoid radiation overdose due to operator error.
Infusion pump systems: Handling environmental deviations such as power failures.</x:v>
      </x:c>
      <x:c r="I707" t="str">
        <x:v>Indicators:
Common Behavior: Retain key behavioral scenarios in the original design (such as the "select-return" operation in the voting system).
Cost of Change: The cost of controlling or observing new events (such as the cost of adding an identity scanning sensor).
Effect:
In the electronic voting case, 16 Pareto optimal solutions were generated, one of which prevents tampering at medium cost by observing the entry and exit events of election officials.
The SmartPareto algorithm reduces the number of synthesis calls from 2576 (NaivePareto) to 195 through heuristic pruning, increasing the speed by about 7 times (Table II).</x:v>
      </x:c>
      <x:c r="J707" t="str">
        <x:v>No</x:v>
      </x:c>
      <x:c r="K707" t="str">
        <x:v>Not mentioned, but mentioned industry cases:
Electronic Voting Machines: Based on the actual voting fraud problem that occurred in the 2010 Kentucky election (official tampering of unconfirmed votes).
Radiotherapy system: Refer to the Therac-25 radiotherapy machine accident (excessive radiation to the patient due to incorrect operation sequence).
Infusion pump systems: Address medical risks caused by nurse misoperation (such as accidentally unplugging the power supply).
Application value: The method in this paper can be directly used to improve the design of safety-critical systems (such as medical equipment, voting machines) to improve their fault tolerance for human errors or malicious behaviors.</x:v>
      </x:c>
      <x:c r="L707" t="str">
        <x:v>No</x:v>
      </x:c>
      <x:c r="M707" s="6"/>
      <x:c r="N707"/>
      <x:c r="O707" t="str">
        <x:v>Requirements Engineering and Software Architecture</x:v>
      </x:c>
      <x:c r="P707" t="str">
        <x:v>Architecture design and analysis</x:v>
      </x:c>
      <x:c r="Q707" t="str">
        <x:v>No</x:v>
      </x:c>
    </x:row>
    <x:row r="708" ht="25.5" customHeight="1">
      <x:c r="A708" t="str">
        <x:v>A Qualitative Study on the Implementation Design Decisions of Developers</x:v>
      </x:c>
      <x:c r="B708" t="str">
        <x:v>Design</x:v>
      </x:c>
      <x:c r="C708" t="str">
        <x:v>This study investigates how developers make implementation design decisions when writing code. Using a mixed-methods approach (surveys and semi-structured interviews), the researchers collected data from 46 survey responses and 14 interviews to analyze the types of decisions, considerations, processes, and expertise involved. The findings reveal that implementation design decisions require continuous evaluation of higher-level designs (e.g., requirements and architecture) rather than being a straightforward outcome of top-down design. While developers share a general decision-making structure, individual processes vary. The results offer implications for research, education, and practice, such as improving how developers are taught to make effective decisions.</x:v>
      </x:c>
      <x:c r="D708" t="str">
        <x:v>This study investigates how developers make implementation design decisions when writing code. Using a mixed-methods approach (surveys and semi-structured interviews), the researchers collected data from 46 survey responses and 14 interviews to analyze the types of decisions, considerations, processes, and expertise involved. The findings reveal that implementation design decisions require continuous evaluation of higher-level designs (e.g., requirements and architecture) rather than being a straightforward outcome of top-down design. While developers share a general decision-making structure, individual processes vary. The results offer implications for research, education, and practice, such as improving how developers are taught to make effective decisions.</x:v>
      </x:c>
      <x:c r="E708" t="str">
        <x:v>Implement design decisions</x:v>
      </x:c>
      <x:c r="F708" t="str">
        <x:v>No</x:v>
      </x:c>
      <x:c r="G708" t="str">
        <x:v>ICSE-23</x:v>
      </x:c>
      <x:c r="H708" t="str">
        <x:v>The paper does not use quantitative benchmarks, but analyzes survey and interview data through qualitative analysis (such as coding and theme induction).</x:v>
      </x:c>
      <x:c r="I708" t="str">
        <x:v>The paper does not use quantitative indicators because it adopts qualitative research methods. The main results include the classification and summary of decision types (8 categories), considerations (25 categories), action categories (7 categories) and professional knowledge.</x:v>
      </x:c>
      <x:c r="J708" t="str">
        <x:v>No</x:v>
      </x:c>
      <x:c r="K708" t="str">
        <x:v>Not mentioned, but the practical implications of the research results are discussed, such as helping developers optimize decision-making processes and reduce technical debt.</x:v>
      </x:c>
      <x:c r="L708" t="str">
        <x:v>No</x:v>
      </x:c>
      <x:c r="M708" s="6"/>
      <x:c r="N708"/>
      <x:c r="O708" t="str">
        <x:v>Software maintenance and evolution</x:v>
      </x:c>
      <x:c r="P708" t="str">
        <x:v>Developer behavior analysis</x:v>
      </x:c>
      <x:c r="Q708" t="str">
        <x:v>No</x:v>
      </x:c>
    </x:row>
    <x:row r="709" ht="25.5" customHeight="1">
      <x:c r="A709" t="str">
        <x:v>BFTDetector: Automatic Detection of Business Flow Tampering for Digital Content Service</x:v>
      </x:c>
      <x:c r="B709" t="str">
        <x:v>Testing</x:v>
      </x:c>
      <x:c r="C709" t="str">
        <x:v>The paper presents an automated approach to detect Business Flow Tampering (BFT) vulnerabilities in digital content services. By leveraging dynamic execution tracing and differential analysis, the system identifies critical points in business logic and generates test inputs to validate vulnerabilities. Evaluation on 352 real-world websites revealed 315 flaws, with false-positive and false-negative rates of 0.49% and 1.44%, respectively.</x:v>
      </x:c>
      <x:c r="D709" t="str">
        <x:v>The paper presents an automated approach to detect Business Flow Tampering (BFT) vulnerabilities in digital content services. By leveraging dynamic execution tracing and differential analysis, the system identifies critical points in business logic and generates test inputs to validate vulnerabilities. Evaluation on 352 real-world websites revealed 315 flaws, with false-positive and false-negative rates of 0.49% and 1.44%, respectively.</x:v>
      </x:c>
      <x:c r="E709" t="str">
        <x:v>Automated detection of business flow tampering vulnerabilities in digital content services</x:v>
      </x:c>
      <x:c r="F709" t="str">
        <x:v>Yes</x:v>
      </x:c>
      <x:c r="G709" t="str">
        <x:v>ICSE-23</x:v>
      </x:c>
      <x:c r="H709" t="str">
        <x:v>The paper uses 352 digital content service websites in the Alexa Top 500 as an evaluation data set, including well-known websites such as TIME, Fortune, and Forbes.</x:v>
      </x:c>
      <x:c r="I709" t="str">
        <x:v>Quantitative indicators:
Number of vulnerability detections (315)
False alarm rate (0.49%)
False negative rate (1.44%)
Search space reduction efficiency (from an average of 12,148 functions to 123 key points, an efficiency of 1.02%)
Effect:
It efficiently detects vulnerabilities in real websites, with extremely low false positive and false negative rates, significantly better than the existing tool JSFlowTamper (only 32.38% of vulnerabilities are detected).</x:v>
      </x:c>
      <x:c r="J709" t="str">
        <x:v>No</x:v>
      </x:c>
      <x:c r="K709" t="str">
        <x:v>Not mentioned, but the paper mentions multiple industry cases, including:
TIME.com: A vulnerability to bypass soft subscription paywalls has been detected.
Bookmate.com: A vulnerability to bypass chapter restrictions was discovered.
LA Times: Tampering vulnerability in ad anti-blocking logic.
Additionally, the paper discusses the application of server-side code randomization as a practical mitigation scheme.</x:v>
      </x:c>
      <x:c r="L709" t="str">
        <x:v>No</x:v>
      </x:c>
      <x:c r="M709" s="6"/>
      <x:c r="N709"/>
      <x:c r="O709" t="str">
        <x:v>Program Analysis and Software Testing</x:v>
      </x:c>
      <x:c r="P709" t="str">
        <x:v>program analysis techniques</x:v>
      </x:c>
      <x:c r="Q709" t="str">
        <x:v>No</x:v>
      </x:c>
    </x:row>
    <x:row r="710" ht="25.5" customHeight="1">
      <x:c r="A710" t="str">
        <x:v>FedSlice: Protecting Federated Learning Models from Malicious Participants with Model Slicing</x:v>
      </x:c>
      <x:c r="B710" t="str">
        <x:v>Development</x:v>
      </x:c>
      <x:c r="C710" t="str">
        <x:v>The paper FedSlice: Protecting Federated Learning Models from Malicious Participants with Model Slicing introduces FedSlice, a novel approach to safeguard federated learning models against malicious participants. By slicing the server-side model into multiple segments and distributing them to participants, FedSlice mitigates model leakage and attack success rates. Evaluations demonstrate its effectiveness against free-rider attacks, adversarial attacks, membership inference attacks, and gradient leakage attacks, with minimal accuracy loss and computational overhead.</x:v>
      </x:c>
      <x:c r="D710" t="str">
        <x:v>The paper FedSlice: Protecting Federated Learning Models from Malicious Participants with Model Slicing introduces FedSlice, a novel approach to safeguard federated learning models against malicious participants. By slicing the server-side model into multiple segments and distributing them to participants, FedSlice mitigates model leakage and attack success rates. Evaluations demonstrate its effectiveness against free-rider attacks, adversarial attacks, membership inference attacks, and gradient leakage attacks, with minimal accuracy loss and computational overhead.</x:v>
      </x:c>
      <x:c r="E710" t="str">
        <x:v>Security of federated learning models</x:v>
      </x:c>
      <x:c r="F710" t="str">
        <x:v>Yes</x:v>
      </x:c>
      <x:c r="G710" t="str">
        <x:v>ICSE-23</x:v>
      </x:c>
      <x:c r="H710" t="str">
        <x:v>The paper uses the following benchmarks and data sets:
FedML: A widely used open source library and benchmark for federated learning.
LEAF: Contains data sets such as FEMNIST, Celeba and Shakespeare, and is specially designed for federated learning evaluation.
Other datasets: EMNIST, CIFAR10, CIFAR100 for computer vision and natural language processing tasks.</x:v>
      </x:c>
      <x:c r="I710" t="str">
        <x:v>The paper uses the following quantitative indicators and achieves remarkable results:
Model leakage rate: reduced from 100% to 43.45%.
Counterattack success rate: reduced from 100% to 11.66%.
Member inference attack accuracy: dropped from 71.91% to 51.58% (close to random guessing level).
MSE of gradient leakage attack: increased from 0.00013 to 1.52 (close to white noise level).
Computational overhead: only increased by about 14%, much lower than TEE (36x) and encryption methods (1000x).
Accuracy loss: less than 2%.</x:v>
      </x:c>
      <x:c r="J710" t="str">
        <x:v>No</x:v>
      </x:c>
      <x:c r="K710" t="str">
        <x:v>Not mentioned, but the application of federated learning in industry is mentioned in the paper, such as:
Google Assistant: Improving speech recognition models through federated learning (quoted from SlashGear).
Medical research: Google crowdsources data (quote from Android Police).
In addition, the paper mentioned that FedSlice is suitable for business scenarios where the intellectual property rights and privacy of the model need to be protected, such as large companies using private data to train models.</x:v>
      </x:c>
      <x:c r="L710" t="str">
        <x:v>No</x:v>
      </x:c>
      <x:c r="M710" s="6"/>
      <x:c r="N710"/>
      <x:c r="O710" t="str">
        <x:v>SE for AI </x:v>
      </x:c>
      <x:c r="P710" t="str">
        <x:v>Model Robustness and Adversarial Examples</x:v>
      </x:c>
      <x:c r="Q710" t="str">
        <x:v>No</x:v>
      </x:c>
    </x:row>
    <x:row r="711" ht="25.5" customHeight="1">
      <x:c r="A711" t="str">
        <x:v>PTPDroid: Detecting Violated User Privacy Disclosures to Third-Parties of Android Apps</x:v>
      </x:c>
      <x:c r="B711" t="str">
        <x:v>Testing</x:v>
      </x:c>
      <x:c r="C711" t="str">
        <x:v>The paper "PTPDroid: Detecting Violated User Privacy Disclosures to Third-Parties of Android Apps" introduces PTPDroid, a tool designed to detect inconsistencies between privacy policies and actual code behavior in Android apps, particularly focusing on third-party collection of user privacy data. By combining static analysis and natural language processing, PTPDroid identifies vague, omitted, and incorrect disclosures in privacy policies. Experiments demonstrate its superiority over state-of-the-art tools, and an empirical study on 1,000 popular apps reveals widespread issues with third-party privacy violations.</x:v>
      </x:c>
      <x:c r="D711" t="str">
        <x:v>The paper "PTPDroid: Detecting Violated User Privacy Disclosures to Third-Parties of Android Apps" introduces PTPDroid, a tool designed to detect inconsistencies between privacy policies and actual code behavior in Android apps, particularly focusing on third-party collection of user privacy data. By combining static analysis and natural language processing, PTPDroid identifies vague, omitted, and incorrect disclosures in privacy policies. Experiments demonstrate its superiority over state-of-the-art tools, and an empirical study on 1,000 popular apps reveals widespread issues with third-party privacy violations.</x:v>
      </x:c>
      <x:c r="E711" t="str">
        <x:v>Consistency detection of privacy policy and code behavior in Android applications</x:v>
      </x:c>
      <x:c r="F711" t="str">
        <x:v>Yes</x:v>
      </x:c>
      <x:c r="G711" t="str">
        <x:v>ICSE-23</x:v>
      </x:c>
      <x:c r="H711" t="str">
        <x:v>24 popular commercial Android apps (privacy policies explicitly state third-party data streams, used as benchmark set).
48 randomly selected popular apps (for comparison with PoliCheck tool).
1000 commercial apps downloaded from Google Play (used for empirical research).</x:v>
      </x:c>
      <x:c r="I711" t="str">
        <x:v>Static analysis: average precision rate is 87.9%, recall rate is 60.3% (raised to 76.5% after excluding obfuscated code), F1 score 68.9% (increased to 79.6% after excluding obfuscated code).
Privacy Policy Analysis: F1 Score 100%.
Efficiency: The average application analysis time is about 12 minutes (static analysis 9.5 minutes, privacy policy analysis 2.5 minutes).
Empirical results: Among 1,000 applications, only 3.8% clearly stated third-party data collection, and 19% had omissions or incorrect statements.</x:v>
      </x:c>
      <x:c r="J711" t="str">
        <x:v>Yes</x:v>
      </x:c>
      <x:c r="K711" t="str">
        <x:v>The paper mentions the privacy policy analysis results of some applications (such as SHEIN, Life360, iHeartRadio, etc.), and attempts to contact the manufacturers to verify the problems found. Some manufacturers have revised their privacy policies based on feedback. In addition, the paper also mentions the privacy disclosure requirements of regulations such as GDPR and CCPA, emphasizing the potential application value of the tool in compliance inspections.</x:v>
      </x:c>
      <x:c r="L711" t="str">
        <x:v>No</x:v>
      </x:c>
      <x:c r="M711" s="6" t="e">
        <x:f>HYPERLINK("https://github.com/wsong-nj/PTPDroid","https://github.com/wsong-nj/PTPDroid,")</x:f>
        <x:v>HYPERLINK is not implemented. linkLocation=https://github.com/wsong-nj/PTPDroid, friendlyName=https://github.com/wsong-nj/PTPDroid,</x:v>
      </x:c>
      <x:c r="N711" t="str">
        <x:v>7</x:v>
      </x:c>
      <x:c r="O711" t="str">
        <x:v>Software security and vulnerability analysis</x:v>
      </x:c>
      <x:c r="P711" t="str">
        <x:v>User safety and ethical compliance testing</x:v>
      </x:c>
      <x:c r="Q711" t="str">
        <x:v>Yes</x:v>
      </x:c>
    </x:row>
    <x:row r="712" ht="25.5" customHeight="1">
      <x:c r="A712" t="str">
        <x:v>AdHere: Automated Detection and Repair of Intrusive Ads</x:v>
      </x:c>
      <x:c r="B712" t="str">
        <x:v>Testing</x:v>
      </x:c>
      <x:c r="C712" t="str">
        <x:v>The paper introduces ADHERE, a technique for automated detection and repair of intrusive ads that violate the Better Ads Standards. ADHERE employs a combination of static and dynamic analysis to parse web pages, monitor ad behaviors, and identify violations across desktop and mobile platforms. Evaluated on the Alexa Top 1 Million Websites, ADHERE detected more violations than existing tools, improving recall by 16.6% and accuracy by 4.2%. It also provides actionable repair suggestions to developers, enhancing ad compliance and user experience.</x:v>
      </x:c>
      <x:c r="D712" t="str">
        <x:v>The paper introduces ADHERE, a technique for automated detection and repair of intrusive ads that violate the Better Ads Standards. ADHERE employs a combination of static and dynamic analysis to parse web pages, monitor ad behaviors, and identify violations across desktop and mobile platforms. Evaluated on the Alexa Top 1 Million Websites, ADHERE detected more violations than existing tools, improving recall by 16.6% and accuracy by 4.2%. It also provides actionable repair suggestions to developers, enhancing ad compliance and user experience.</x:v>
      </x:c>
      <x:c r="E712" t="str">
        <x:v>Automated detection and repair of intrusive ads that don't meet Better Ads standards</x:v>
      </x:c>
      <x:c r="F712" t="str">
        <x:v>Yes</x:v>
      </x:c>
      <x:c r="G712" t="str">
        <x:v>ICSE-23</x:v>
      </x:c>
      <x:c r="H712" t="str">
        <x:v>The benchmark used in the paper is Alexa Top 1 Million Websites.</x:v>
      </x:c>
      <x:c r="I712" t="str">
        <x:v>Quantitative indicators: Recall, Accuracy, Precision, F1-score.
Effect:
ADHERE detected illegal ads on 5,540 mobile sites and 4,601 desktop sites, which was 4,656 more mobile sites and 3,911 more desktop sites than Google's detection tool.
The recall rate increased by 16.6% and the precision rate increased by 4.2%.
The recall rate on specific ad types (such as pop-up ads and large sticky ads) reaches more than 80%.</x:v>
      </x:c>
      <x:c r="J712" t="str">
        <x:v>Yes</x:v>
      </x:c>
      <x:c r="K712" t="str">
        <x:v>The paper mentioned Google Ad Experience Report as a comparison tool in the industry and pointed out its limitations (such as low coverage and lack of repair support). ADHERE makes up for these shortcomings through automated detection and repair recommendations, and verifies the repair effect on actual websites (such as getsongbpm.com). In addition, the paper also mentioned that Google Chrome will block advertisements from illegal websites based on detection results, further reflecting the application scenarios in the industry.</x:v>
      </x:c>
      <x:c r="L712" t="str">
        <x:v>Yes</x:v>
      </x:c>
      <x:c r="M712" s="6" t="e">
        <x:f>HYPERLINK("https://github.com/adhere-tech/adhere-tech.github.io","https://github.com/adhere-tech/adhere-tech.github.io,,")</x:f>
        <x:v>HYPERLINK is not implemented. linkLocation=https://github.com/adhere-tech/adhere-tech.github.io, friendlyName=https://github.com/adhere-tech/adhere-tech.github.io,,</x:v>
      </x:c>
      <x:c r="N712" t="str">
        <x:v>1</x:v>
      </x:c>
      <x:c r="O712" t="str">
        <x:v>Software security and vulnerability analysis</x:v>
      </x:c>
      <x:c r="P712" t="str">
        <x:v>User safety and ethical compliance testing</x:v>
      </x:c>
      <x:c r="Q712" t="str">
        <x:v>No</x:v>
      </x:c>
    </x:row>
    <x:row r="713" ht="25.5" customHeight="1">
      <x:c r="A713" t="str">
        <x:v>Bad Snakes: Understanding and Improving Python Package Index Malware Scanning</x:v>
      </x:c>
      <x:c r="B713" t="str">
        <x:v>Maintenance</x:v>
      </x:c>
      <x:c r="C713" t="str">
        <x:v>The paper investigates malware detection in the Python Package Index (PyPI). Through interviews with PyPI administrators and security researchers, the authors found that existing automated malware detection tools are impractical due to high false positive rates (15%-97%). Instead, PyPI relies on a socio-technical system where external researchers manually report malware. The study benchmarks tools like PyPI malware checks and Bandit4Mal, highlighting their limitations, and provides recommendations for improving detection capabilities and collaboration.</x:v>
      </x:c>
      <x:c r="D713" t="str">
        <x:v>The paper investigates malware detection in the Python Package Index (PyPI). Through interviews with PyPI administrators and security researchers, the authors found that existing automated malware detection tools are impractical due to high false positive rates (15%-97%). Instead, PyPI relies on a socio-technical system where external researchers manually report malware. The study benchmarks tools like PyPI malware checks and Bandit4Mal, highlighting their limitations, and provides recommendations for improving detection capabilities and collaboration.</x:v>
      </x:c>
      <x:c r="E713" t="str">
        <x:v>Malware detection in the open source software supply chain</x:v>
      </x:c>
      <x:c r="F713" t="str">
        <x:v>Yes</x:v>
      </x:c>
      <x:c r="G713" t="str">
        <x:v>ICSE-23</x:v>
      </x:c>
      <x:c r="H713" t="str">
        <x:v>Malicious dataset: 168 malicious Python packages (from Backstabber's Knife Collection and MalOSS dataset).
Benign data set:
1,430 popular packages with high download volume/high dependency.
986 random PyPI packages.</x:v>
      </x:c>
      <x:c r="I713" t="str">
        <x:v>Indicators:
True Positive Rate (TPR): The proportion of malicious packets detected.
False Positive Rate (FPR): The proportion of benign packets that are falsely positive.
Effect:
When the tool only detects setup.py, the TPR is 50.6%-66.7%, and the FPR is 14.9%-79.5%.
When detecting all files, the TPR rises to 85%-90.5%, but the FPR is as high as 67.8%-96.6%.
Even after adjusting the threshold, the FPR &lt;0.1% required by the administrator cannot be met.</x:v>
      </x:c>
      <x:c r="J713" t="str">
        <x:v>No</x:v>
      </x:c>
      <x:c r="K713" t="str">
        <x:v>Not mentioned, but the socio-technical systems actually used by PyPI (such as Checkmarx, Sonatype and other companies to scan and report malicious packages).
Case: In 2022, the PyPI team removed more than 12,000 malicious projects, mainly relying on reports from external researchers (such as Phylum's discovery of W4SP stealer attacks).</x:v>
      </x:c>
      <x:c r="L713" t="str">
        <x:v>Yes</x:v>
      </x:c>
      <x:c r="M713" s="6" t="e">
        <x:f>HYPERLINK("https://github.com/lyvd/bad-snakes-icse23-artifacts","https://github.com/lyvd/bad-snakes-icse23-artifacts,")</x:f>
        <x:v>HYPERLINK is not implemented. linkLocation=https://github.com/lyvd/bad-snakes-icse23-artifacts, friendlyName=https://github.com/lyvd/bad-snakes-icse23-artifacts,</x:v>
      </x:c>
      <x:c r="N713" t="str">
        <x:v>12</x:v>
      </x:c>
      <x:c r="O713" t="str">
        <x:v>Software security and vulnerability analysis</x:v>
      </x:c>
      <x:c r="P713" t="str">
        <x:v>Malicious code detection</x:v>
      </x:c>
      <x:c r="Q713" t="str">
        <x:v>No</x:v>
      </x:c>
    </x:row>
    <x:row r="714" ht="25.5" customHeight="1">
      <x:c r="A714" t="str">
        <x:v>FedDebug: Systematic Debugging for Federated Learning Applications</x:v>
      </x:c>
      <x:c r="B714" t="str">
        <x:v>Testing</x:v>
      </x:c>
      <x:c r="C714" t="str">
        <x:v>The paper FedDebug: Systematic Debugging for Federated Learning Applications introduces FedDebug, a systematic debugging framework designed for federated learning (FL) applications. FL enables clients to train models locally and share them with a central aggregator to build a global model, but its privacy-preserving and collaborative nature complicates debugging. FedDebug addresses this by leveraging record-and-replay techniques for interactive debugging and employing differential testing with neuron activations to automatically identify faulty clients without requiring test data or labels. Evaluations show FedDebug achieves 100% accuracy in single-fault scenarios and 90.3% in multi-fault scenarios, with only a 1.2% runtime overhead.</x:v>
      </x:c>
      <x:c r="D714" t="str">
        <x:v>The paper FedDebug: Systematic Debugging for Federated Learning Applications introduces FedDebug, a systematic debugging framework designed for federated learning (FL) applications. FL enables clients to train models locally and share them with a central aggregator to build a global model, but its privacy-preserving and collaborative nature complicates debugging. FedDebug addresses this by leveraging record-and-replay techniques for interactive debugging and employing differential testing with neuron activations to automatically identify faulty clients without requiring test data or labels. Evaluations show FedDebug achieves 100% accuracy in single-fault scenarios and 90.3% in multi-fault scenarios, with only a 1.2% runtime overhead.</x:v>
      </x:c>
      <x:c r="E714" t="str">
        <x:v>Systematic debugging and fault location in federated learning</x:v>
      </x:c>
      <x:c r="F714" t="str">
        <x:v>Yes</x:v>
      </x:c>
      <x:c r="G714" t="str">
        <x:v>ICSE-23</x:v>
      </x:c>
      <x:c r="H714" t="str">
        <x:v>The paper uses the following benchmarks:
Datasets: CIFAR-10 and FEMNIST (from FL LEAF Benchmark).
Model architecture: ResNet, VGG and DenseNet.
FL framework: IBMFL.
Experimental configurations: A total of 68 FL configurations, covering IID and non-IID data distribution, different number of clients (10-400) and failure scenarios of noise tag injection.</x:v>
      </x:c>
      <x:c r="I714" t="str">
        <x:v>Fault location accuracy: 100% for single fault and 90.3% for multiple faults.
Runtime overhead: 1.2% of training time.
Debugging time: only 2.1% of one round of training time.
Scalability: Maintaining 75% positioning accuracy in a 400-client scenario.</x:v>
      </x:c>
      <x:c r="J714" t="str">
        <x:v>No</x:v>
      </x:c>
      <x:c r="K714" t="str">
        <x:v>Not mentioned, the paper mentions the application cases of federated learning in medical imaging diagnosis (such as chest X-ray analysis) (see the Motivating Scenario section), but does not involve cooperation in specific industries or detailed case studies.</x:v>
      </x:c>
      <x:c r="L714" t="str">
        <x:v>No</x:v>
      </x:c>
      <x:c r="M714" s="6"/>
      <x:c r="N714"/>
      <x:c r="O714" t="str">
        <x:v>Anomaly detection and fault diagnosis</x:v>
      </x:c>
      <x:c r="P714" t="str">
        <x:v>Anomaly detection and fault location in microservice systems</x:v>
      </x:c>
      <x:c r="Q714" t="str">
        <x:v>No</x:v>
      </x:c>
    </x:row>
    <x:row r="715" ht="25.5" customHeight="1">
      <x:c r="A715" t="str">
        <x:v>Practical and Efficient Model Extraction of Sentiment Analysis APIs</x:v>
      </x:c>
      <x:c r="B715" t="str">
        <x:v>Development</x:v>
      </x:c>
      <x:c r="C715" t="str">
        <x:v>The paper proposes PEEP, a framework for practical and efficient model extraction from sentiment analysis APIs. PEEP employs out-of-domain public corpora and a novel query strategy to construct proxy training data, along with a greedy search algorithm to determine the extracted model's architecture. Experiments demonstrate that PEEP outperforms state-of-the-art baselines, achieving over 87.9% agreement with commercial APIs under a budget of $1. The study also evaluates potential defenses, confirming that returning only label predictions is ineffective.</x:v>
      </x:c>
      <x:c r="D715" t="str">
        <x:v>The paper proposes PEEP, a framework for practical and efficient model extraction from sentiment analysis APIs. PEEP employs out-of-domain public corpora and a novel query strategy to construct proxy training data, along with a greedy search algorithm to determine the extracted model's architecture. Experiments demonstrate that PEEP outperforms state-of-the-art baselines, achieving over 87.9% agreement with commercial APIs under a budget of $1. The study also evaluates potential defenses, confirming that returning only label predictions is ineffective.</x:v>
      </x:c>
      <x:c r="E715" t="str">
        <x:v>Model extraction attack</x:v>
      </x:c>
      <x:c r="F715" t="str">
        <x:v>Yes</x:v>
      </x:c>
      <x:c r="G715" t="str">
        <x:v>ICSE-23</x:v>
      </x:c>
      <x:c r="H715" t="str">
        <x:v>Simulation experiment: using MR, SST2 and GitHub data sets, the target model is the sentiment analysis model based on BERT and XLNet.
Real API experiment: For the sentiment analysis API of Google Cloud and Microsoft Azure, the proxy test set is the Yelp Reviews data set.
Baseline method: Comparison with the random text method of Krishna et al. (2020) and the uncertainty sampling method of Pal et al. (2020).</x:v>
      </x:c>
      <x:c r="I715" t="str">
        <x:v>Quantitative indicators:
Agreement: The consistency of the predicted labels between the extraction model and the target model (Formula 1).
Efficiency: Average consistency under query budget (0.2K-1K times).
Search Time: The running time of the greedy search algorithm.
Effect:
In simulation experiments, the consistency of PEEP was 28.5% higher than the baseline method (such as MR-BERT reaching 87.1% vs. 56.4%).
Among commercial APIs, the consistency is 90.1% (Google) and 87.9% (Microsoft).
Greedy search is 1.2 times faster than grid search (2.6 hours vs. 3.1 hours).</x:v>
      </x:c>
      <x:c r="J715" t="str">
        <x:v>Yes</x:v>
      </x:c>
      <x:c r="K715" t="str">
        <x:v>The paper mentions applications in the industry, including model extraction experiments on Google Cloud Natural Language API and Microsoft Azure Cognitive Services Language API, successfully extracting highly consistent local models (consistency &gt;87.9%), verifying the effectiveness of PEEP in real business scenarios.</x:v>
      </x:c>
      <x:c r="L715" t="str">
        <x:v>Yes</x:v>
      </x:c>
      <x:c r="M715" s="6"/>
      <x:c r="N715"/>
      <x:c r="O715" t="str">
        <x:v>Software security and vulnerability analysis</x:v>
      </x:c>
      <x:c r="P715" t="str">
        <x:v>User safety and ethical compliance testing</x:v>
      </x:c>
      <x:c r="Q715" t="str">
        <x:v>Yes</x:v>
      </x:c>
    </x:row>
    <x:row r="716" ht="25.5" customHeight="1">
      <x:c r="A716" t="str">
        <x:v>CrossCodeBench: Benchmarking Cross-Task Generalization of Source Code Models</x:v>
      </x:c>
      <x:c r="B716" t="str">
        <x:v>Development</x:v>
      </x:c>
      <x:c r="C716" t="str">
        <x:v>The paper introduces CrossCodeBench, a large-scale benchmark designed to evaluate the cross-task generalization capabilities of source code models. It encompasses 216 diverse code-related tasks, each annotated with meta-information (e.g., task descriptions, definitions, and examples) to support various cross-task learning methods, such as few-shot learning and instruction-based learning. Preliminary experiments demonstrate that models can achieve improved performance on unseen tasks through these methods, though challenges remain in constraining outputs for classification tasks. The study also explores the impact of data and model scaling on generalization performance.</x:v>
      </x:c>
      <x:c r="D716" t="str">
        <x:v>The paper introduces CrossCodeBench, a large-scale benchmark designed to evaluate the cross-task generalization capabilities of source code models. It encompasses 216 diverse code-related tasks, each annotated with meta-information (e.g., task descriptions, definitions, and examples) to support various cross-task learning methods, such as few-shot learning and instruction-based learning. Preliminary experiments demonstrate that models can achieve improved performance on unseen tasks through these methods, though challenges remain in constraining outputs for classification tasks. The study also explores the impact of data and model scaling on generalization performance.</x:v>
      </x:c>
      <x:c r="E716" t="str">
        <x:v>Cross-task generalization capabilities of source code models</x:v>
      </x:c>
      <x:c r="F716" t="str">
        <x:v>Yes</x:v>
      </x:c>
      <x:c r="G716" t="str">
        <x:v>ICSE-23</x:v>
      </x:c>
      <x:c r="H716" t="str">
        <x:v>The CrossCodeBench proposed in the paper contains 216 code-related tasks, covering 28 categories, 7 task types and 18 programming languages.</x:v>
      </x:c>
      <x:c r="I716" t="str">
        <x:v>Indicators:
Classification task: Exact Match (EM)
Other tasks: BLEU (B.) and ROUGE-L (R.L)
Effect:
The CodeT5 model with supervised fine-tuning performs optimally (as a theoretical upper bound).
Cross-task learning methods (such as 2/0-instruct) are close to supervised model performance in most tasks, but perform poorly in classification tasks (due to insufficient output constraints).
Increasing model size and data size can improve performance, but there is a phenomenon of diminishing marginal benefits.</x:v>
      </x:c>
      <x:c r="J716" t="str">
        <x:v>No</x:v>
      </x:c>
      <x:c r="K716" t="str">
        <x:v>Not mentioned, but mentioned the potential of some large-scale pre-trained models (such as GitHub Copilot, Codex, and AlphaCode) in tasks such as code generation and program repair.</x:v>
      </x:c>
      <x:c r="L716" t="str">
        <x:v>No</x:v>
      </x:c>
      <x:c r="M716" s="6"/>
      <x:c r="N716"/>
      <x:c r="O716" t="str">
        <x:v>SE for AI </x:v>
      </x:c>
      <x:c r="P716" t="str">
        <x:v>Code pre-trained model</x:v>
      </x:c>
      <x:c r="Q716" t="str">
        <x:v>Yes</x:v>
      </x:c>
    </x:row>
    <x:row r="717" ht="25.5" customHeight="1">
      <x:c r="A717" t="str">
        <x:v>ECSTATIC: An Extensible Framework for Testing and Debugging Configurable Static Analysis</x:v>
      </x:c>
      <x:c r="B717" t="str">
        <x:v>Testing</x:v>
      </x:c>
      <x:c r="C717" t="str">
        <x:v>This paper presents ECSTATIC, an extensible framework for automated testing and debugging of configurable static analysis tools. Static analyzers often come with multiple configuration options, but ensuring their correctness requires significant manual effort. ECSTATIC leverages partial order relations between configurations to automate testing and detect violations of expected behavior. It also introduces a violation-aware delta debugger to reduce input programs and assist in debugging. The framework was evaluated on four popular static analysis tools (SOOT, WALA, DOOP, and FlowDroid), detecting 74 partial order bugs, some of which were confirmed and fixed by developers.</x:v>
      </x:c>
      <x:c r="D717" t="str">
        <x:v>This paper presents ECSTATIC, an extensible framework for automated testing and debugging of configurable static analysis tools. Static analyzers often come with multiple configuration options, but ensuring their correctness requires significant manual effort. ECSTATIC leverages partial order relations between configurations to automate testing and detect violations of expected behavior. It also introduces a violation-aware delta debugger to reduce input programs and assist in debugging. The framework was evaluated on four popular static analysis tools (SOOT, WALA, DOOP, and FlowDroid), detecting 74 partial order bugs, some of which were confirmed and fixed by developers.</x:v>
      </x:c>
      <x:c r="E717" t="str">
        <x:v>Configurable static analysis tool for automated testing and debugging</x:v>
      </x:c>
      <x:c r="F717" t="str">
        <x:v>No</x:v>
      </x:c>
      <x:c r="G717" t="str">
        <x:v>ICSE-23</x:v>
      </x:c>
      <x:c r="H717" t="str">
        <x:v>Java programs: CATS, DaCapo
Android programs: DroidBench, FossDroid</x:v>
      </x:c>
      <x:c r="I717" t="str">
        <x:v>Number of errors detected: 74 partial ordering errors were detected across the four tools.
Input program simplification rate: Delta Debugging reduces the size of the input program by 50% on average (the maximum reduction is 99%).
Random testing effect: 10 new partial ordering errors were discovered during the random testing phase.</x:v>
      </x:c>
      <x:c r="J717" t="str">
        <x:v>Yes</x:v>
      </x:c>
      <x:c r="K717" t="str">
        <x:v>The paper mentioned that some of the detected errors have been reported to tool developers, of which three errors in FlowDroid have been confirmed and fixed, and the error in WALA is under discussion. Specific cases include logical errors in FlowDroid's codeelimination option and WALA's reflection modeling issues.</x:v>
      </x:c>
      <x:c r="L717" t="str">
        <x:v>No</x:v>
      </x:c>
      <x:c r="M717" s="6"/>
      <x:c r="N717"/>
      <x:c r="O717" t="str">
        <x:v>Program Analysis and Software Testing</x:v>
      </x:c>
      <x:c r="P717" t="str">
        <x:v>Automated test generation</x:v>
      </x:c>
      <x:c r="Q717" t="str">
        <x:v>No</x:v>
      </x:c>
    </x:row>
    <x:row r="718" ht="25.5" customHeight="1">
      <x:c r="A718" t="str">
        <x:v>Responsibility in Context: On Applicability of Slicing in Semantic Regression Analysis</x:v>
      </x:c>
      <x:c r="B718" t="str">
        <x:v>Maintenance</x:v>
      </x:c>
      <x:c r="C718" t="str">
        <x:v>This paper investigates the applicability of program slicing techniques in troubleshooting regression failures. While slicing helps reduce the code scope for inspection, the authors find that existing approaches still produce large slices. To address this, they propose INPRESS, a novel approach that minimizes slices by summarizing propagation-related code blocks while preserving contextual information. Evaluated on Defects4J and LibRench benchmarks, INPRESS reduces slice sizes by 76% on average, significantly improving debugging efficiency.</x:v>
      </x:c>
      <x:c r="D718" t="str">
        <x:v>This paper investigates the applicability of program slicing techniques in troubleshooting regression failures. While slicing helps reduce the code scope for inspection, the authors find that existing approaches still produce large slices. To address this, they propose INPRESS, a novel approach that minimizes slices by summarizing propagation-related code blocks while preserving contextual information. Evaluated on Defects4J and LibRench benchmarks, INPRESS reduces slice sizes by 76% on average, significantly improving debugging efficiency.</x:v>
      </x:c>
      <x:c r="E718" t="str">
        <x:v>Optimization of program slicing technology in regression fault analysis</x:v>
      </x:c>
      <x:c r="F718" t="str">
        <x:v>Yes</x:v>
      </x:c>
      <x:c r="G718" t="str">
        <x:v>ICSE-23</x:v>
      </x:c>
      <x:c r="H718" t="str">
        <x:v>The paper uses two Benchmarks:
Defects4J: Contains regression faults for 395 Java projects.
LibRench: 8 large-scale open source library-client project pairs built by the author to simulate real library upgrade failure scenarios.</x:v>
      </x:c>
      <x:c r="I718" t="str">
        <x:v>Indicators: slice size (number of executed statements), reduction rate (%Reduct.), processing time (minutes).
Effect:
The original double slice contains an average of 2007 statements, which INPRESS reduces to 207 statements, with an average reduction rate of 76%.
The maximum reduction rate is 97.89% (LibRench #L4).
Processing time dropped from 306.38 minutes for double slice to 4.88 minutes for INPRESS (averaged across all cases).</x:v>
      </x:c>
      <x:c r="J718" t="str">
        <x:v>No</x:v>
      </x:c>
      <x:c r="K718" t="str">
        <x:v>Not mentioned, but the paper mentions Case Studies in the industry, for example:
The developer spent more than 10 days debugging due to upgrading the com.fasterxml.jackson library (from GitHub Issue).
Another team spent more than 20 days resolving test failures (quoted from open source project discussion).
These cases illustrate the high time cost of library upgrade failures in actual development, highlighting the potential industrial value of INPRESS.</x:v>
      </x:c>
      <x:c r="L718" t="str">
        <x:v>No</x:v>
      </x:c>
      <x:c r="M718" s="6" t="e">
        <x:f>HYPERLINK("https://github.com/resess/InPreSS","https://github.com/resess/InPreSS,")</x:f>
        <x:v>HYPERLINK is not implemented. linkLocation=https://github.com/resess/InPreSS, friendlyName=https://github.com/resess/InPreSS,</x:v>
      </x:c>
      <x:c r="N718" t="str">
        <x:v>0</x:v>
      </x:c>
      <x:c r="O718" t="str">
        <x:v>Program Analysis and Software Testing</x:v>
      </x:c>
      <x:c r="P718" t="str">
        <x:v>program analysis techniques</x:v>
      </x:c>
      <x:c r="Q718" t="str">
        <x:v>No</x:v>
      </x:c>
    </x:row>
    <x:row r="719" ht="25.5" customHeight="1">
      <x:c r="A719" t="str">
        <x:v>Does the Stream API Benefit from Special Debugging Facilities? A Controlled Experiment on Loops and Streams with Specific Debuggers</x:v>
      </x:c>
      <x:c r="B719" t="str">
        <x:v>Development</x:v>
      </x:c>
      <x:c r="C719" t="str">
        <x:v>This paper investigates the debugging efficiency of Java's Stream API compared to traditional loops, focusing on the performance of dedicated stream debuggers versus stepwise debuggers. Through a controlled experiment with 20 professional Java developers, the study demonstrates that stream debuggers significantly improve debugging speed (204% faster on average). However, when the failing object is known upfront, stepwise debuggers outperform stream debuggers (72% faster). The findings highlight that the choice of debugging tools depends on contextual factors, emphasizing the need for tailored tool support in API usage.</x:v>
      </x:c>
      <x:c r="D719" t="str">
        <x:v>This paper investigates the debugging efficiency of Java's Stream API compared to traditional loops, focusing on the performance of dedicated stream debuggers versus stepwise debuggers. Through a controlled experiment with 20 professional Java developers, the study demonstrates that stream debuggers significantly improve debugging speed (204% faster on average). However, when the failing object is known upfront, stepwise debuggers outperform stream debuggers (72% faster). The findings highlight that the choice of debugging tools depends on contextual factors, emphasizing the need for tailored tool support in API usage.</x:v>
      </x:c>
      <x:c r="E719" t="str">
        <x:v>Compare the difference in debugging efficiency between the Stream API and loops, and evaluate the actual effect of a dedicated stream debugger and a step-by-step debugger.</x:v>
      </x:c>
      <x:c r="F719" t="str">
        <x:v>No</x:v>
      </x:c>
      <x:c r="G719" t="str">
        <x:v>ICSE-23</x:v>
      </x:c>
      <x:c r="H719" t="str">
        <x:v>The paper does not use standard benchmarks, but conducts experiments through generated code and manually designed debugging tasks. Specifically include:
Generate code containing a collection of 40 objects and 30 filter conditions.
Design two types of tasks: debugging scenarios for known fault objects and unknown fault objects.</x:v>
      </x:c>
      <x:c r="I719" t="str">
        <x:v>Main indicator: debugging task completion time (solution time).
Effect:
The overall efficiency of the stream debugger is increased by 204%
The step-by-step debugger is more efficient when the faulty object is known
Statistical significance: p &lt; 0.001, with effect sizes as high as 0.899 (stream debugger main effect) and 0.928 (interaction effect).</x:v>
      </x:c>
      <x:c r="J719" t="str">
        <x:v>No</x:v>
      </x:c>
      <x:c r="K719" t="str">
        <x:v>Not mentioned, but the paper mentions an actual case from an insurance company: In insurance policy calculations, developers need to debug code that contains more than 50 filter conditions. Initially, loops were used, and then migration to the Stream API was considered. However, debugging requirements led to discussions on the efficiency of the two debugging tools. This case directly drove the experimental design of this study.</x:v>
      </x:c>
      <x:c r="L719" t="str">
        <x:v>No</x:v>
      </x:c>
      <x:c r="M719" s="6"/>
      <x:c r="N719"/>
      <x:c r="O719" t="str">
        <x:v>Human-computer interaction and developer tools</x:v>
      </x:c>
      <x:c r="P719" t="str">
        <x:v>Debugger and test tool optimization</x:v>
      </x:c>
      <x:c r="Q719" t="str">
        <x:v>No</x:v>
      </x:c>
    </x:row>
    <x:row r="720" ht="25.5" customHeight="1">
      <x:c r="A720" t="str">
        <x:v>Fonte: Finding Bug Inducing Commits from Failures</x:v>
      </x:c>
      <x:c r="B720" t="str">
        <x:v>Maintenance</x:v>
      </x:c>
      <x:c r="C720" t="str">
        <x:v>The paper introduces Fonte, a technique for automatically identifying Bug Inducing Commits (BICs). Fonte integrates Fault Localisation (FL) with BIC identification, leveraging test coverage and commit history to efficiently and accurately pinpoint bug-introducing commits. Unlike traditional methods (e.g., bisection or IR-based approaches), Fonte requires only test coverage information and significantly outperforms state-of-the-art techniques, achieving at least 39% higher MRR on a benchmark of 130 real-world bugs. The paper also proposes a weighted bisection method to further reduce BIC identification costs and demonstrates Fonte's applicability in large-scale industrial projects like SAP HANA.</x:v>
      </x:c>
      <x:c r="D720" t="str">
        <x:v>The paper introduces Fonte, a technique for automatically identifying Bug Inducing Commits (BICs). Fonte integrates Fault Localisation (FL) with BIC identification, leveraging test coverage and commit history to efficiently and accurately pinpoint bug-introducing commits. Unlike traditional methods (e.g., bisection or IR-based approaches), Fonte requires only test coverage information and significantly outperforms state-of-the-art techniques, achieving at least 39% higher MRR on a benchmark of 130 real-world bugs. The paper also proposes a weighted bisection method to further reduce BIC identification costs and demonstrates Fonte's applicability in large-scale industrial projects like SAP HANA.</x:v>
      </x:c>
      <x:c r="E720" t="str">
        <x:v>Bug Inducing Commit (BIC) automated identification technology</x:v>
      </x:c>
      <x:c r="F720" t="str">
        <x:v>Yes</x:v>
      </x:c>
      <x:c r="G720" t="str">
        <x:v>ICSE-23</x:v>
      </x:c>
      <x:c r="H720" t="str">
        <x:v>The paper uses the following benchmarks:
Defects4J v2.0.0: A dataset containing 835 real Java open source project bugs.
Manually annotated BIC data set: 63 bugs in Defects4J were added, resulting in a total of 130 bugs after merging with the existing data set.
SAP HANA industrial case: Contains 23 instances of batch test failures, used to verify the effect of Fonte in large-scale industrial projects.</x:v>
      </x:c>
      <x:c r="I720" t="str">
        <x:v>Main indicators:
MRR (Mean Reciprocal Rank): Fonte reaches 0.528, which is 242% higher than the random baseline and 39% higher than IR-based methods (such as Bug2Commit).
Accuracy@n: The accuracy rates in Top 1 and Top 5 are 36% and 75% respectively.
Weighted binary search effect:
Compared with standard binary search, the search cost is reduced in 98% of cases, saving an average of 7.2 iterations.
Industrial application effects:
In SAP HANA, BIC ranks in the top 5 in 87% of cases, reducing BIC inspection costs by 32% on average.</x:v>
      </x:c>
      <x:c r="J720" t="str">
        <x:v>Yes</x:v>
      </x:c>
      <x:c r="K720" t="str">
        <x:v>The paper mentions the application of Fonte in SAP HANA (a large-scale commercial software with more than 10 million lines of C++/C code). In batch testing scenarios, Fonte successfully positioned BIC among the Top 5 submissions (87% of cases) and reduced iteration costs by an average of 32% through weighted binary search, verifying its practicality in industrial environments.</x:v>
      </x:c>
      <x:c r="L720" t="str">
        <x:v>Yes</x:v>
      </x:c>
      <x:c r="M720" s="6" t="e">
        <x:f>HYPERLINK("https://github.com/coinse/fonte","https://github.com/coinse/fonte,")</x:f>
        <x:v>HYPERLINK is not implemented. linkLocation=https://github.com/coinse/fonte, friendlyName=https://github.com/coinse/fonte,</x:v>
      </x:c>
      <x:c r="N720" t="str">
        <x:v>12</x:v>
      </x:c>
      <x:c r="O720" t="str">
        <x:v>Software maintenance and evolution</x:v>
      </x:c>
      <x:c r="P720" t="str">
        <x:v>Code review automation</x:v>
      </x:c>
      <x:c r="Q720" t="str">
        <x:v>No</x:v>
      </x:c>
    </x:row>
    <x:row r="721" ht="25.5" customHeight="1">
      <x:c r="A721" t="str">
        <x:v>RepresentThemAll: A Universal Learning Representation of Bug Reports</x:v>
      </x:c>
      <x:c r="B721" t="str">
        <x:v>Maintenance</x:v>
      </x:c>
      <x:c r="C721" t="str">
        <x:v>This paper proposes RepresentThemAll, a universal learning approach for bug report representation, designed to handle multiple downstream tasks in software maintenance (e.g., duplicate bug report detection, summarization, priority/severity prediction). By pre-training with a dynamic masked language model and a novel contrastive learning objective ("find yourself"), the model captures contextual knowledge of bug reports. Fine-tuning experiments on four tasks demonstrate state-of-the-art performance, addressing challenges like complexity, cost, and compatibility in multi-task systems.</x:v>
      </x:c>
      <x:c r="D721" t="str">
        <x:v>This paper proposes RepresentThemAll, a universal learning approach for bug report representation, designed to handle multiple downstream tasks in software maintenance (e.g., duplicate bug report detection, summarization, priority/severity prediction). By pre-training with a dynamic masked language model and a novel contrastive learning objective ("find yourself"), the model captures contextual knowledge of bug reports. Fine-tuning experiments on four tasks demonstrate state-of-the-art performance, addressing challenges like complexity, cost, and compatibility in multi-task systems.</x:v>
      </x:c>
      <x:c r="E721" t="str">
        <x:v>Universal representation learning for defect reports</x:v>
      </x:c>
      <x:c r="F721" t="str">
        <x:v>Yes</x:v>
      </x:c>
      <x:c r="G721" t="str">
        <x:v>ICSE-23</x:v>
      </x:c>
      <x:c r="H721" t="str">
        <x:v>Dataset:
Self-built data set: 275,639 defect reports (from Mozilla, Eclipse, Netbeans, GCC).
Public data set: Open Office data set (used for repeated defect report detection experiments).
Baseline model:
Classification tasks: Siamese, DWEN, DC-CNN, PPMGCN, etc.
Generate tasks: DeepSum, BugSum, Transformer, etc.
Comparison of pre-trained models: BERT, RoBERTa, CodeBERT, seBERT.</x:v>
      </x:c>
      <x:c r="I721" t="str">
        <x:v>Classification tasks (e.g. duplicate detection, priority/severity prediction):
Indicators: Accuracy, F1-score (weighted average), Precision, Recall.
Effect: RepresentThemAll improves F1-score by 2.73%–89.07% compared with the best baseline (such as P4 priority prediction increased by 89.07%).
Generate tasks (such as defect report summary):
Indicators: ROUGE-L, composite BLEU.
Effect: ROUGE-L increases by 8.47–21.59 points, BLEU increases by 4.06–6.40 points.</x:v>
      </x:c>
      <x:c r="J721" t="str">
        <x:v>No</x:v>
      </x:c>
      <x:c r="K721" t="str">
        <x:v>Not reported</x:v>
      </x:c>
      <x:c r="L721" t="str">
        <x:v>Yes</x:v>
      </x:c>
      <x:c r="M721" s="6"/>
      <x:c r="N721"/>
      <x:c r="O721" t="str">
        <x:v>Software maintenance and evolution</x:v>
      </x:c>
      <x:c r="P721" t="str">
        <x:v>Automated program repair</x:v>
      </x:c>
      <x:c r="Q721" t="str">
        <x:v>Yes</x:v>
      </x:c>
    </x:row>
    <x:row r="722" ht="25.5" customHeight="1">
      <x:c r="A722" t="str">
        <x:v>Demystifying Exploitable Bugs in Smart Contracts</x:v>
      </x:c>
      <x:c r="B722" t="str">
        <x:v>Testing</x:v>
      </x:c>
      <x:c r="C722" t="str">
        <x:v>The paper systematically investigates 516 real-world smart contract vulnerabilities from 2021-2022, focusing on exploitable bugs undetectable by existing tools (termed MUBs). It categorizes these bugs into seven types, analyzes their root causes, distributions, auditing difficulties, and repair strategies. The study reveals that over 80% of exploitable bugs are MUBs, highlighting gaps in current detection tools. The findings are validated through real-world audits, leading to the discovery of 15 critical zero-day vulnerabilities, potentially preventing significant financial losses. The work provides insights for improving smart contract security testing.</x:v>
      </x:c>
      <x:c r="D722" t="str">
        <x:v>The paper systematically investigates 516 real-world smart contract vulnerabilities from 2021-2022, focusing on exploitable bugs undetectable by existing tools (termed MUBs). It categorizes these bugs into seven types, analyzes their root causes, distributions, auditing difficulties, and repair strategies. The study reveals that over 80% of exploitable bugs are MUBs, highlighting gaps in current detection tools. The findings are validated through real-world audits, leading to the discovery of 15 critical zero-day vulnerabilities, potentially preventing significant financial losses. The work provides insights for improving smart contract security testing.</x:v>
      </x:c>
      <x:c r="E722" t="str">
        <x:v>Exploitable vulnerabilities in smart contracts</x:v>
      </x:c>
      <x:c r="F722" t="str">
        <x:v>Yes</x:v>
      </x:c>
      <x:c r="G722" t="str">
        <x:v>ICSE-23</x:v>
      </x:c>
      <x:c r="H722" t="str">
        <x:v>The paper uses two data sets:
Code4rena competition data: 462 high-risk smart contract vulnerabilities (from 113 competitions).
Real vulnerability reports: 54 vulnerabilities actually exploited (from public reports from January to June 2022).</x:v>
      </x:c>
      <x:c r="I722" t="str">
        <x:v>Tool coverage: Existing tools can only detect 20% of vulnerabilities (MABs), and 80% are MUBs.
Audit difficulty: 52.46% of MABs and 54.29% of MUBs were discovered by only a single auditor, indicating that most vulnerabilities are difficult to detect.
Practical application results: Through the research results to guide the audit, 15 zero-day vulnerabilities were discovered, a reward of US$102,660 was obtained, and approximately US$22.52 million in funds were protected.</x:v>
      </x:c>
      <x:c r="J722" t="str">
        <x:v>Yes</x:v>
      </x:c>
      <x:c r="K722" t="str">
        <x:v>Through the research results to guide the audit, we discovered 15 zero-day vulnerabilities, received a reward of US$102,660, and protected approximately US$22.52 million in funds.</x:v>
      </x:c>
      <x:c r="L722" t="str">
        <x:v>No</x:v>
      </x:c>
      <x:c r="M722" s="6" t="e">
        <x:f>HYPERLINK("https://github.com/ZhangZhuoSJTU/Web3Bugs","https://github.com/ZhangZhuoSJTU/Web3Bugs,")</x:f>
        <x:v>HYPERLINK is not implemented. linkLocation=https://github.com/ZhangZhuoSJTU/Web3Bugs, friendlyName=https://github.com/ZhangZhuoSJTU/Web3Bugs,</x:v>
      </x:c>
      <x:c r="N722" t="str">
        <x:v>1.7k</x:v>
      </x:c>
      <x:c r="O722" t="str">
        <x:v>Software security and vulnerability analysis</x:v>
      </x:c>
      <x:c r="P722" t="str">
        <x:v>Smart contract security</x:v>
      </x:c>
      <x:c r="Q722" t="str">
        <x:v>No</x:v>
      </x:c>
    </x:row>
    <x:row r="723" ht="25.5" customHeight="1">
      <x:c r="A723" t="str">
        <x:v>Understanding and Detecting On-the-Fly Configuration Bugs</x:v>
      </x:c>
      <x:c r="B723" t="str">
        <x:v>Testing</x:v>
      </x:c>
      <x:c r="C723" t="str">
        <x:v>The paper investigates On-the-Fly Configuration Bugs (OCBugs) caused by dynamic configuration updates in software systems. Through an empirical study of 75 real-world OCBugs, the authors categorize their symptoms, root causes, and triggering conditions. Based on these findings, they design Parachute, an automated testing framework that mutates existing test cases and employs differential analysis to detect OCBugs. Evaluations show Parachute detects 75% of known OCBugs and reports 13 unknown bugs, with 11 confirmed or fixed by developers.</x:v>
      </x:c>
      <x:c r="D723" t="str">
        <x:v>The paper investigates On-the-Fly Configuration Bugs (OCBugs) caused by dynamic configuration updates in software systems. Through an empirical study of 75 real-world OCBugs, the authors categorize their symptoms, root causes, and triggering conditions. Based on these findings, they design Parachute, an automated testing framework that mutates existing test cases and employs differential analysis to detect OCBugs. Evaluations show Parachute detects 75% of known OCBugs and reports 13 unknown bugs, with 11 confirmed or fixed by developers.</x:v>
      </x:c>
      <x:c r="E723" t="str">
        <x:v>Error detection for runtime dynamic configuration updates</x:v>
      </x:c>
      <x:c r="F723" t="str">
        <x:v>No</x:v>
      </x:c>
      <x:c r="G723" t="str">
        <x:v>ICSE-23</x:v>
      </x:c>
      <x:c r="H723" t="str">
        <x:v>The benchmark used in the paper includes 75 real OCBugs in 5 widely used open source systems (MySQL, PostgreSQL, Redis, Nginx, and Squid), as well as 18 additional errors reproduced in MariaDB and Httpd.</x:v>
      </x:c>
      <x:c r="I723" t="str">
        <x:v>Detection rate (Recall): Parachute detected 75% of known OCBugs (42/56), while the baseline tool Staccato only detected 27% (15/56).
Precision: In unknown error detection, Parachute reported 13 real errors and 2 false positives, with a precision rate of 87% (13/15).
Efficiency: Each target option was tested for 20 hours, and the total experiment took 1 month (21 virtual machines in parallel).</x:v>
      </x:c>
      <x:c r="J723" t="str">
        <x:v>Yes</x:v>
      </x:c>
      <x:c r="K723" t="str">
        <x:v>13 unknown bugs were reported, 11 of which were confirmed or fixed by the developers (such as MariaDB #29076)</x:v>
      </x:c>
      <x:c r="L723" t="str">
        <x:v>No</x:v>
      </x:c>
      <x:c r="M723" s="6" t="e">
        <x:f>HYPERLINK("https://github.com/wangteng13/Parachute","https://github.com/wangteng13/Parachute,")</x:f>
        <x:v>HYPERLINK is not implemented. linkLocation=https://github.com/wangteng13/Parachute, friendlyName=https://github.com/wangteng13/Parachute,</x:v>
      </x:c>
      <x:c r="N723" t="str">
        <x:v>4</x:v>
      </x:c>
      <x:c r="O723" t="str">
        <x:v>Program Analysis and Software Testing</x:v>
      </x:c>
      <x:c r="P723" t="str">
        <x:v>Automated test generation</x:v>
      </x:c>
      <x:c r="Q723" t="str">
        <x:v>No</x:v>
      </x:c>
    </x:row>
    <x:row r="724" ht="25.5" customHeight="1">
      <x:c r="A724" t="str">
        <x:v>Explaining Software Bugs Leveraging Code Structures in Neural Machine Translation</x:v>
      </x:c>
      <x:c r="B724" t="str">
        <x:v>Maintenance</x:v>
      </x:c>
      <x:c r="C724" t="str">
        <x:v>The paper introduces Bugsplainer, a transformer-based generative model designed to automatically generate natural language explanations for software bugs by leveraging code structures and buggy patterns from bug-fix commits. Bugsplainer addresses the challenges of understanding code structures and detecting buggy patterns, outperforming baseline methods in metrics like BLEU score, semantic similarity, and exact match. A developer study further confirms that Bugsplainer's explanations are more accurate, precise, concise, and useful compared to existing approaches.</x:v>
      </x:c>
      <x:c r="D724" t="str">
        <x:v>The paper introduces Bugsplainer, a transformer-based generative model designed to automatically generate natural language explanations for software bugs by leveraging code structures and buggy patterns from bug-fix commits. Bugsplainer addresses the challenges of understanding code structures and detecting buggy patterns, outperforming baseline methods in metrics like BLEU score, semantic similarity, and exact match. A developer study further confirms that Bugsplainer's explanations are more accurate, precise, concise, and useful compared to existing approaches.</x:v>
      </x:c>
      <x:c r="E724" t="str">
        <x:v>Automatically generate natural language explanations of software defects</x:v>
      </x:c>
      <x:c r="F724" t="str">
        <x:v>Yes</x:v>
      </x:c>
      <x:c r="G724" t="str">
        <x:v>ICSE-23</x:v>
      </x:c>
      <x:c r="H724" t="str">
        <x:v>The benchmark used in the paper is a dataset containing about 150K bug-fix commits, which come from Python projects on GitHub and are filtered to ensure quality.</x:v>
      </x:c>
      <x:c r="I724" t="str">
        <x:v>BLEU score: Bugsplainer scores are 33.15 (random segmentation) and 34.53 (removal of CodeSearchNet overlapping data), which are "understandable" to "good" levels.
Semantic Similarity: The average is 55.76%, indicating that the generated explanations have high semantic overlap with the reference explanations provided by the developers.
Exact Match: 22.37% of the generated explanations are exactly the same as the reference explanations.
In developer studies, Bugsplainer's explanations outperformed baseline methods in accuracy, precision, simplicity, and practicality.</x:v>
      </x:c>
      <x:c r="J724" t="str">
        <x:v>No</x:v>
      </x:c>
      <x:c r="K724" t="str">
        <x:v>Not mentioned, but mentioned in the paper, was a developer study involving 20 developers from different countries who evaluated the usefulness of the explanations generated by Bugsplainer in actual development. In addition, the paper also mentioned the limitations of some static analysis tools (such as FindBugs, pyflakes) in the industry, but did not describe in detail the actual application cases of Bugsplainer in the industry.</x:v>
      </x:c>
      <x:c r="L724" t="str">
        <x:v>No</x:v>
      </x:c>
      <x:c r="M724" s="6"/>
      <x:c r="N724"/>
      <x:c r="O724" t="str">
        <x:v>Code generation and understanding</x:v>
      </x:c>
      <x:c r="P724" t="str">
        <x:v>Code summary and comment generation</x:v>
      </x:c>
      <x:c r="Q724" t="str">
        <x:v>Yes</x:v>
      </x:c>
    </x:row>
    <x:row r="725" ht="25.5" customHeight="1">
      <x:c r="A725" t="str">
        <x:v>Is It Enough to Recommend Tasks to Newcomers? Understanding Mentoring on Good First Issues</x:v>
      </x:c>
      <x:c r="B725" t="str">
        <x:v>Management</x:v>
      </x:c>
      <x:c r="C725" t="str">
        <x:v>The paper investigates the role of mentoring in onboarding newcomers to Open Source Software (OSS) projects through "Good First Issues" (GFIs). By analyzing 48,402 GFIs, the study finds that ~70% of GFIs involve expert participation, which positively correlates with newcomers' initial contribution success but shows a nuanced relationship with retention. The research identifies four mentorship structures, 14 newcomer challenges, and 18 expert mentoring strategies, offering practical insights for improving OSS community mentoring processes.</x:v>
      </x:c>
      <x:c r="D725" t="str">
        <x:v>The paper investigates the role of mentoring in onboarding newcomers to Open Source Software (OSS) projects through "Good First Issues" (GFIs). By analyzing 48,402 GFIs, the study finds that ~70% of GFIs involve expert participation, which positively correlates with newcomers' initial contribution success but shows a nuanced relationship with retention. The research identifies four mentorship structures, 14 newcomer challenges, and 18 expert mentoring strategies, offering practical insights for improving OSS community mentoring processes.</x:v>
      </x:c>
      <x:c r="E725" t="str">
        <x:v>Mentor mechanism to guide novices in open source software projects</x:v>
      </x:c>
      <x:c r="F725" t="str">
        <x:v>No</x:v>
      </x:c>
      <x:c r="G725" t="str">
        <x:v>ICSE-23</x:v>
      </x:c>
      <x:c r="H725" t="str">
        <x:v>The data used in the paper comes from GitHub's GHTorrent database, which contains 48,402 closed GFIs from 964 repositories and their 286,371 comments. See Table I for specific project statistics (such as project age, number of contributors, number of submissions, etc.).</x:v>
      </x:c>
      <x:c r="I725" t="str">
        <x:v>Level of expert participation: 70% of GFIs have expert participation, with a median response time of 8.5 hours (RQ1).
Tutor structure: four structures (centralized, decentralized, collaborative, distributed), with collaborative accounting for the highest proportion (36%) (RQ2).
Model effect:
Novice contribution success model (McFadden’s R² = 0.29): expert participation (expert_involvement) has a significant positive impact (Est. = 0.71).
Novice retention model (R²=0.05): Expert participation is negatively related, but the number of novice comments (#newcomer_comment) and project popularity (#star) are key factors (RQ4).</x:v>
      </x:c>
      <x:c r="J725" t="str">
        <x:v>No</x:v>
      </x:c>
      <x:c r="K725" t="str">
        <x:v>Not mentioned, but its conclusions can directly guide open source communities (such as GitHub projects) to optimize the novice guidance process, such as shortening response times through automated tools, designing collaborative mentoring structures, etc.</x:v>
      </x:c>
      <x:c r="L725" t="str">
        <x:v>No</x:v>
      </x:c>
      <x:c r="M725" s="6"/>
      <x:c r="N725"/>
      <x:c r="O725" t="str">
        <x:v>Software maintenance and evolution</x:v>
      </x:c>
      <x:c r="P725" t="str">
        <x:v>Open source community and collaboration model</x:v>
      </x:c>
      <x:c r="Q725" t="str">
        <x:v>No</x:v>
      </x:c>
    </x:row>
    <x:row r="726" ht="25.5" customHeight="1">
      <x:c r="A726" t="str">
        <x:v>From Organizations to Individuals: Psychoactive Substance Use By Professional Programmers</x:v>
      </x:c>
      <x:c r="B726" t="str">
        <x:v>Management</x:v>
      </x:c>
      <x:c r="C726" t="str">
        <x:v>This paper presents the first qualitative investigation into psychoactive substance use among professional programmers. Through hour-long interviews with 26 developers, the study explores individual motivations (e.g., mental health management, productivity enhancement), social impacts (e.g., stigma, remote work), and organizational policy implications (e.g., ineffective drug policies, hiring/retention effects). Findings highlight the prevalence of stimulants for focus, cannabis for creativity, and the need for policy reforms to address cultural and productivity-related challenges in software engineering.</x:v>
      </x:c>
      <x:c r="D726" t="str">
        <x:v>This paper presents the first qualitative investigation into psychoactive substance use among professional programmers. Through hour-long interviews with 26 developers, the study explores individual motivations (e.g., mental health management, productivity enhancement), social impacts (e.g., stigma, remote work), and organizational policy implications (e.g., ineffective drug policies, hiring/retention effects). Findings highlight the prevalence of stimulants for focus, cannabis for creativity, and the need for policy reforms to address cultural and productivity-related challenges in software engineering.</x:v>
      </x:c>
      <x:c r="E726" t="str">
        <x:v>Personal experiences, sociocultural impacts, and organizational policies of professional programmers using psychoactive substances at work</x:v>
      </x:c>
      <x:c r="F726" t="str">
        <x:v>No</x:v>
      </x:c>
      <x:c r="G726" t="str">
        <x:v>ICSE-23</x:v>
      </x:c>
      <x:c r="H726" t="str">
        <x:v>The paper did not use traditional benchmarks, but coded and summarized the interview data of 26 programmers based on qualitative analysis methods (such as thematic analysis), and extracted more than 170 shared concepts.</x:v>
      </x:c>
      <x:c r="I726" t="str">
        <x:v>Quantitative indicators:
Frequency of substance use (e.g. 59% of respondents have used psychoactive substances at work in the past year).
The correlation between substances and tasks (for example, 21 respondents believe that stimulants improve debugging efficiency).
Effects: Revealed significant correlations between substance use and task type (e.g., stimulants for debugging, marijuana for brainstorming), as well as the potential negative impact of the policy on recruitment/retention (16/26 respondents believed the policy would impact career choices).</x:v>
      </x:c>
      <x:c r="J726" t="str">
        <x:v>No</x:v>
      </x:c>
      <x:c r="K726" t="str">
        <x:v>Not mentioned, but the paper mentions case observations from the industry, such as:
An informal sharing culture of stimulants in FAANG companies (e.g. colleagues offering Modafinil to improve focus).
Startups have a lenient policy on alcohol at office events (e.g. drinking is common at team events).
However, it does not involve specific industrial applications or large-scale case studies.</x:v>
      </x:c>
      <x:c r="L726" t="str">
        <x:v>No</x:v>
      </x:c>
      <x:c r="M726" s="6"/>
      <x:c r="N726"/>
      <x:c r="O726" t="str">
        <x:v>Cross-cutting and emerging themes</x:v>
      </x:c>
      <x:c r="P726" t="str">
        <x:v>Neuroscience and programming cognition</x:v>
      </x:c>
      <x:c r="Q726" t="str">
        <x:v>No</x:v>
      </x:c>
    </x:row>
    <x:row r="727" ht="25.5" customHeight="1">
      <x:c r="A727" t="str">
        <x:v>On the Self-Governance and Episodic Changes in Apache Incubator Projects: An Empirical Study</x:v>
      </x:c>
      <x:c r="B727" t="str">
        <x:v>Management</x:v>
      </x:c>
      <x:c r="C727" t="str">
        <x:v>This study investigates the relationship between self-governance and socio-technical structure in Apache Incubator projects through an empirical analysis of 262 projects. It identifies episodic changes in socio-technical networks and institutional statements (IS), revealing that sustainable projects adapt more efficiently to governance rules. The research highlights bidirectional influences between institutional discussions and socio-technical changes, and examines resistance patterns among developers during these changes. The findings offer practical insights for improving OSS project sustainability.</x:v>
      </x:c>
      <x:c r="D727" t="str">
        <x:v>This study investigates the relationship between self-governance and socio-technical structure in Apache Incubator projects through an empirical analysis of 262 projects. It identifies episodic changes in socio-technical networks and institutional statements (IS), revealing that sustainable projects adapt more efficiently to governance rules. The research highlights bidirectional influences between institutional discussions and socio-technical changes, and examines resistance patterns among developers during these changes. The findings offer practical insights for improving OSS project sustainability.</x:v>
      </x:c>
      <x:c r="E727" t="str">
        <x:v>Sustainability and self-governance of open source software (OSS) projects</x:v>
      </x:c>
      <x:c r="F727" t="str">
        <x:v>Yes</x:v>
      </x:c>
      <x:c r="G727" t="str">
        <x:v>ICSE-23</x:v>
      </x:c>
      <x:c r="H727" t="str">
        <x:v>The paper uses the Apache Software Foundation (ASF) incubator project as a benchmark, including 205 graduation projects (sustainable) and 57 decommissioned projects (unsustainable), covering socio-technical network data and email records of institutional discussions.</x:v>
      </x:c>
      <x:c r="I727" t="str">
        <x:v>Quantitative indicators:
Socio-technical network indicators: number of nodes, average clustering coefficient, number of components, weighted average degree, graph density, etc.
Institutional indicators: response latency, engagement, negative sentiment.
Sentiment Analysis: Sentiment classification (positive/negative) of institutional discussions using the BERTweet model.
Effect:
Sustainable projects exhibit higher frequency of institutional discussions and shorter response latencies across stage changes.
Submitters showed a significant increase in negative affect during the phase change, whereas mentors showed higher negative affect after the change.
Sentiment analysis shows that positive discussions are more likely to trigger subsequent improvements in sociotechnical structures.</x:v>
      </x:c>
      <x:c r="J727" t="str">
        <x:v>No</x:v>
      </x:c>
      <x:c r="K727" t="str">
        <x:v>Not mentioned, but two specific case studies are mentioned in the paper:
Case A (Calcite Project): Significantly improved social network connectivity through institutional discussions (such as organizing online meetings and publishing plans).
Case B (Quickstep Project): After rapid growth, developers raised concerns about the transparency of design discussions, prompting institutional adjustments to attract more contributors.
These cases demonstrate how institutional intervention can improve project sustainability.</x:v>
      </x:c>
      <x:c r="L727" t="str">
        <x:v>No</x:v>
      </x:c>
      <x:c r="M727" s="6"/>
      <x:c r="N727"/>
      <x:c r="O727" t="str">
        <x:v>Software maintenance and evolution</x:v>
      </x:c>
      <x:c r="P727" t="str">
        <x:v>Open source project sustainability research</x:v>
      </x:c>
      <x:c r="Q727" t="str">
        <x:v>Yes</x:v>
      </x:c>
    </x:row>
    <x:row r="728" ht="25.5" customHeight="1">
      <x:c r="A728" t="str">
        <x:v>Socio-Technical Anti-Patterns in Building ML-Enabled Software: Insights from Leaders on the Forefront</x:v>
      </x:c>
      <x:c r="B728" t="str">
        <x:v>Management</x:v>
      </x:c>
      <x:c r="C728" t="str">
        <x:v>The paper investigates socio-technical anti-patterns in building ML-enabled software systems, focusing on organizational and management challenges rather than purely technical issues. Through a qualitative analysis of 66 hours of talks from the MLOps community, the study identifies 17 anti-patterns grouped into three main areas: organizational silos, communication issues, and leadership vacuum. The authors provide recommendations to address these problems, ranging from technical solutions to organizational restructuring, and highlight the critical role of socio-technical factors in successful ML projects.</x:v>
      </x:c>
      <x:c r="D728" t="str">
        <x:v>The paper investigates socio-technical anti-patterns in building ML-enabled software systems, focusing on organizational and management challenges rather than purely technical issues. Through a qualitative analysis of 66 hours of talks from the MLOps community, the study identifies 17 anti-patterns grouped into three main areas: organizational silos, communication issues, and leadership vacuum. The authors provide recommendations to address these problems, ranging from technical solutions to organizational restructuring, and highlight the critical role of socio-technical factors in successful ML projects.</x:v>
      </x:c>
      <x:c r="E728" t="str">
        <x:v>Sociotechnical anti-patterns in the development of machine learning-powered software systems</x:v>
      </x:c>
      <x:c r="F728" t="str">
        <x:v>Yes</x:v>
      </x:c>
      <x:c r="G728" t="str">
        <x:v>ICSE-23</x:v>
      </x:c>
      <x:c r="H728" t="str">
        <x:v>The paper does not use traditional benchmarks, but is based on a qualitative analysis of 73 videos (66 hours in total) from the MLOps community, using the Reflexive Thematic Analysis (RTA) method for research.</x:v>
      </x:c>
      <x:c r="I728" t="str">
        <x:v>The paper does not use quantitative indicators because its research method is completely qualitative. The main result of the research is the identification of 17 anti-patterns and the actual manifestations and solutions of these problems through case analysis.</x:v>
      </x:c>
      <x:c r="J728" t="str">
        <x:v>No</x:v>
      </x:c>
      <x:c r="K728" t="str">
        <x:v>Not mentioned, but the paper mentioned multiple industry cases, such as:
Collaboration issues between the data team and the back-end team in data handover (such as AP4 and AP5).
Issues where different teams repeatedly develop similar functionality or infrastructure (such as AP7 and AP8).
Communication issues between management and data science teams (e.g. AP11).
In addition, the paper cites the experiences of practitioners from different companies and industries, including start-ups and established enterprises, to demonstrate the pervasiveness and practical impact of these anti-patterns in industry.</x:v>
      </x:c>
      <x:c r="L728" t="str">
        <x:v>No</x:v>
      </x:c>
      <x:c r="M728" s="6"/>
      <x:c r="N728"/>
      <x:c r="O728" t="str">
        <x:v>Cross-cutting and emerging themes</x:v>
      </x:c>
      <x:c r="P728" t="str">
        <x:v>AI ethics and fairness</x:v>
      </x:c>
      <x:c r="Q728" t="str">
        <x:v>No</x:v>
      </x:c>
    </x:row>
    <x:row r="729" ht="25.5" customHeight="1">
      <x:c r="A729" t="str">
        <x:v>Moving on from the software engineers' gambit: an approach to support the defense of software effort estimates</x:v>
      </x:c>
      <x:c r="B729" t="str">
        <x:v>Management</x:v>
      </x:c>
      <x:c r="C729" t="str">
        <x:v>The paper addresses the challenge of defending software effort estimates under pressure in software development. It introduces an approach based on negotiation principles, encapsulated in "defense lenses," delivered through a digital simulation. The study evaluates the effectiveness of this approach in improving practitioners' intentions and behaviors toward defending estimates, supported by empirical evidence from a controlled experiment with industry professionals.</x:v>
      </x:c>
      <x:c r="D729" t="str">
        <x:v>The paper addresses the challenge of defending software effort estimates under pressure in software development. It introduces an approach based on negotiation principles, encapsulated in "defense lenses," delivered through a digital simulation. The study evaluates the effectiveness of this approach in improving practitioners' intentions and behaviors toward defending estimates, supported by empirical evidence from a controlled experiment with industry professionals.</x:v>
      </x:c>
      <x:c r="E729" t="str">
        <x:v>How to support software engineers in defending their workload estimates when under pressure through negotiation principles and numerical simulations</x:v>
      </x:c>
      <x:c r="F729" t="str">
        <x:v>No</x:v>
      </x:c>
      <x:c r="G729" t="str">
        <x:v>ICSE-23</x:v>
      </x:c>
      <x:c r="H729" t="str">
        <x:v>The paper does not explicitly mention the use of specific benchmarks, but uses controlled experiments (experimental group and control group) to evaluate the effect of the intervention.</x:v>
      </x:c>
      <x:c r="I729" t="str">
        <x:v>Quantitative indicators: variables based on the Theory of Planned Behavior (TPB), including Attitude, Subjective Norm, Perceived Behavioral Control and Intention, as well as the number of defensive behavior choices in stressful scenarios.
Effect: The experimental group showed significant improvements in Intention and Subjective Norm (moderate-strength evidence), and chose more defensive behaviors in stressful situations (median 4/5, compared with 3/5 in the control group).</x:v>
      </x:c>
      <x:c r="J729" t="str">
        <x:v>No</x:v>
      </x:c>
      <x:c r="K729" t="str">
        <x:v>It is not mentioned, but the paper mentions that participants from 32 companies in different industries (such as IT services, finance, healthcare, etc.) participated in the experiment and provided qualitative feedback, indicating that the defensive lens has practicality in the current work environment. Specific cases were not described in detail, but participants generally believed that the method was applicable to real work scenarios.</x:v>
      </x:c>
      <x:c r="L729" t="str">
        <x:v>No</x:v>
      </x:c>
      <x:c r="M729" s="6"/>
      <x:c r="N729"/>
      <x:c r="O729" t="str">
        <x:v>Human-computer interaction and developer tools</x:v>
      </x:c>
      <x:c r="P729" t="str">
        <x:v>Developer experience and flow analysis</x:v>
      </x:c>
      <x:c r="Q729" t="str">
        <x:v>No</x:v>
      </x:c>
    </x:row>
    <x:row r="730" ht="25.5" customHeight="1">
      <x:c r="A730" t="str">
        <x:v>Concrat: An Automatic C-to-Rust Lock API Translator for Concurrent Programs</x:v>
      </x:c>
      <x:c r="B730" t="str">
        <x:v>Development</x:v>
      </x:c>
      <x:c r="C730" t="str">
        <x:v>This paper introduces Concrat, an automatic tool for translating C lock APIs to Rust lock APIs in concurrent programs. C’s lock API lacks static checks, leading to data races, while Rust’s API enforces thread safety via its type system. Concrat combines static analysis to infer lock usage summaries and code transformation to replace C APIs with Rust equivalents. Evaluations show it efficiently processes 66 KLOC in 2.6 seconds and successfully translates 74% of real-world projects, reducing manual effort in migrating legacy systems to Rust.</x:v>
      </x:c>
      <x:c r="D730" t="str">
        <x:v>This paper introduces Concrat, an automatic tool for translating C lock APIs to Rust lock APIs in concurrent programs. C’s lock API lacks static checks, leading to data races, while Rust’s API enforces thread safety via its type system. Concrat combines static analysis to infer lock usage summaries and code transformation to replace C APIs with Rust equivalents. Evaluations show it efficiently processes 66 KLOC in 2.6 seconds and successfully translates 74% of real-world projects, reducing manual effort in migrating legacy systems to Rust.</x:v>
      </x:c>
      <x:c r="E730" t="str">
        <x:v>Automate the conversion of lock APIs in C language concurrent programs to Rust lock APIs</x:v>
      </x:c>
      <x:c r="F730" t="str">
        <x:v>Yes</x:v>
      </x:c>
      <x:c r="G730" t="str">
        <x:v>ICSE-23</x:v>
      </x:c>
      <x:c r="H730" t="str">
        <x:v>The paper selected 46 open source C language concurrent projects on GitHub. The filtering conditions include: more than 1,000 stars, non-teaching projects, using pthread lock API, code size less than 500 KB, and can be converted by C2Rust tools (such as AirConnect, axel, lmdb, etc.).</x:v>
      </x:c>
      <x:c r="I730" t="str">
        <x:v>Conversion time: 2.6 seconds for 66 KLOC code conversion and 4.3 seconds for analysis.
Success rate: 74% of projects (34/46) generated compilable code, of which 17/20 passed the original test case.
Comparative experiment: The analysis speed is much faster than Goblint (1.1× to 3923× faster), and more accurate lock summaries are generated (only Concrat generates compilable code among the 4 projects).</x:v>
      </x:c>
      <x:c r="J730" t="str">
        <x:v>No</x:v>
      </x:c>
      <x:c r="K730" t="str">
        <x:v>Not mentioned, but mentioned the application of RUST language,
Mozilla Servo: Rewrite the Firefox module in Rust, taking advantage of its thread safety to improve the concurrent renderer.
Linux kernel: Plans to support Rust code, Android and Fuchsia systems have adopted Rust.</x:v>
      </x:c>
      <x:c r="L730" t="str">
        <x:v>No</x:v>
      </x:c>
      <x:c r="M730" s="6" t="e">
        <x:f>HYPERLINK("https://github.com/kaist-plrg/concrat","https://github.com/kaist-plrg/concrat,")</x:f>
        <x:v>HYPERLINK is not implemented. linkLocation=https://github.com/kaist-plrg/concrat, friendlyName=https://github.com/kaist-plrg/concrat,</x:v>
      </x:c>
      <x:c r="N730" t="str">
        <x:v>15</x:v>
      </x:c>
      <x:c r="O730" t="str">
        <x:v>Code generation and understanding</x:v>
      </x:c>
      <x:c r="P730" t="str">
        <x:v>Code translation and migration</x:v>
      </x:c>
      <x:c r="Q730" t="str">
        <x:v>Yes</x:v>
      </x:c>
    </x:row>
    <x:row r="731" ht="25.5" customHeight="1">
      <x:c r="A731" t="str">
        <x:v>Triggers for Reactive Synthesis Specifications</x:v>
      </x:c>
      <x:c r="B731" t="str">
        <x:v>Requirements</x:v>
      </x:c>
      <x:c r="C731" t="str">
        <x:v>The paper introduces triggers into reactive synthesis specifications to address the challenges of expressing complex temporal properties using basic LTL operators. By leveraging symbolic finite automata (SFA) and a novel non-simultaneous semantics, the authors propose an efficient encoding of triggers into the GR(1) fragment, ensuring minimal auxiliary variables. The approach is validated through over 300 triggers written by students in a project class, demonstrating its practicality in scenarios like robotic patrolling and obstacle evasion. The work also proves the optimality of the encoding and highlights triggers' expressiveness in capturing properties beyond LTL.</x:v>
      </x:c>
      <x:c r="D731" t="str">
        <x:v>The paper introduces triggers into reactive synthesis specifications to address the challenges of expressing complex temporal properties using basic LTL operators. By leveraging symbolic finite automata (SFA) and a novel non-simultaneous semantics, the authors propose an efficient encoding of triggers into the GR(1) fragment, ensuring minimal auxiliary variables. The approach is validated through over 300 triggers written by students in a project class, demonstrating its practicality in scenarios like robotic patrolling and obstacle evasion. The work also proves the optimality of the encoding and highlights triggers' expressiveness in capturing properties beyond LTL.</x:v>
      </x:c>
      <x:c r="E731" t="str">
        <x:v>Introducing triggers into reactive composition specs</x:v>
      </x:c>
      <x:c r="F731" t="str">
        <x:v>Yes</x:v>
      </x:c>
      <x:c r="G731" t="str">
        <x:v>ICSE-23</x:v>
      </x:c>
      <x:c r="H731" t="str">
        <x:v>The paper uses 30 specifications (including 285 trigger instances) in student projects as actual cases, and refers to the classic "Obstacle Evasion" grid world scene as a benchmark example.</x:v>
      </x:c>
      <x:c r="I731" t="str">
        <x:v>Indicators:
Number of auxiliary variables introduced by each trigger (mean 2.3, standard deviation 1.12, maximum 5).
Satisfiability check time (average 116 seconds, median 45 seconds).
Instant synthesis time (average 32 seconds, median 19 seconds).
Effect:
The number of coded auxiliary variables proved to be optimal (Theorem 1), and 83% of the specifications were satisfied within 10 minutes.</x:v>
      </x:c>
      <x:c r="J731" t="str">
        <x:v>No</x:v>
      </x:c>
      <x:c r="K731" t="str">
        <x:v>Not mentioned, but mentioned that PSL (Property Specification Language) triggers are widely used in industrial formal verification tools (such as IEEE standards), and hinted that its method may be applicable to similar scenarios (such as device drivers, smart camera networks, etc.).</x:v>
      </x:c>
      <x:c r="L731" t="str">
        <x:v>No</x:v>
      </x:c>
      <x:c r="M731" s="6"/>
      <x:c r="N731"/>
      <x:c r="O731" t="str">
        <x:v>Formal methods and verification</x:v>
      </x:c>
      <x:c r="P731" t="str">
        <x:v>Sequential logic and LTL games</x:v>
      </x:c>
      <x:c r="Q731" t="str">
        <x:v>No</x:v>
      </x:c>
    </x:row>
    <x:row r="732" ht="25.5" customHeight="1">
      <x:c r="A732" t="str">
        <x:v>Using Reactive Synthesis: An End-to-End Exploratory Case Study</x:v>
      </x:c>
      <x:c r="B732" t="str">
        <x:v>Development</x:v>
      </x:c>
      <x:c r="C732" t="str">
        <x:v>This paper presents an exploratory case study on the use of reactive synthesis in software development through a semester-long university workshop. Participants used the Spectra toolset to write formal specifications, synthesize reactive controllers, and execute them. The study collected over 500 specification versions and 2500 Slack messages. Results highlight the benefits of reactive synthesis for certain tasks but also reveal challenges like unrealizability and non-well-separation. The paper proposes action items in language design, tooling, and methodology to enhance the practicality of reactive synthesis for software engineers.</x:v>
      </x:c>
      <x:c r="D732" t="str">
        <x:v>This paper presents an exploratory case study on the use of reactive synthesis in software development through a semester-long university workshop. Participants used the Spectra toolset to write formal specifications, synthesize reactive controllers, and execute them. The study collected over 500 specification versions and 2500 Slack messages. Results highlight the benefits of reactive synthesis for certain tasks but also reveal challenges like unrealizability and non-well-separation. The paper proposes action items in language design, tooling, and methodology to enhance the practicality of reactive synthesis for software engineers.</x:v>
      </x:c>
      <x:c r="E732" t="str">
        <x:v>Application of reactive synthesis technology in software development</x:v>
      </x:c>
      <x:c r="F732" t="str">
        <x:v>Yes</x:v>
      </x:c>
      <x:c r="G732" t="str">
        <x:v>ICSE-23</x:v>
      </x:c>
      <x:c r="H732" t="str">
        <x:v>The paper does not use traditional benchmarks, but is evaluated based on four actual tasks:
Simple Robot
Patrolling Robot
Cleaning Robot
Junction Traffic Lights (traffic light control)</x:v>
      </x:c>
      <x:c r="I732" t="str">
        <x:v>Number of protocols: 599 protocol versions were collected, involving 88 different protocols.
Unimplementability problem: 12% of commit specifications are unimplementable.
Frequency of tool use: Participants frequently used analysis tools (such as unachievability core calculations), but the calculations took a long time (some exceeded 30 minutes).
Language feature usage: Table I shows the usage of high-level language features (such as counters, patterns), showing the role these features play in abstracting complexity.</x:v>
      </x:c>
      <x:c r="J732" t="str">
        <x:v>No</x:v>
      </x:c>
      <x:c r="K732" t="str">
        <x:v>Not mentioned, but mentioned that reactive synthesis has very limited practical applications in industry, and hopes to promote its wider application through improved tools and methodologies.</x:v>
      </x:c>
      <x:c r="L732" t="str">
        <x:v>No</x:v>
      </x:c>
      <x:c r="M732" s="6"/>
      <x:c r="N732"/>
      <x:c r="O732" t="str">
        <x:v>Formal methods and verification</x:v>
      </x:c>
      <x:c r="P732" t="str">
        <x:v>Model checking and symbolic execution</x:v>
      </x:c>
      <x:c r="Q732" t="str">
        <x:v>No</x:v>
      </x:c>
    </x:row>
    <x:row r="733" ht="25.5" customHeight="1">
      <x:c r="A733" t="str">
        <x:v>Syntax and Domain Aware Model for Unsupervised Program Translation</x:v>
      </x:c>
      <x:c r="B733" t="str">
        <x:v>Development</x:v>
      </x:c>
      <x:c r="C733" t="str">
        <x:v>The paper introduces SDA-Trans, a syntax and domain-aware model for unsupervised program translation. By leveraging syntax structure and domain knowledge, the model enhances cross-lingual transfer capabilities. Trained on a smaller-scale monolingual corpus of Python and Java, SDA-Trans achieves impressive results in translating functions between Python, Java, and C++, even for unseen languages like C++. The model outperforms large-scale pre-trained baselines, demonstrating its efficiency and effectiveness.</x:v>
      </x:c>
      <x:c r="D733" t="str">
        <x:v>The paper introduces SDA-Trans, a syntax and domain-aware model for unsupervised program translation. By leveraging syntax structure and domain knowledge, the model enhances cross-lingual transfer capabilities. Trained on a smaller-scale monolingual corpus of Python and Java, SDA-Trans achieves impressive results in translating functions between Python, Java, and C++, even for unseen languages like C++. The model outperforms large-scale pre-trained baselines, demonstrating its efficiency and effectiveness.</x:v>
      </x:c>
      <x:c r="E733" t="str">
        <x:v>Unsupervised program translation</x:v>
      </x:c>
      <x:c r="F733" t="str">
        <x:v>Yes</x:v>
      </x:c>
      <x:c r="G733" t="str">
        <x:v>ICSE-23</x:v>
      </x:c>
      <x:c r="H733" t="str">
        <x:v>The paper uses the following benchmarks:
Training data: Python and Java monolingual code snippets from CodeSearchNet (165k Java methods and 251k Python methods).
Evaluation data: A dataset of parallel functions collected from GeeksforGeeks, containing code snippets for Python, Java, and C++ and their unit tests.</x:v>
      </x:c>
      <x:c r="I733" t="str">
        <x:v>The paper uses the following quantitative indicators:
BLEU-4: Measures the n-gram overlap rate of generated code and reference code.
Exact Match Accuracy (EM Acc): The proportion of exact match reference codes.
Computational Accuracy: Verify the semantic correctness of generated code through unit tests.
Effect:
SDA-Trans performs equivalently to large-scale pre-trained models (such as TransCoder) in Python-Java translation tasks, and some tasks (such as Python → Java) are better on EM Acc.
In the untrained C++ translation task, SDA-Trans significantly outperforms other models, especially in the Java↔C++ task.</x:v>
      </x:c>
      <x:c r="J733" t="str">
        <x:v>No</x:v>
      </x:c>
      <x:c r="K733" t="str">
        <x:v>Not mentioned, but mentioned is the case of Australia's Commonwealth Bank migrating its platform from COBOL to Java, which took 5 years and cost $750 million, illustrating the high cost and time-consuming nature of manual code migration. The SDA-Trans proposed in the paper aims to solve such problems, but does not mention specific industrial applications or case studies.</x:v>
      </x:c>
      <x:c r="L733" t="str">
        <x:v>No</x:v>
      </x:c>
      <x:c r="M733" s="6"/>
      <x:c r="N733"/>
      <x:c r="O733" t="str">
        <x:v>Code generation and understanding</x:v>
      </x:c>
      <x:c r="P733" t="str">
        <x:v>Code translation and migration</x:v>
      </x:c>
      <x:c r="Q733" t="str">
        <x:v>Yes</x:v>
      </x:c>
    </x:row>
    <x:row r="734" ht="25.5" customHeight="1">
      <x:c r="A734" t="str">
        <x:v>Improving API Knowledge Discovery with ML: A Case Study of Comparable API Methods</x:v>
      </x:c>
      <x:c r="B734" t="str">
        <x:v>Development</x:v>
      </x:c>
      <x:c r="C734" t="str">
        <x:v>This paper explores the use of machine learning to automatically identify pairs of comparable API methods and their comparative descriptions from Stack Overflow posts, aiming to assist developers in understanding API design spaces. The authors first developed a prototype tool based on a hand-annotated dataset of TensorFlow API methods, validated through a user study. They then introduced SOREL, a deep-learning-based tool, which extracts novel comparable API pairs from unseen Stack Overflow content with 71% precision and 55% recall. The study demonstrates that providing such comparative information significantly enhances developers' awareness and decision-making regarding API usage.</x:v>
      </x:c>
      <x:c r="D734" t="str">
        <x:v>This paper explores the use of machine learning to automatically identify pairs of comparable API methods and their comparative descriptions from Stack Overflow posts, aiming to assist developers in understanding API design spaces. The authors first developed a prototype tool based on a hand-annotated dataset of TensorFlow API methods, validated through a user study. They then introduced SOREL, a deep-learning-based tool, which extracts novel comparable API pairs from unseen Stack Overflow content with 71% precision and 55% recall. The study demonstrates that providing such comparative information significantly enhances developers' awareness and decision-making regarding API usage.</x:v>
      </x:c>
      <x:c r="E734" t="str">
        <x:v>Improving API knowledge discovery using machine learning techniques</x:v>
      </x:c>
      <x:c r="F734" t="str">
        <x:v>Yes</x:v>
      </x:c>
      <x:c r="G734" t="str">
        <x:v>ICSE-23</x:v>
      </x:c>
      <x:c r="H734" t="str">
        <x:v>The paper constructed a manually annotated TensorFlow API method comparison data set, including 198 Stack Overflow answers, 266 pairs of comparable API methods, and 737 sentences that support comparison.</x:v>
      </x:c>
      <x:c r="I734" t="str">
        <x:v>Relation extraction (RE): precision rate 71%, recall rate 55%, F1 score 67.3% (see Section VI-D and Table II).
Supporting Evidence Prediction (SEP): precision rate 75.5%, recall rate 47.8%, F1 score 67.6% (see Table II).
User research results: After using the tool, developers' awareness and understanding of comparable API methods are significantly improved (odds ratio is 20 times and 14 times respectively).</x:v>
      </x:c>
      <x:c r="J734" t="str">
        <x:v>No</x:v>
      </x:c>
      <x:c r="K734" t="str">
        <x:v>Not mentioned, but discussed, is the tool's potential value to API document writers (e.g., improving official documentation through extracted functional associations). Participants in user research include some developers from the enterprise (such as ML engineers and research scientists).</x:v>
      </x:c>
      <x:c r="L734" t="str">
        <x:v>No</x:v>
      </x:c>
      <x:c r="M734" s="6"/>
      <x:c r="N734"/>
      <x:c r="O734" t="str">
        <x:v>Code generation and understanding</x:v>
      </x:c>
      <x:c r="P734" t="str">
        <x:v>Code search and recommendation system</x:v>
      </x:c>
      <x:c r="Q734" t="str">
        <x:v>Yes</x:v>
      </x:c>
    </x:row>
    <x:row r="735" ht="25.5" customHeight="1">
      <x:c r="A735" t="str">
        <x:v>Diver: Oracle-Guided SMT Solver Testing with Unrestricted Random Mutations</x:v>
      </x:c>
      <x:c r="B735" t="str">
        <x:v>Testing</x:v>
      </x:c>
      <x:c r="C735" t="str">
        <x:v>The paper presents DIVER, a novel technique for effectively finding critical bugs in SMT solvers. SMT solvers are foundational in applications like program verification and symbolic execution, but their complexity makes them prone to bugs. Existing testing approaches, such as differential testing and oracle-guided methods, have limitations in validating unique solver features or generating diverse test cases. DIVER addresses these shortcomings by performing unrestricted random mutations guided by satisfiability-preserving constraints derived from seed formulas and their models. Experiments show that DIVER detected 25 new bugs in state-of-the-art SMT solvers (CVC5, Z3, and dReal), with 21 confirmed as critical by developers, demonstrating its superiority over existing tools.</x:v>
      </x:c>
      <x:c r="D735" t="str">
        <x:v>The paper presents DIVER, a novel technique for effectively finding critical bugs in SMT solvers. SMT solvers are foundational in applications like program verification and symbolic execution, but their complexity makes them prone to bugs. Existing testing approaches, such as differential testing and oracle-guided methods, have limitations in validating unique solver features or generating diverse test cases. DIVER addresses these shortcomings by performing unrestricted random mutations guided by satisfiability-preserving constraints derived from seed formulas and their models. Experiments show that DIVER detected 25 new bugs in state-of-the-art SMT solvers (CVC5, Z3, and dReal), with 21 confirmed as critical by developers, demonstrating its superiority over existing tools.</x:v>
      </x:c>
      <x:c r="E735" t="str">
        <x:v>Automated testing technology for SMT solver</x:v>
      </x:c>
      <x:c r="F735" t="str">
        <x:v>Yes</x:v>
      </x:c>
      <x:c r="G735" t="str">
        <x:v>ICSE-23</x:v>
      </x:c>
      <x:c r="H735" t="str">
        <x:v>The paper uses satisfiable formulas from the SMT-LIB benchmark test set, covering the following logical theories:
QF_IDL, QF_LIA, QF_NIA, QF_RDL, QF_LRA, QF_NRA
QF_LIRA, QF_NIRA, QF_S, QF_SLIA</x:v>
      </x:c>
      <x:c r="I735" t="str">
        <x:v>Key metric: Number of bugs found (25 new bugs, 21 confirmed, 17 critical).
Comparative experiment: Compared with 5 existing tools (Storm, AutoString, Fusion, TypeFuzz, OpFuzz), 72% of the errors (18/25) found by DIVER were not detected by other tools.
Efficiency improvement: Weighted sampling enables DIVER to generate 1.6 times the number of satisfying mutation formulas than uniform sampling.</x:v>
      </x:c>
      <x:c r="J735" t="str">
        <x:v>Yes</x:v>
      </x:c>
      <x:c r="K735" t="str">
        <x:v>The paper mentions application cases in industrial-grade SMT solvers such as CVC5, Z3 and dReal. For example, bugs found by DIVER were fixed by CVC5 developers and added to the regression test suite. Some of the bugs involved underlying logic issues (such as "unsound lemma"), which had a significant impact on the reliability of the solver.</x:v>
      </x:c>
      <x:c r="L735" t="str">
        <x:v>No</x:v>
      </x:c>
      <x:c r="M735" s="6"/>
      <x:c r="N735"/>
      <x:c r="O735" t="str">
        <x:v>Program Analysis and Software Testing</x:v>
      </x:c>
      <x:c r="P735" t="str">
        <x:v>Automated test generation</x:v>
      </x:c>
      <x:c r="Q735" t="str">
        <x:v>No</x:v>
      </x:c>
    </x:row>
    <x:row r="736" ht="25.5" customHeight="1">
      <x:c r="A736" t="str">
        <x:v>An Empirical Study of Deep Learning Models for Vulnerability Detection</x:v>
      </x:c>
      <x:c r="B736" t="str">
        <x:v>Testing</x:v>
      </x:c>
      <x:c r="C736" t="str">
        <x:v>This paper presents an empirical study of deep learning models for vulnerability detection. The authors surveyed and reproduced nine state-of-the-art models, evaluating them on two widely used datasets (Devign and MSR). Through six research questions (RQ1-RQ6), the study investigates model capabilities, training data, and model interpretation. Key findings include high variability in predictions across different runs and low agreement among models, differences in detection difficulty for specific vulnerability types, and the impact of code features on model performance. The paper also examines how training data size and project composition affect results and analyzes the features models prioritize for predictions. The work provides insights for improving model robustness and practical deployment.</x:v>
      </x:c>
      <x:c r="D736" t="str">
        <x:v>This paper presents an empirical study of deep learning models for vulnerability detection. The authors surveyed and reproduced nine state-of-the-art models, evaluating them on two widely used datasets (Devign and MSR). Through six research questions (RQ1-RQ6), the study investigates model capabilities, training data, and model interpretation. Key findings include high variability in predictions across different runs and low agreement among models, differences in detection difficulty for specific vulnerability types, and the impact of code features on model performance. The paper also examines how training data size and project composition affect results and analyzes the features models prioritize for predictions. The work provides insights for improving model robustness and practical deployment.</x:v>
      </x:c>
      <x:c r="E736" t="str">
        <x:v>Empirical analysis of vulnerability detection model based on deep learning</x:v>
      </x:c>
      <x:c r="F736" t="str">
        <x:v>Yes</x:v>
      </x:c>
      <x:c r="G736" t="str">
        <x:v>ICSE-23</x:v>
      </x:c>
      <x:c r="H736" t="str">
        <x:v>The paper uses two main data sets:
Devign: Contains 27,318 balanced vulnerable and non-vulnerable samples.
MSR: Contains 188,636 imbalanced samples (10,900 vulnerable samples and 177,736 non-vulnerable samples), and is labeled with vulnerability types (CWE).</x:v>
      </x:c>
      <x:c r="I736" t="str">
        <x:v>Indicators: Accuracy, Precision, Recall, F1 score.
Effect:
The results of the reproduced model on the original data set are basically consistent with the paper reports (difference &lt;2%). For example, LineVul reaches F1=92% on MSR, which is better than other models.
The prediction consistency between models is low (only 7% of the test data is predicted consistently by all models).
Certain vulnerability types (such as buffer overflows) are better detected than others (such as resource errors).</x:v>
      </x:c>
      <x:c r="J736" t="str">
        <x:v>No</x:v>
      </x:c>
      <x:c r="K736" t="str">
        <x:v>Not mentioned, but the paper mentions the industry’s interest in deep learning vulnerability detection tools. For example, companies such as IBM, Google, and Amazon have invested resources in developing related tools and data sets (such as IBM’s D2A data set). However, no specific industry case studies are provided.</x:v>
      </x:c>
      <x:c r="L736" t="str">
        <x:v>No</x:v>
      </x:c>
      <x:c r="M736" s="6" t="e">
        <x:f>HYPERLINK("https://github.com/ISU-PAAL/DL-VD-Empirical-Study","https://github.com/ISU-PAAL/DL-VD-Empirical-Study,")</x:f>
        <x:v>HYPERLINK is not implemented. linkLocation=https://github.com/ISU-PAAL/DL-VD-Empirical-Study, friendlyName=https://github.com/ISU-PAAL/DL-VD-Empirical-Study,</x:v>
      </x:c>
      <x:c r="N736" t="str">
        <x:v>6</x:v>
      </x:c>
      <x:c r="O736" t="str">
        <x:v>SE for AI </x:v>
      </x:c>
      <x:c r="P736" t="str">
        <x:v>Model Robustness and Adversarial Examples</x:v>
      </x:c>
      <x:c r="Q736" t="str">
        <x:v>Yes</x:v>
      </x:c>
    </x:row>
    <x:row r="737" ht="25.5" customHeight="1">
      <x:c r="A737" t="str">
        <x:v>MorphQ: Metamorphic Testing of the Qiskit Quantum Computing Platform</x:v>
      </x:c>
      <x:c r="B737" t="str">
        <x:v>Testing</x:v>
      </x:c>
      <x:c r="C737" t="str">
        <x:v>This paper presents MorphQ, the first metamorphic testing approach for quantum computing platforms. It addresses two key challenges: the scarcity of quantum programs (C1) and the oracle problem (C2). MorphQ generates diverse, valid quantum programs and applies quantum-specific metamorphic transformations to create follow-up programs for testing. Evaluated on Qiskit, MorphQ detected 13 bugs (9 confirmed) within 48 hours, demonstrating its effectiveness in improving the reliability of quantum computing platforms.</x:v>
      </x:c>
      <x:c r="D737" t="str">
        <x:v>This paper presents MorphQ, the first metamorphic testing approach for quantum computing platforms. It addresses two key challenges: the scarcity of quantum programs (C1) and the oracle problem (C2). MorphQ generates diverse, valid quantum programs and applies quantum-specific metamorphic transformations to create follow-up programs for testing. Evaluated on Qiskit, MorphQ detected 13 bugs (9 confirmed) within 48 hours, demonstrating its effectiveness in improving the reliability of quantum computing platforms.</x:v>
      </x:c>
      <x:c r="E737" t="str">
        <x:v>Automated testing of quantum computing platforms</x:v>
      </x:c>
      <x:c r="F737" t="str">
        <x:v>Yes</x:v>
      </x:c>
      <x:c r="G737" t="str">
        <x:v>ICSE-23</x:v>
      </x:c>
      <x:c r="H737" t="str">
        <x:v>The paper uses Qiskit as the test object and conducts comparative experiments with its predecessor QDiff. Additionally, discovered errors were verified by manual inspection of the generated program pairs.</x:v>
      </x:c>
      <x:c r="I737" t="str">
        <x:v>Quantitative indicators:
Number of program pairs generated (8,360 pairs).
Crash difference (23.2% of derivatives crashed).
Distribution differences (0.7% of program pairs showed statistically significant differences).
Number of real bugs found (13, 9 confirmed).
Code coverage (MorphQ covers 8.1%, higher than QDiff’s 6.1%).
Effect:
Efficiently generate a large number of effective programs within 48 hours.
Multiple errors not found by QDiff were detected.
Cover more Qiskit code paths.</x:v>
      </x:c>
      <x:c r="J737" t="str">
        <x:v>Yes</x:v>
      </x:c>
      <x:c r="K737" t="str">
        <x:v>The paper mentioned the practical application in Qiskit (a quantum computing platform developed by IBM), and found 13 real errors, some of which have been fixed by the developers. However, no applications or case studies from other industries are mentioned.</x:v>
      </x:c>
      <x:c r="L737" t="str">
        <x:v>No</x:v>
      </x:c>
      <x:c r="M737" s="6" t="e">
        <x:f>HYPERLINK("https://github.com/sola-st/MorphQ-Quantum-Qiskit-Testing-ICSE-23","https://github.com/sola-st/MorphQ-Quantum-Qiskit-Testing-ICSE-23,")</x:f>
        <x:v>HYPERLINK is not implemented. linkLocation=https://github.com/sola-st/MorphQ-Quantum-Qiskit-Testing-ICSE-23, friendlyName=https://github.com/sola-st/MorphQ-Quantum-Qiskit-Testing-ICSE-23,</x:v>
      </x:c>
      <x:c r="N737" t="str">
        <x:v>9</x:v>
      </x:c>
      <x:c r="O737" t="str">
        <x:v>Cross-cutting and emerging themes</x:v>
      </x:c>
      <x:c r="P737" t="str">
        <x:v>Quantum Software Engineering</x:v>
      </x:c>
      <x:c r="Q737" t="str">
        <x:v>No</x:v>
      </x:c>
    </x:row>
    <x:row r="738" ht="25.5" customHeight="1">
      <x:c r="A738" t="str">
        <x:v>Large Language Models are Few-shot Testers: Exploring LLM-based General Bug Reproduction</x:v>
      </x:c>
      <x:c r="B738" t="str">
        <x:v>Testing</x:v>
      </x:c>
      <x:c r="C738" t="str">
        <x:v>The paper introduces Libro, a framework that leverages Large Language Models (LLMs) to automatically generate bug-reproducing test cases from bug reports. The authors highlight that 28% of test cases in open-source projects are added to address reported bugs, emphasizing the importance of automating this process. Libro employs prompt engineering, test generation, and post-processing to produce executable tests, achieving a 33% success rate in reproducing bugs on the Defects4J benchmark. The study demonstrates Libro's potential to enhance developer efficiency by reducing manual effort in test creation.</x:v>
      </x:c>
      <x:c r="D738" t="str">
        <x:v>The paper introduces Libro, a framework that leverages Large Language Models (LLMs) to automatically generate bug-reproducing test cases from bug reports. The authors highlight that 28% of test cases in open-source projects are added to address reported bugs, emphasizing the importance of automating this process. Libro employs prompt engineering, test generation, and post-processing to produce executable tests, achieving a 33% success rate in reproducing bugs on the Defects4J benchmark. The study demonstrates Libro's potential to enhance developer efficiency by reducing manual effort in test creation.</x:v>
      </x:c>
      <x:c r="E738" t="str">
        <x:v>Generic defect recurrence test generation based on large language model</x:v>
      </x:c>
      <x:c r="F738" t="str">
        <x:v>Yes</x:v>
      </x:c>
      <x:c r="G738" t="str">
        <x:v>ICSE-23</x:v>
      </x:c>
      <x:c r="H738" s="5" t="str">
        <x:v>The paper uses the following benchmark data sets:
Defects4J: Contains real defects and their reports for 750 Java projects.
GHRB (GitHub Recent Bugs): A data set containing 31 recent GitHub bug reports built by the author to verify the generalization ability of the model on untrained data.</x:v>
      </x:c>
      <x:c r="I738" t="str">
        <x:v>Bug Reproduction Rate: 251/750 (33.5%) defects were reproduced on Defects4J, and 10/31 (32.2%) defects were reproduced on GHRB.
Ranking Accuracy (acc@n): On Defects4J, acc@1 is 43% (148/350) and acc@5 is 57% (199/350).
Precision: On Defects4J, when the selection threshold is set to 1, the accuracy is 63% (219/350).
Wasted Effort (wef@n): On average, developers need to check 2.28 non-reproducible tests to find a valid reproducible test.</x:v>
      </x:c>
      <x:c r="J738" t="str">
        <x:v>No</x:v>
      </x:c>
      <x:c r="K738" t="str">
        <x:v>Not mentioned, but used in open source projects such as Defects4J and GitHub projects</x:v>
      </x:c>
      <x:c r="L738" t="str">
        <x:v>No</x:v>
      </x:c>
      <x:c r="M738" s="6"/>
      <x:c r="N738"/>
      <x:c r="O738" t="str">
        <x:v>Program Analysis and Software Testing</x:v>
      </x:c>
      <x:c r="P738" t="str">
        <x:v>Automated test generation</x:v>
      </x:c>
      <x:c r="Q738" t="str">
        <x:v>Yes</x:v>
      </x:c>
    </x:row>
    <x:row r="739" ht="25.5" customHeight="1">
      <x:c r="A739" t="str">
        <x:v>Automating Code-Related Tasks Through Transformers: The Impact of Pre-training</x:v>
      </x:c>
      <x:c r="B739" t="str">
        <x:v>Development</x:v>
      </x:c>
      <x:c r="C739" t="str">
        <x:v>This paper investigates the impact of pre-training objectives on Transformer models in automating code-related tasks (e.g., code summarization, completion, bug-fixing). Through a systematic literature review (SLR), it identifies common pre-training objectives in software engineering and compares generic objectives (e.g., MLM) with task-specific ones (e.g., Method Name Generation). Key findings include: (1) Pre-training boosts performance only when fine-tuning data is scarce; (2) MLM generally outperforms specialized objectives unless the latter closely mimics the downstream task. Experiments involve Java method-level datasets, demonstrating the trade-offs between pre-training strategies.</x:v>
      </x:c>
      <x:c r="D739" t="str">
        <x:v>This paper investigates the impact of pre-training objectives on Transformer models in automating code-related tasks (e.g., code summarization, completion, bug-fixing). Through a systematic literature review (SLR), it identifies common pre-training objectives in software engineering and compares generic objectives (e.g., MLM) with task-specific ones (e.g., Method Name Generation). Key findings include: (1) Pre-training boosts performance only when fine-tuning data is scarce; (2) MLM generally outperforms specialized objectives unless the latter closely mimics the downstream task. Experiments involve Java method-level datasets, demonstrating the trade-offs between pre-training strategies.</x:v>
      </x:c>
      <x:c r="E739" t="str">
        <x:v>The impact of pre-training objectives on the performance of the Transformer model in code-related tasks</x:v>
      </x:c>
      <x:c r="F739" t="str">
        <x:v>Yes</x:v>
      </x:c>
      <x:c r="G739" t="str">
        <x:v>ICSE-23</x:v>
      </x:c>
      <x:c r="H739" s="5" t="str">
        <x:v>Pre-training dataset: 1M pairs of Java methods and their Javadoc (from GitHub project).
Fine-tuning the dataset:
Bug-fixing: 35,578 pairs of defect fixing data based on SequenceR.
Code Summarization: FunCom dataset (2.1M method-Javadoc pairs).
Code Completion: 1.8M code block completion example derived from CodeSearchNet.</x:v>
      </x:c>
      <x:c r="I739" t="str">
        <x:v>Metrics: Correct prediction percentage (prediction output exactly matches the target), BLEU-4 (code summary), normalized token-level Levenshtein distance (code completion).
Effect:
Small-scale fine-tuning data: The accuracy of the pre-trained model in the code summary task increased from 1.94% to 4.73% (OR=10.3), and the code completion rate increased from 2.37% to 5.05% (OR=11.7).
Large-scale fine-tuning data: Pre-training has no significant advantage, and is even slightly inferior to the non-pre-trained model (p&lt;0.001).
Best pre-training objective: MLM performs best in most tasks, with no significant difference from the task-specific objective (IMF) only in defect repair.</x:v>
      </x:c>
      <x:c r="J739" t="str">
        <x:v>No</x:v>
      </x:c>
      <x:c r="K739" t="str">
        <x:v>Not mentioned, but the research tasks (such as code completion, defect repair) are directly related to the intelligent support of industrial-grade development tools (such as GitHub Copilot, IDE plug-ins).</x:v>
      </x:c>
      <x:c r="L739" t="str">
        <x:v>No</x:v>
      </x:c>
      <x:c r="M739" s="6"/>
      <x:c r="N739"/>
      <x:c r="O739" t="str">
        <x:v>SE for AI </x:v>
      </x:c>
      <x:c r="P739" t="str">
        <x:v>Code pre-trained model</x:v>
      </x:c>
      <x:c r="Q739" t="str">
        <x:v>Yes</x:v>
      </x:c>
    </x:row>
    <x:row r="740" ht="25.5" customHeight="1">
      <x:c r="A740" t="str">
        <x:v>Learning Seed-Adaptive Mutation Strategies for Greybox Fuzzing</x:v>
      </x:c>
      <x:c r="B740" t="str">
        <x:v>Testing</x:v>
      </x:c>
      <x:c r="C740" t="str">
        <x:v>The paper introduces SEAMFUZZ, a novel greybox fuzzing technique that learns seed-adaptive mutation strategies. Unlike traditional program-adaptive approaches, SEAMFUZZ clusters seed inputs based on syntactic and semantic similarities and applies customized mutation strategies for each cluster using a variant of Thompson sampling. Experiments on 14 real-world programs demonstrate that SEAMFUZZ outperforms state-of-the-art fuzzers (AFL++ and MOPT), achieving 5.6%-7.7% higher branch coverage and detecting 27 unique bugs missed by other tools.</x:v>
      </x:c>
      <x:c r="D740" t="str">
        <x:v>The paper introduces SEAMFUZZ, a novel greybox fuzzing technique that learns seed-adaptive mutation strategies. Unlike traditional program-adaptive approaches, SEAMFUZZ clusters seed inputs based on syntactic and semantic similarities and applies customized mutation strategies for each cluster using a variant of Thompson sampling. Experiments on 14 real-world programs demonstrate that SEAMFUZZ outperforms state-of-the-art fuzzers (AFL++ and MOPT), achieving 5.6%-7.7% higher branch coverage and detecting 27 unique bugs missed by other tools.</x:v>
      </x:c>
      <x:c r="E740" t="str">
        <x:v>Seed-adaptive mutation strategy learning</x:v>
      </x:c>
      <x:c r="F740" t="str">
        <x:v>Yes</x:v>
      </x:c>
      <x:c r="G740" t="str">
        <x:v>ICSE-23</x:v>
      </x:c>
      <x:c r="H740" t="str">
        <x:v>The paper selected 14 real-world programs from three benchmark sets (FuzzBench, MAGMA, MOPT), including:
objdump, php-parser, proj4, libxml2, openssl, etc.
The total code volume reaches 6.8 million lines</x:v>
      </x:c>
      <x:c r="I740" t="str">
        <x:v>Branch coverage: SEAMFUZZ is 5.6% and 7.7% higher on average than AFL++ and MOPT respectively.
Vulnerability detection: Found 27 unique vulnerabilities not detected by other tools, and generated 56.4% and 57.1% more crash inputs than AFL++ and MOPT respectively.
Statistical significance: p-value &lt;0.05 (Mann-Whitney test) on 12/14 baseline procedures.</x:v>
      </x:c>
      <x:c r="J740" t="str">
        <x:v>No</x:v>
      </x:c>
      <x:c r="K740" t="str">
        <x:v>Not mentioned, but all experiments are based on real-world open source programs (such as OpenSSL, LibXML2), and the tools have been open source</x:v>
      </x:c>
      <x:c r="L740" t="str">
        <x:v>No</x:v>
      </x:c>
      <x:c r="M740" s="6" t="e">
        <x:f>HYPERLINK("https://github.com/kupl/SeamFuzz-Artifact","https://github.com/kupl/SeamFuzz-Artifact,")</x:f>
        <x:v>HYPERLINK is not implemented. linkLocation=https://github.com/kupl/SeamFuzz-Artifact, friendlyName=https://github.com/kupl/SeamFuzz-Artifact,</x:v>
      </x:c>
      <x:c r="N740" t="str">
        <x:v>14</x:v>
      </x:c>
      <x:c r="O740" t="str">
        <x:v>Program Analysis and Software Testing</x:v>
      </x:c>
      <x:c r="P740" t="str">
        <x:v>Automated test generation</x:v>
      </x:c>
      <x:c r="Q740" t="str">
        <x:v>No</x:v>
      </x:c>
    </x:row>
    <x:row r="741" ht="25.5" customHeight="1">
      <x:c r="A741" t="str">
        <x:v>A Qualitative Study on the Implementation Design Decisions of Developers</x:v>
      </x:c>
      <x:c r="B741" t="str">
        <x:v>Design</x:v>
      </x:c>
      <x:c r="C741" t="str">
        <x:v>This study investigates how developers make implementation design decisions while writing code. Through a mixed-methods approach (surveys and semi-structured interviews), the researchers collected 46 survey responses and conducted 14 interviews to analyze the types of decisions, considerations, processes, and expertise involved. The findings reveal that implementation design decisions require continuous interaction with higher-level design elements (e.g., requirements, architecture) rather than merely following them. Additionally, while developers share a general decision-making structure, individual processes vary. The study offers implications for research, education, and practice, such as improving how developers are taught to make implementation design decisions.</x:v>
      </x:c>
      <x:c r="D741" t="str">
        <x:v>This study investigates how developers make implementation design decisions while writing code. Through a mixed-methods approach (surveys and semi-structured interviews), the researchers collected 46 survey responses and conducted 14 interviews to analyze the types of decisions, considerations, processes, and expertise involved. The findings reveal that implementation design decisions require continuous interaction with higher-level design elements (e.g., requirements, architecture) rather than merely following them. Additionally, while developers share a general decision-making structure, individual processes vary. The study offers implications for research, education, and practice, such as improving how developers are taught to make implementation design decisions.</x:v>
      </x:c>
      <x:c r="E741" t="str">
        <x:v>Developers’ design decisions during code implementation</x:v>
      </x:c>
      <x:c r="F741" t="str">
        <x:v>No</x:v>
      </x:c>
      <x:c r="G741" t="str">
        <x:v>ICSE-23</x:v>
      </x:c>
      <x:c r="H741" t="str">
        <x:v>The paper does not use specific benchmarks, but analyzes survey and interview data through qualitative analysis methods (such as open coding and closed coding).</x:v>
      </x:c>
      <x:c r="I741" t="str">
        <x:v>The paper does not use quantitative indicators, but summarizes developers' decision-making patterns, considerations, and processes through qualitative research (such as coding and thematic analysis). Therefore, there are no specific quantitative effect data.</x:v>
      </x:c>
      <x:c r="J741" t="str">
        <x:v>No</x:v>
      </x:c>
      <x:c r="K741" t="str">
        <x:v>Not mentioned, but the research results have implications for industry practice, such as helping developers better manage technical debt and improve code maintainability.</x:v>
      </x:c>
      <x:c r="L741" t="str">
        <x:v>No</x:v>
      </x:c>
      <x:c r="M741" s="6"/>
      <x:c r="N741"/>
      <x:c r="O741" t="str">
        <x:v>Software maintenance and evolution</x:v>
      </x:c>
      <x:c r="P741" t="str">
        <x:v>Developer behavior analysis</x:v>
      </x:c>
      <x:c r="Q741" t="str">
        <x:v>No</x:v>
      </x:c>
    </x:row>
    <x:row r="742" ht="25.5" customHeight="1">
      <x:c r="A742" t="str">
        <x:v>Developer-Intent Driven Code Comment Generation</x:v>
      </x:c>
      <x:c r="B742" t="str">
        <x:v>Development</x:v>
      </x:c>
      <x:c r="C742" t="str">
        <x:v>The paper introduces DOME, a developer-intent driven code comment generation approach. Unlike traditional methods that generate generic descriptions of code functionality, DOME produces intent-aware comments by leveraging intent-guided selective attention to extract relevant information from source code. The paper also presents COIN, an automated tool for labeling comment intents. Evaluations on real-world datasets show that DOME outperforms state-of-the-art baselines in generating accurate and diverse comments aligned with developer intentions.</x:v>
      </x:c>
      <x:c r="D742" t="str">
        <x:v>The paper introduces DOME, a developer-intent driven code comment generation approach. Unlike traditional methods that generate generic descriptions of code functionality, DOME produces intent-aware comments by leveraging intent-guided selective attention to extract relevant information from source code. The paper also presents COIN, an automated tool for labeling comment intents. Evaluations on real-world datasets show that DOME outperforms state-of-the-art baselines in generating accurate and diverse comments aligned with developer intentions.</x:v>
      </x:c>
      <x:c r="E742" t="str">
        <x:v>Developer intent-driven code comment generation</x:v>
      </x:c>
      <x:c r="F742" t="str">
        <x:v>Yes</x:v>
      </x:c>
      <x:c r="G742" t="str">
        <x:v>ICSE-23</x:v>
      </x:c>
      <x:c r="H742" t="str">
        <x:v>The paper uses two real-world Java data sets:
Funcom: Contains 2.1 million code-comment pairs from 29K Java projects.
TLC: Contains 87,136 code-comment pairs from more than 9K GitHub Java repositories.</x:v>
      </x:c>
      <x:c r="I742" t="str">
        <x:v>The paper uses the following indicators to evaluate performance:
BLEU-4: DOME improves on Funcom by 25.66% (31.83 vs. 25.33) and on TLC by 10.06% (22.20 vs. 20.17) compared with the best baseline.
ROUGE-L: 16.59% improvement on Funcom (42.45 vs. 36.41), 11.09% improvement on TLC (36.67 vs. 33.01).
METEOR: An increase of 18.38% on Funcom (20.48 vs. 17.30) and an increase of 14.93% on TLC (16.47 vs. 14.33).</x:v>
      </x:c>
      <x:c r="J742" t="str">
        <x:v>No</x:v>
      </x:c>
      <x:c r="K742" t="str">
        <x:v>Not mentioned, but mentioned that the annotations generated by DOME can better meet actual development needs and have the potential to be applied in actual scenarios.</x:v>
      </x:c>
      <x:c r="L742" t="str">
        <x:v>No</x:v>
      </x:c>
      <x:c r="M742" s="6" t="e">
        <x:f>HYPERLINK("https://github.com/ICSE-DOME/DOME","https://github.com/ICSE-DOME/DOME,")</x:f>
        <x:v>HYPERLINK is not implemented. linkLocation=https://github.com/ICSE-DOME/DOME, friendlyName=https://github.com/ICSE-DOME/DOME,</x:v>
      </x:c>
      <x:c r="N742" t="str">
        <x:v>18</x:v>
      </x:c>
      <x:c r="O742" t="str">
        <x:v>Code generation and understanding</x:v>
      </x:c>
      <x:c r="P742" t="str">
        <x:v>Code summary and comment generation</x:v>
      </x:c>
      <x:c r="Q742" t="str">
        <x:v>Yes</x:v>
      </x:c>
    </x:row>
    <x:row r="743" ht="25.5" customHeight="1">
      <x:c r="A743" t="str">
        <x:v>Data Quality Matters: A Case Study of ObsoleteComment Detection</x:v>
      </x:c>
      <x:c r="B743" t="str">
        <x:v>Maintenance</x:v>
      </x:c>
      <x:c r="C743" t="str">
        <x:v>This paper investigates the impact of data quality on machine learning-based software engineering tasks, focusing on just-in-time obsolete comment detection. The authors first perform data cleaning on the benchmark dataset (OCDDATA), correcting only 0.22% of labels while reducing the dataset size by 15.0%, which improves existing methods' accuracy by up to 10.7%. They then propose AdvOC, an adversarial learning framework that jointly estimates data reliability and predicts obsolete comments, achieving an 18.1% relative improvement in accuracy. A hierarchical encoding method is designed to capture code changes and their connections to comments. Experiments confirm the effectiveness of both data cleaning and adversarial learning, with potential applicability to other ML-driven SE tasks.</x:v>
      </x:c>
      <x:c r="D743" t="str">
        <x:v>This paper investigates the impact of data quality on machine learning-based software engineering tasks, focusing on just-in-time obsolete comment detection. The authors first perform data cleaning on the benchmark dataset (OCDDATA), correcting only 0.22% of labels while reducing the dataset size by 15.0%, which improves existing methods' accuracy by up to 10.7%. They then propose AdvOC, an adversarial learning framework that jointly estimates data reliability and predicts obsolete comments, achieving an 18.1% relative improvement in accuracy. A hierarchical encoding method is designed to capture code changes and their connections to comments. Experiments confirm the effectiveness of both data cleaning and adversarial learning, with potential applicability to other ML-driven SE tasks.</x:v>
      </x:c>
      <x:c r="E743" t="str">
        <x:v>The impact of data quality on the effectiveness of machine learning in software engineering tasks</x:v>
      </x:c>
      <x:c r="F743" t="str">
        <x:v>Yes</x:v>
      </x:c>
      <x:c r="G743" t="str">
        <x:v>ICSE-23</x:v>
      </x:c>
      <x:c r="H743" t="str">
        <x:v>The benchmark data set used in the paper is OCDDATA, which contains approximately 4,086K data samples extracted from 1,496 Java repositories on GitHub, covering annotation pairs and their labels (whether outdated or not) before and after code changes.</x:v>
      </x:c>
      <x:c r="I743" t="str">
        <x:v>Indicators: Precision (precision rate), Recall (recall rate), F1-score (F1 value), AUPRC (area under the precision rate-recall rate curve).
Effect:
After data cleaning, the F1-score of existing methods (OCD and Just-In-Time) increased by 10.7% and 2.3% respectively.
On the cleaned data, compared with the best baseline (Just-In-Time), AdvOC has improved F1-score by 9.2%, Recall by 18.1%, and AUPRC by 5.6%.
Ablation experiments show that the adversarial learning module and edit tree representation contribute 8.1% and 11.5% respectively to the F1-score improvement.</x:v>
      </x:c>
      <x:c r="J743" t="str">
        <x:v>No</x:v>
      </x:c>
      <x:c r="K743" t="str">
        <x:v>Not mentioned, but potential application scenarios (such as code review tool integration) were discussed, and it was mentioned that some of the data came from developer contributions from TikTok (ByteDance).</x:v>
      </x:c>
      <x:c r="L743" t="str">
        <x:v>Yes</x:v>
      </x:c>
      <x:c r="M743" s="6" t="e">
        <x:f>HYPERLINK("https://github.com/SoftWiser-group/AdvOC","https://github.com/SoftWiser-group/AdvOC,,")</x:f>
        <x:v>HYPERLINK is not implemented. linkLocation=https://github.com/SoftWiser-group/AdvOC, friendlyName=https://github.com/SoftWiser-group/AdvOC,,</x:v>
      </x:c>
      <x:c r="N743" t="str">
        <x:v>0</x:v>
      </x:c>
      <x:c r="O743" t="str">
        <x:v>SE for AI </x:v>
      </x:c>
      <x:c r="P743" t="str">
        <x:v>Model Robustness and Adversarial Examples</x:v>
      </x:c>
      <x:c r="Q743" t="str">
        <x:v>Yes</x:v>
      </x:c>
    </x:row>
    <x:row r="744" ht="25.5" customHeight="1">
      <x:c r="A744" t="str">
        <x:v>Revisiting Learning-based Commit Message Generation</x:v>
      </x:c>
      <x:c r="B744" t="str">
        <x:v>Maintenance</x:v>
      </x:c>
      <x:c r="C744" t="str">
        <x:v>The paper investigates learning-based commit message generation techniques, revealing that most generated messages (~90%) follow simple patterns (e.g., "Add/Remove/Fix"), significantly higher than in ground truth (~50%). By analyzing datasets, input representations (e.g., change marks like "+" and "-"), and model components, the authors demonstrate that current techniques rely heavily on change marks while poorly utilizing code syntax and semantics. The study introduces pattern-based evaluation metrics and suggests future improvements, such as a two-stage generation paradigm and enhanced code representations.</x:v>
      </x:c>
      <x:c r="D744" t="str">
        <x:v>The paper investigates learning-based commit message generation techniques, revealing that most generated messages (~90%) follow simple patterns (e.g., "Add/Remove/Fix"), significantly higher than in ground truth (~50%). By analyzing datasets, input representations (e.g., change marks like "+" and "-"), and model components, the authors demonstrate that current techniques rely heavily on change marks while poorly utilizing code syntax and semantics. The study introduces pattern-based evaluation metrics and suggests future improvements, such as a two-stage generation paradigm and enhanced code representations.</x:v>
      </x:c>
      <x:c r="E744" t="str">
        <x:v>Limitations of learning-based submission information generation technology and its improvement directions</x:v>
      </x:c>
      <x:c r="F744" t="str">
        <x:v>Yes</x:v>
      </x:c>
      <x:c r="G744" t="str">
        <x:v>ICSE-23</x:v>
      </x:c>
      <x:c r="H744" t="str">
        <x:v>The paper uses a benchmark data set composed of 90,661 code change and commit information pairs from 1,000 popular Java projects on GitHub, excluding rollbacks and merge commits, and removing changes and duplicate data in non-Java files.</x:v>
      </x:c>
      <x:c r="I744" t="str">
        <x:v>NLP indicators: BLEU, ROUGE-L, METEOR.
The performance of the best model (FIRA) on the test set: BLEU=17.48, ROUGE-L=21.19, METEOR=14.58.
Pattern Ratio:
The pattern accounts for about 90% of the generated submission information, but only 50% of the real submission information.
Other findings:
When using only change markers ("+" "-") as input, the model performance is similar to the complete input (for example, FIRA's BLEU only dropped by 2.06), indicating that the model does not fully utilize the code semantics.</x:v>
      </x:c>
      <x:c r="J744" t="str">
        <x:v>No</x:v>
      </x:c>
      <x:c r="K744" t="str">
        <x:v>Not mentioned, but noted that high-quality commit information is critical to tasks such as automated release note generation and identification of defect-introducing commits.</x:v>
      </x:c>
      <x:c r="L744" t="str">
        <x:v>No</x:v>
      </x:c>
      <x:c r="M744" s="6" t="e">
        <x:f>HYPERLINK("https://github.com/DJjjjhao/ICSE-MSG-STUDY","https://github.com/DJjjjhao/ICSE-MSG-STUDY,")</x:f>
        <x:v>HYPERLINK is not implemented. linkLocation=https://github.com/DJjjjhao/ICSE-MSG-STUDY, friendlyName=https://github.com/DJjjjhao/ICSE-MSG-STUDY,</x:v>
      </x:c>
      <x:c r="N744" t="str">
        <x:v>6</x:v>
      </x:c>
      <x:c r="O744" t="str">
        <x:v>Code generation and understanding</x:v>
      </x:c>
      <x:c r="P744" t="str">
        <x:v>Code summary and comment generation</x:v>
      </x:c>
      <x:c r="Q744" t="str">
        <x:v>Yes</x:v>
      </x:c>
    </x:row>
    <x:row r="745" ht="25.5" customHeight="1">
      <x:c r="A745" t="str">
        <x:v>Commit Message Matters: Investigating Impact and Evolution of Commit Message Quality</x:v>
      </x:c>
      <x:c r="B745" t="str">
        <x:v>Maintenance</x:v>
      </x:c>
      <x:c r="C745" t="str">
        <x:v>This paper investigates the impact of commit message quality on software defect proneness and its evolution over time. The authors argue that a good commit message should include both a summary of changes (What) and the rationale behind them (Why). They highlight that existing approaches often assume links (e.g., issue reports) provide Why information without verifying their content. To address this, they developed a machine learning classifier that evaluates commit message quality by analyzing both the message and linked content. Empirical analysis on 32 Apache projects revealed that commit message quality significantly affects defect proneness, and its overall quality declines over time, contrary to developers' self-perception of improvement.</x:v>
      </x:c>
      <x:c r="D745" t="str">
        <x:v>This paper investigates the impact of commit message quality on software defect proneness and its evolution over time. The authors argue that a good commit message should include both a summary of changes (What) and the rationale behind them (Why). They highlight that existing approaches often assume links (e.g., issue reports) provide Why information without verifying their content. To address this, they developed a machine learning classifier that evaluates commit message quality by analyzing both the message and linked content. Empirical analysis on 32 Apache projects revealed that commit message quality significantly affects defect proneness, and its overall quality declines over time, contrary to developers' self-perception of improvement.</x:v>
      </x:c>
      <x:c r="E745" t="str">
        <x:v>The impact of submitted information quality on software defects and its changing trend over time</x:v>
      </x:c>
      <x:c r="F745" t="str">
        <x:v>Yes</x:v>
      </x:c>
      <x:c r="G745" t="str">
        <x:v>ICSE-23</x:v>
      </x:c>
      <x:c r="H745" t="str">
        <x:v>The paper uses the following data and benchmarks:
Dataset: 520,306 commit records from 32 Apache open source Java projects.
Comparison method: Compare with the Bi-LSTM classifier proposed by Tian et al.
Tools: SZZUnleashed (defect introduction submission detection), RefMiner (refactoring submission detection).</x:v>
      </x:c>
      <x:c r="I745" t="str">
        <x:v>Indicators: F1 score, precision (Precision), recall rate (Recall), accuracy rate (Accuracy).
Effect:
The proposed ensemble classifier (Bi-LSTM + Bi-GRU + XGBoost) improves the F1 score by 12 percentage points (Why classification) and 9 percentage points (Good classification) than the best existing methods.
In the Why classification task, F1 reached 0.808, precision 0.740, and recall rate 0.890.
Other analysis:
Correlation between commit information quality and defect introduction (Cohen's D effect size is small but statistically significant).
The quality of submission information decreases over time (Spearman correlation coefficient is -0.8).</x:v>
      </x:c>
      <x:c r="J745" t="str">
        <x:v>No</x:v>
      </x:c>
      <x:c r="K745" t="str">
        <x:v>Not mentioned, but the Apache projects studied (such as Dubbo, JUnit, etc.) are widely used open source software, and the conclusions have reference value for the maintenance of open source projects in the industry.</x:v>
      </x:c>
      <x:c r="L745" t="str">
        <x:v>No</x:v>
      </x:c>
      <x:c r="M745" s="6"/>
      <x:c r="N745"/>
      <x:c r="O745" t="str">
        <x:v>Software maintenance and evolution</x:v>
      </x:c>
      <x:c r="P745" t="str">
        <x:v>Code review automation</x:v>
      </x:c>
      <x:c r="Q745" t="str">
        <x:v>Yes</x:v>
      </x:c>
    </x:row>
    <x:row r="746" ht="25.5" customHeight="1">
      <x:c r="A746" t="str">
        <x:v>PILAR: Studying and Mitigating the Influence of Configurations on Log Parsing</x:v>
      </x:c>
      <x:c r="B746" t="str">
        <x:v>Maintenance</x:v>
      </x:c>
      <x:c r="C746" t="str">
        <x:v>The paper investigates the impact of configurable parameters on log parsing results and proposes PILAR, an entropy-based log parsing approach. PILAR distinguishes static and dynamic log parts by leveraging entropy differences, achieving high accuracy and efficiency without extensive parameter tuning. Evaluations show PILAR outperforms state-of-the-art parsers in parameter insensitivity while maintaining competitive performance.</x:v>
      </x:c>
      <x:c r="D746" t="str">
        <x:v>The paper investigates the impact of configurable parameters on log parsing results and proposes PILAR, an entropy-based log parsing approach. PILAR distinguishes static and dynamic log parts by leveraging entropy differences, achieving high accuracy and efficiency without extensive parameter tuning. Evaluations show PILAR outperforms state-of-the-art parsers in parameter insensitivity while maintaining competitive performance.</x:v>
      </x:c>
      <x:c r="E746" t="str">
        <x:v>Parameter sensitivity of log parsing and improvement methods</x:v>
      </x:c>
      <x:c r="F746" t="str">
        <x:v>Yes</x:v>
      </x:c>
      <x:c r="G746" t="str">
        <x:v>ICSE-23</x:v>
      </x:c>
      <x:c r="H746" t="str">
        <x:v>The paper uses the LogPai benchmark, which contains 16 log data sets (such as HDFS, Spark, ZooKeeper, etc.) to evaluate the performance of different log parsing tools.</x:v>
      </x:c>
      <x:c r="I746" t="str">
        <x:v>Accuracy: PILAR has an average accuracy of 0.85, ranking second (after Drain’s 0.88).
Efficiency: PILAR ranks second in parsing speed, second only to Logram, and 2-3 times faster than Drain.
Parameter insensitivity: PILAR has minimal fluctuations in parsing results when parameters change (average Gap value 0.07, much lower than other parsers).</x:v>
      </x:c>
      <x:c r="J746" t="str">
        <x:v>No</x:v>
      </x:c>
      <x:c r="K746" t="str">
        <x:v>It is not mentioned, but the practicality of PILAR is emphasized. It can be used as a ready-to-use tool to help developers reduce the burden of parameter tuning in daily log analysis.</x:v>
      </x:c>
      <x:c r="L746" t="str">
        <x:v>No</x:v>
      </x:c>
      <x:c r="M746" s="6"/>
      <x:c r="N746"/>
      <x:c r="O746" t="str">
        <x:v>Anomaly detection and fault diagnosis</x:v>
      </x:c>
      <x:c r="P746" t="str">
        <x:v>Log analysis</x:v>
      </x:c>
      <x:c r="Q746" t="str">
        <x:v>Yes</x:v>
      </x:c>
    </x:row>
    <x:row r="747" ht="25.5" customHeight="1">
      <x:c r="A747" t="str">
        <x:v>Did We Miss Something Important? Studying and Exploring Variable-Aware Log Abstraction</x:v>
      </x:c>
      <x:c r="B747" t="str">
        <x:v>Maintenance</x:v>
      </x:c>
      <x:c r="C747" t="str">
        <x:v>This paper investigates the importance of dynamic variables in log abstraction and proposes VALB, a deep learning-based variable-aware log abstraction approach. Traditional log abstraction techniques overlook valuable information in dynamic variables, but through empirical studies and industry surveys, the authors found that dynamic variables record diverse information critical for tasks like anomaly detection. VALB identifies categories of dynamic variables and preserves values of specified categories based on needs. Experiments show that VALB outperforms state-of-the-art techniques in both general log abstraction (96.1% accuracy) and variable-aware log abstraction (95.5% accuracy). Additionally, VALB's models can be adapted to new systems with minimal fine-tuning, demonstrating practical applicability.</x:v>
      </x:c>
      <x:c r="D747" t="str">
        <x:v>This paper investigates the importance of dynamic variables in log abstraction and proposes VALB, a deep learning-based variable-aware log abstraction approach. Traditional log abstraction techniques overlook valuable information in dynamic variables, but through empirical studies and industry surveys, the authors found that dynamic variables record diverse information critical for tasks like anomaly detection. VALB identifies categories of dynamic variables and preserves values of specified categories based on needs. Experiments show that VALB outperforms state-of-the-art techniques in both general log abstraction (96.1% accuracy) and variable-aware log abstraction (95.5% accuracy). Additionally, VALB's models can be adapted to new systems with minimal fine-tuning, demonstrating practical applicability.</x:v>
      </x:c>
      <x:c r="E747" t="str">
        <x:v>Variable-aware log abstraction</x:v>
      </x:c>
      <x:c r="F747" t="str">
        <x:v>Yes</x:v>
      </x:c>
      <x:c r="G747" t="str">
        <x:v>ICSE-23</x:v>
      </x:c>
      <x:c r="H747" t="str">
        <x:v>The paper uses log data sets and benchmarks provided by the LogPAI project (16 data sets, covering open source and commercial systems), which are widely used in log analysis research.</x:v>
      </x:c>
      <x:c r="I747" t="str">
        <x:v>General log abstraction accuracy: VALB average accuracy is 96.1%, which is better than other technologies (74.5%-82.5%).
Variable-aware log abstraction accuracy: VALB average accuracy is 95.5%.
Classification performance: VALB’s average F1 score on 10 categories of dynamic variables is 96.3%, which is higher than the 87.1% of the baseline method.</x:v>
      </x:c>
      <x:c r="J747" t="str">
        <x:v>No</x:v>
      </x:c>
      <x:c r="K747" t="str">
        <x:v>Not mentioned, but the paper mentions a questionnaire survey at Microsoft (22 engineers participated). The survey results show that developers believe that dynamic variables are important in log analysis and support the need for variable-aware log abstraction.</x:v>
      </x:c>
      <x:c r="L747" t="str">
        <x:v>Yes</x:v>
      </x:c>
      <x:c r="M747" s="6"/>
      <x:c r="N747"/>
      <x:c r="O747" t="str">
        <x:v>Anomaly detection and fault diagnosis</x:v>
      </x:c>
      <x:c r="P747" t="str">
        <x:v>Log anomaly detection</x:v>
      </x:c>
      <x:c r="Q747" t="str">
        <x:v>Yes</x:v>
      </x:c>
    </x:row>
    <x:row r="748" ht="25.5" customHeight="1">
      <x:c r="A748" t="str">
        <x:v>On the Temporal Relations between Logging and Code</x:v>
      </x:c>
      <x:c r="B748" t="str">
        <x:v>Maintenance</x:v>
      </x:c>
      <x:c r="C748" t="str">
        <x:v>This paper presents the first comprehensive study of temporal relations between logging statements and their corresponding source code, focusing on logical temporal relations (inferred from execution order) and semantic temporal relations (inferred from logging text semantics). It identifies inconsistencies between these relations that can mislead developers. The authors propose TempoLo, a tool to automatically detect such inconsistencies. Evaluations on four open-source projects show high detection accuracy, with 13 out of 15 reported issues confirmed and fixed by developers.</x:v>
      </x:c>
      <x:c r="D748" t="str">
        <x:v>This paper presents the first comprehensive study of temporal relations between logging statements and their corresponding source code, focusing on logical temporal relations (inferred from execution order) and semantic temporal relations (inferred from logging text semantics). It identifies inconsistencies between these relations that can mislead developers. The authors propose TempoLo, a tool to automatically detect such inconsistencies. Evaluations on four open-source projects show high detection accuracy, with 13 out of 15 reported issues confirmed and fixed by developers.</x:v>
      </x:c>
      <x:c r="E748" t="str">
        <x:v>Timing relationship between logs and code</x:v>
      </x:c>
      <x:c r="F748" t="str">
        <x:v>Yes</x:v>
      </x:c>
      <x:c r="G748" t="str">
        <x:v>ICSE-23</x:v>
      </x:c>
      <x:c r="H748" t="str">
        <x:v>The paper is evaluated on four open source Java projects:
Hadoop
Tomcat
JMeter
ActiveMQ</x:v>
      </x:c>
      <x:c r="I748" t="str">
        <x:v>Detection coverage: Of the 33 manually labeled inconsistent cases, TempoLo detected 26 (78.8%).
False positive rate: Among the 326 unlabeled test results, there were 48 false positives (14.7%).
Historical commit detection: 5 out of 6 truly fixed commits (83.3%) were detected.
Developer Feedback: Of the 15 reported instances, 13 were identified and fixed.</x:v>
      </x:c>
      <x:c r="J748" t="str">
        <x:v>No</x:v>
      </x:c>
      <x:c r="K748" t="str">
        <x:v>Not mentioned, but by submitting detected problems to open source projects (such as Hadoop, Tomcat, etc.) and having them fixed, the practicability of the tool in actual development has been verified. Developer feedback indicates that such problems are worth fixing, indirectly supporting the potential application value in the industry.</x:v>
      </x:c>
      <x:c r="L748" t="str">
        <x:v>No</x:v>
      </x:c>
      <x:c r="M748" s="6"/>
      <x:c r="N748"/>
      <x:c r="O748" t="str">
        <x:v>Anomaly detection and fault diagnosis</x:v>
      </x:c>
      <x:c r="P748" t="str">
        <x:v>Log anomaly detection</x:v>
      </x:c>
      <x:c r="Q748" t="str">
        <x:v>Yes</x:v>
      </x:c>
    </x:row>
    <x:row r="749" ht="25.5" customHeight="1">
      <x:c r="A749" t="str">
        <x:v>How Do Developers' Profiles and Experiences Influence their Logging Practices? An Empirical Study of Industrial Practitioners</x:v>
      </x:c>
      <x:c r="B749" t="str">
        <x:v>Development</x:v>
      </x:c>
      <x:c r="C749" t="str">
        <x:v>This paper investigates how developers' profiles and experiences influence their logging practices through mixed methods, including questionnaire surveys, semi-structured interviews, and code analysis. The study reveals that developers share common logging intentions (e.g., troubleshooting and monitoring) and concerns (e.g., I/O and storage overheads), but logging practices are primarily conducted during the coding stage and only partially fulfill their intentions. The findings highlight that developers' roles and working experience significantly impact their logging practices, with experienced developers more likely to consider logging early in the development lifecycle and adhere to logging guidelines. The paper also provides recommendations for improving logging practices, such as training and adopting guidelines.</x:v>
      </x:c>
      <x:c r="D749" t="str">
        <x:v>This paper investigates how developers' profiles and experiences influence their logging practices through mixed methods, including questionnaire surveys, semi-structured interviews, and code analysis. The study reveals that developers share common logging intentions (e.g., troubleshooting and monitoring) and concerns (e.g., I/O and storage overheads), but logging practices are primarily conducted during the coding stage and only partially fulfill their intentions. The findings highlight that developers' roles and working experience significantly impact their logging practices, with experienced developers more likely to consider logging early in the development lifecycle and adhere to logging guidelines. The paper also provides recommendations for improving logging practices, such as training and adopting guidelines.</x:v>
      </x:c>
      <x:c r="E749" t="str">
        <x:v>How a developer’s personal background (e.g. role, work experience) and experience impacts their logging practices</x:v>
      </x:c>
      <x:c r="F749" t="str">
        <x:v>No</x:v>
      </x:c>
      <x:c r="G749" t="str">
        <x:v>ICSE-23</x:v>
      </x:c>
      <x:c r="H749" t="str">
        <x:v>The paper does not use specific benchmarks, but collects data through questionnaires, interviews and code analysis to study the current status of developer logging practices and its influencing factors.</x:v>
      </x:c>
      <x:c r="I749" t="str">
        <x:v>Quantitative indicators:
The distribution ratio of log intentions and concerns (for example, troubleshooting accounts for 98.7%, I/O overhead accounts for 65.3%).
The distribution of logging practices in different development stages (for example, the coding stage accounts for 81.3%).
Percentage of developers following logging guidelines (48% majority, 26% always).
The extent to which logging practices meet developers’ expectations (46.2% are basically satisfied, 12.1% are completely satisfied).
Effect:
Research has found that early consideration of logging practices and adoption of logging guidelines better meets developers' logging intentions and concerns. In addition, experienced developers (&gt;10 years of work experience) consider logging practices at multiple development stages, and their logging practice effects are better.</x:v>
      </x:c>
      <x:c r="J749" t="str">
        <x:v>No</x:v>
      </x:c>
      <x:c r="K749" t="str">
        <x:v>Not mentioned, but the paper mentions case studies from multiple industries, including:
A questionnaire survey was conducted among 91 developers from 42 companies.
Conducted semi-structured interviews and code analysis with 20 developers from 12 companies.
Specific companies include Microsoft (refer to the study by Fu et al.), Selex ES (refer to the study of Pecchia et al.), and Alibaba (refer to its Java coding guide). These cases are used to verify the universality and differences of logging practices in different industrial fields.</x:v>
      </x:c>
      <x:c r="L749" t="str">
        <x:v>No</x:v>
      </x:c>
      <x:c r="M749" s="6"/>
      <x:c r="N749"/>
      <x:c r="O749" t="str">
        <x:v>Software maintenance and evolution</x:v>
      </x:c>
      <x:c r="P749" t="str">
        <x:v>Developer behavior analysis</x:v>
      </x:c>
      <x:c r="Q749" t="str">
        <x:v>No</x:v>
      </x:c>
    </x:row>
    <x:row r="750" ht="25.5" customHeight="1">
      <x:c r="A750" t="str">
        <x:v>When to Say What: Learning to Find Condition-Message Inconsistencies</x:v>
      </x:c>
      <x:c r="B750" t="str">
        <x:v>Testing</x:v>
      </x:c>
      <x:c r="C750" t="str">
        <x:v>The paper presents CMI-Finder, an approach to detect inconsistencies between program conditions and their associated natural language messages (e.g., in logs or exceptions). Such inconsistencies can mislead developers or users. CMI-Finder employs neural models trained on automatically generated inconsistent examples via six techniques, including operator mutation and language model-based message generation. Evaluated on 42M lines of Python code, it achieves 78% precision and 72% recall, uncovering 50 previously unknown bugs in open-source projects.</x:v>
      </x:c>
      <x:c r="D750" t="str">
        <x:v>The paper presents CMI-Finder, an approach to detect inconsistencies between program conditions and their associated natural language messages (e.g., in logs or exceptions). Such inconsistencies can mislead developers or users. CMI-Finder employs neural models trained on automatically generated inconsistent examples via six techniques, including operator mutation and language model-based message generation. Evaluated on 42M lines of Python code, it achieves 78% precision and 72% recall, uncovering 50 previously unknown bugs in open-source projects.</x:v>
      </x:c>
      <x:c r="E750" t="str">
        <x:v>Condition - Message Inconsistency Detection</x:v>
      </x:c>
      <x:c r="F750" t="str">
        <x:v>Yes</x:v>
      </x:c>
      <x:c r="G750" t="str">
        <x:v>ICSE-23</x:v>
      </x:c>
      <x:c r="H750" t="str">
        <x:v>Training data: 310,000 condition-message pairs extracted from 40K GitHub Python projects and generate 300,000 inconsistent samples.
Test data:
66 manually annotated real defect repair cases (from 25 projects).
9,913 condition-message pairs from 7 popular open source projects (such as TensorFlow, Django).</x:v>
      </x:c>
      <x:c r="I750" t="str">
        <x:v>AUC (synthetic data): Code-T5 model reaches 0.91, which is better than BiLSTM (0.78) and Triplet model (0.77).
Real defect detection:
F1-score: 0.75 (Precision=78%, Recall=72%).
Industrial application effects: In the latest open source projects, 1/3 of the warnings were real defects, and 50 unknown bugs were found (19 confirmed).</x:v>
      </x:c>
      <x:c r="J750" t="str">
        <x:v>Yes</x:v>
      </x:c>
      <x:c r="K750" t="str">
        <x:v>The paper mentions practical applications in open source projects (such as TensorFlow, Scikit-learn, Sympy) and found 50 unreported defects (such as messages in TensorFlow not covering complete conditional logic), 19 of which have been confirmed to be fixed by developers. No examples of commercial closed source projects were mentioned.</x:v>
      </x:c>
      <x:c r="L750" t="str">
        <x:v>No</x:v>
      </x:c>
      <x:c r="M750" s="6" t="e">
        <x:f>HYPERLINK("https://github.com/sola-st/CMI-Finder","https://github.com/sola-st/CMI-Finder,")</x:f>
        <x:v>HYPERLINK is not implemented. linkLocation=https://github.com/sola-st/CMI-Finder, friendlyName=https://github.com/sola-st/CMI-Finder,</x:v>
      </x:c>
      <x:c r="N750" t="str">
        <x:v>2</x:v>
      </x:c>
      <x:c r="O750" t="str">
        <x:v>Software maintenance and evolution</x:v>
      </x:c>
      <x:c r="P750" t="str">
        <x:v>Automated program repair</x:v>
      </x:c>
      <x:c r="Q750" t="str">
        <x:v>Yes</x:v>
      </x:c>
    </x:row>
    <x:row r="751" ht="25.5" customHeight="1">
      <x:c r="A751" t="str">
        <x:v>A Semantic-aware Parsing Approach for Log Analytics</x:v>
      </x:c>
      <x:c r="B751" t="str">
        <x:v>Maintenance</x:v>
      </x:c>
      <x:c r="C751" t="str">
        <x:v>The paper SemParser: A Semantic Parser for Log Analytics introduces the first semantic-based log parser, SemParser, which extracts structured templates and parameters from semi-structured logs while capturing explicit and implicit semantics. Unlike syntax-based parsers, SemParser employs an end-to-end semantics miner to identify technical concepts (e.g., "cell") and their instances (e.g., "949e1227"), followed by a joint parser leveraging domain knowledge to infer inter-log relations. Evaluated on six systems, SemParser achieves an average F1 score of 0.985 in semantic mining and improves downstream tasks like anomaly detection (1.2%-11.7%) and failure identification (8.65%).</x:v>
      </x:c>
      <x:c r="D751" t="str">
        <x:v>The paper SemParser: A Semantic Parser for Log Analytics introduces the first semantic-based log parser, SemParser, which extracts structured templates and parameters from semi-structured logs while capturing explicit and implicit semantics. Unlike syntax-based parsers, SemParser employs an end-to-end semantics miner to identify technical concepts (e.g., "cell") and their instances (e.g., "949e1227"), followed by a joint parser leveraging domain knowledge to infer inter-log relations. Evaluated on six systems, SemParser achieves an average F1 score of 0.985 in semantic mining and improves downstream tasks like anomaly detection (1.2%-11.7%) and failure identification (8.65%).</x:v>
      </x:c>
      <x:c r="E751" t="str">
        <x:v>Semantic-based log parsing</x:v>
      </x:c>
      <x:c r="F751" t="str">
        <x:v>Yes</x:v>
      </x:c>
      <x:c r="G751" t="str">
        <x:v>ICSE-23</x:v>
      </x:c>
      <x:c r="H751" t="str">
        <x:v>Semantic mining evaluation: Six system logs (Android, Linux, Hadoop, HDFS, OpenStack, ZooKeeper) in the LogHub dataset, containing 12,000 logs and 20,636 annotated CI pairs.
Downstream task assessment:
Anomaly detection: HDFS dataset and F-Dataset (OpenStack fault injection log).
Fault identification: 405 fault cases (16 API error types) in F-Dataset.</x:v>
      </x:c>
      <x:c r="I751" t="str">
        <x:v>Semantic mining:
Indicators: Precision, Recall, F1 (CI pair extraction).
Effect: Average F1=0.985 (six systems).
Anomaly detection:
Indicators: Precision, Recall, F1.
Effect: F1 is improved by 1.2% on HDFS and 11.7% on F-Dataset.
Fault identification:
Indicator: Recall@k (k=1,2,3).
Effect: Recall@1 reaches 0.95, which is 8.65% better than the baseline.</x:v>
      </x:c>
      <x:c r="J751" t="str">
        <x:v>No</x:v>
      </x:c>
      <x:c r="K751" t="str">
        <x:v>Not mentioned, but the F-Dataset used in the experimental part comes from the OpenStack cloud platform and simulates real fault scenarios.
The paper points out that syntax parsers (such as Drain) currently widely used in the industry have semantic missing problems, and SemParser's semantic enhancement capabilities can improve the efficiency of log analysis in actual systems (such as OpenStack fault diagnosis).</x:v>
      </x:c>
      <x:c r="L751" t="str">
        <x:v>No</x:v>
      </x:c>
      <x:c r="M751" s="6"/>
      <x:c r="N751"/>
      <x:c r="O751" t="str">
        <x:v>Anomaly detection and fault diagnosis</x:v>
      </x:c>
      <x:c r="P751" t="str">
        <x:v>Log analysis</x:v>
      </x:c>
      <x:c r="Q751" t="str">
        <x:v>Yes</x:v>
      </x:c>
    </x:row>
    <x:row r="752" ht="25.5" customHeight="1">
      <x:c r="A752" t="str">
        <x:v>BADGE: Prioritizing UI Events with Hierarchical Multi-Armed Bandits for Automated UI Testing</x:v>
      </x:c>
      <x:c r="B752" t="str">
        <x:v>Testing</x:v>
      </x:c>
      <x:c r="C752" t="str">
        <x:v>This paper introduces BADGE, a novel approach for prioritizing UI events in automated UI testing. BADGE leverages a hierarchical multi-armed bandit model to balance exploration value and exploration diversity of UI events. Evaluated on 21 popular industrial apps, BADGE outperforms state-of-the-art tools with 18%-146% higher code coverage and 1.19-5.20x more unique crashes detected.</x:v>
      </x:c>
      <x:c r="D752" t="str">
        <x:v>This paper introduces BADGE, a novel approach for prioritizing UI events in automated UI testing. BADGE leverages a hierarchical multi-armed bandit model to balance exploration value and exploration diversity of UI events. Evaluated on 21 popular industrial apps, BADGE outperforms state-of-the-art tools with 18%-146% higher code coverage and 1.19-5.20x more unique crashes detected.</x:v>
      </x:c>
      <x:c r="E752" t="str">
        <x:v>UI event prioritization in automated UI testing</x:v>
      </x:c>
      <x:c r="F752" t="str">
        <x:v>Yes</x:v>
      </x:c>
      <x:c r="G752" t="str">
        <x:v>ICSE-23</x:v>
      </x:c>
      <x:c r="H752" t="str">
        <x:v>The paper uses 21 popular industrial applications (such as Quizlet, AccuWeather, etc.) from benchmark data sets widely used in previous studies, covering 17 different categories, and most applications have been installed more than 100 million times.</x:v>
      </x:c>
      <x:c r="I752" t="str">
        <x:v>Quantitative indicators:
Code coverage (activity coverage and method coverage).
Number of unique crashes (deduplicated via stack traces).
Effect:
The method coverage is relatively improved by 18%-146%.
The number of unique crashes found is 1.19-5.20 times higher than the baseline tool.</x:v>
      </x:c>
      <x:c r="J752" t="str">
        <x:v>No</x:v>
      </x:c>
      <x:c r="K752" t="str">
        <x:v>The 21 applications tested in the paper are all industrial-level applications. Fastbot (a tool developed by ByteDance) and Monkey (a tool developed by Google) were mentioned as practical tools in the industry, and comparative experiments were conducted.</x:v>
      </x:c>
      <x:c r="L752" t="str">
        <x:v>No</x:v>
      </x:c>
      <x:c r="M752" s="6"/>
      <x:c r="N752" t="str">
        <x:v>2</x:v>
      </x:c>
      <x:c r="O752" t="str">
        <x:v>Program Analysis and Software Testing</x:v>
      </x:c>
      <x:c r="P752" t="str">
        <x:v>Automated test generation</x:v>
      </x:c>
      <x:c r="Q752" t="str">
        <x:v>No</x:v>
      </x:c>
    </x:row>
    <x:row r="753" ht="25.5" customHeight="1">
      <x:c r="A753" t="str">
        <x:v>Efficiency Matters: Speeding Up Automated Testing with GUI Rendering Inference</x:v>
      </x:c>
      <x:c r="B753" t="str">
        <x:v>Testing</x:v>
      </x:c>
      <x:c r="C753" t="str">
        <x:v>The paper introduces AdaT, a lightweight image-based approach to dynamically adjust the inter-event time in automated GUI testing. Traditional tools use fixed throttles, which may lead to inefficiency (long idle waits) or ineffectiveness (events on partially rendered GUIs). AdaT employs a deep learning model to infer GUI rendering states in real-time and schedules events only when GUIs are fully rendered. Evaluations show that AdaT achieves high accuracy (99.8%), improves testing speed, and enhances activity coverage by 6.96% while executing 13.24% more events on fully rendered GUIs.</x:v>
      </x:c>
      <x:c r="D753" t="str">
        <x:v>The paper introduces AdaT, a lightweight image-based approach to dynamically adjust the inter-event time in automated GUI testing. Traditional tools use fixed throttles, which may lead to inefficiency (long idle waits) or ineffectiveness (events on partially rendered GUIs). AdaT employs a deep learning model to infer GUI rendering states in real-time and schedules events only when GUIs are fully rendered. Evaluations show that AdaT achieves high accuracy (99.8%), improves testing speed, and enhances activity coverage by 6.96% while executing 13.24% more events on fully rendered GUIs.</x:v>
      </x:c>
      <x:c r="E753" t="str">
        <x:v>Efficiency optimization of automated GUI testing</x:v>
      </x:c>
      <x:c r="F753" t="str">
        <x:v>Yes</x:v>
      </x:c>
      <x:c r="G753" t="str">
        <x:v>ICSE-23</x:v>
      </x:c>
      <x:c r="H753" t="str">
        <x:v>Dataset: GUI rendering status data set built on the Rico data set (66,233 fully rendered and 45,623 partially rendered GUI screenshots).
Testing tools: Droidbot, Monkey, Ape and other automated testing tools.
Defect benchmark: 18 crash defects from 12 Android applications (such as ActivityDiary, AnkiDroid, etc.).</x:v>
      </x:c>
      <x:c r="I753" t="str">
        <x:v>Model performance:
Accuracy (F1-score): 99.8% (better than 11 baseline methods, such as SIFT+SVM and traditional CNN).
Inference time: 43.02 ms/frame.
Test results:
Activity coverage increased by 6.96%.
Event execution volume increased by 13.24% on fully rendered GUI.
The crash defect trigger time is shortened to 15.93 seconds on average (20%-50% faster than the fixed throttle).</x:v>
      </x:c>
      <x:c r="J753" t="str">
        <x:v>Yes</x:v>
      </x:c>
      <x:c r="K753" t="str">
        <x:v>The paper mentions the integration with Droidbot (an open source tool) and shows the experimental effects (such as improving coverage and triggering more crashes) in 32 popular Google Play apps. No specific corporate cooperation cases were mentioned, but the versatility of the method (applicable to different testing tools and platforms) was emphasized.</x:v>
      </x:c>
      <x:c r="L753" t="str">
        <x:v>No</x:v>
      </x:c>
      <x:c r="M753" s="6"/>
      <x:c r="N753"/>
      <x:c r="O753" t="str">
        <x:v>Program Analysis and Software Testing</x:v>
      </x:c>
      <x:c r="P753" t="str">
        <x:v>Test efficiency optimization</x:v>
      </x:c>
      <x:c r="Q753" t="str">
        <x:v>No</x:v>
      </x:c>
    </x:row>
    <x:row r="754" ht="25.5" customHeight="1">
      <x:c r="A754" t="str">
        <x:v>CodaMOSA: Escaping Coverage Plateaus in Test Generation with Pre-trained Large Language Models</x:v>
      </x:c>
      <x:c r="B754" t="str">
        <x:v>Testing</x:v>
      </x:c>
      <x:c r="C754" t="str">
        <x:v>The paper introduces CoDAMOSA, a novel approach that integrates search-based software testing (SBST) with pre-trained large language models (LLMs) like OpenAI's Codex to overcome coverage plateaus in test generation. When SBST stalls, CoDAMOSA queries Codex for test cases targeting under-covered functions, which are then deserialized and mutated by SBST. Evaluated on 486 Python benchmarks, CoDAMOSA achieves significantly higher coverage compared to SBST and LLM-only baselines, demonstrating the synergy between heuristic search and LLM-generated hints.</x:v>
      </x:c>
      <x:c r="D754" t="str">
        <x:v>The paper introduces CoDAMOSA, a novel approach that integrates search-based software testing (SBST) with pre-trained large language models (LLMs) like OpenAI's Codex to overcome coverage plateaus in test generation. When SBST stalls, CoDAMOSA queries Codex for test cases targeting under-covered functions, which are then deserialized and mutated by SBST. Evaluated on 486 Python benchmarks, CoDAMOSA achieves significantly higher coverage compared to SBST and LLM-only baselines, demonstrating the synergy between heuristic search and LLM-generated hints.</x:v>
      </x:c>
      <x:c r="E754" t="str">
        <x:v>Automated test case generation</x:v>
      </x:c>
      <x:c r="F754" t="str">
        <x:v>Yes</x:v>
      </x:c>
      <x:c r="G754" t="str">
        <x:v>ICSE-23</x:v>
      </x:c>
      <x:c r="H754" t="str">
        <x:v>The paper uses 486 Python modules from 27 open source projects as the evaluation benchmark, including flutils, black, ansible, etc. (see Table I for details). These modules cover code of varying sizes and complexity.</x:v>
      </x:c>
      <x:c r="I754" t="str">
        <x:v>Metric: Code coverage (line coverage + branch coverage).
Effect:
CoDAMOSA significantly outperforms SBST on 173 benchmarks and the pure Codex baseline on 279 benchmarks.
The average improvement in coverage is 10% (vs SBST) and 9% (vs CodexOnly), while the coverage decreases in only 10 (vs SBST) and 4 benchmarks (vs CodexOnly).
On 17% of benchmarks, CoDAMOSA even outperforms SBST and CodexOnly’s test case collection (Union).</x:v>
      </x:c>
      <x:c r="J754" t="str">
        <x:v>No</x:v>
      </x:c>
      <x:c r="K754" t="str">
        <x:v>Not reported</x:v>
      </x:c>
      <x:c r="L754" t="str">
        <x:v>Yes</x:v>
      </x:c>
      <x:c r="M754" s="6" t="e">
        <x:f>HYPERLINK("https://github.com/microsoft/codamosa","https://github.com/microsoft/codamosa,")</x:f>
        <x:v>HYPERLINK is not implemented. linkLocation=https://github.com/microsoft/codamosa, friendlyName=https://github.com/microsoft/codamosa,</x:v>
      </x:c>
      <x:c r="N754" t="str">
        <x:v>142</x:v>
      </x:c>
      <x:c r="O754" t="str">
        <x:v>Program Analysis and Software Testing</x:v>
      </x:c>
      <x:c r="P754" t="str">
        <x:v>Automated test generation</x:v>
      </x:c>
      <x:c r="Q754" t="str">
        <x:v>Yes</x:v>
      </x:c>
    </x:row>
    <x:row r="755" ht="25.5" customHeight="1">
      <x:c r="A755" t="str">
        <x:v>TAINTMINI: Detecting Flow of Sensitive Data in Mini-Programs with Static Taint Analysis</x:v>
      </x:c>
      <x:c r="B755" t="str">
        <x:v>Testing</x:v>
      </x:c>
      <x:c r="C755" t="str">
        <x:v>The paper presents TaintMini, a static taint analysis framework designed to track sensitive data flows in mini-programs running within super apps like WeChat. Mini-programs can access privacy-sensitive data through APIs, posing risks of accidental or intentional leaks. TaintMini addresses challenges such as cross-language, cross-page, and cross-mini-program data flows by constructing a universal data flow graph (UDFG). Evaluated on 238,866 mini-programs, it detected 27,184 with sensitive data flows and identified 455 colluding mini-programs violating privacy policies.</x:v>
      </x:c>
      <x:c r="D755" t="str">
        <x:v>The paper presents TaintMini, a static taint analysis framework designed to track sensitive data flows in mini-programs running within super apps like WeChat. Mini-programs can access privacy-sensitive data through APIs, posing risks of accidental or intentional leaks. TaintMini addresses challenges such as cross-language, cross-page, and cross-mini-program data flows by constructing a universal data flow graph (UDFG). Evaluated on 238,866 mini-programs, it detected 27,184 with sensitive data flows and identified 455 colluding mini-programs violating privacy policies.</x:v>
      </x:c>
      <x:c r="E755" t="str">
        <x:v>Application of static taint analysis technology in small programs</x:v>
      </x:c>
      <x:c r="F755" t="str">
        <x:v>No</x:v>
      </x:c>
      <x:c r="G755" t="str">
        <x:v>ICSE-23</x:v>
      </x:c>
      <x:c r="H755" t="str">
        <x:v>The paper uses a real data set containing 238,866 WeChat mini-programs, which is obtained after deduplication through similarity analysis.</x:v>
      </x:c>
      <x:c r="I755" t="str">
        <x:v>Quantitative indicators:
Detection rate: 11.38% (27,184/238,866) of applets contain sensitive data streams.
Collusion attack detection: 455 collusion applets.
Performance: The average analysis time per applet is 3.73 seconds.
False positive rate (FP): 0%, false negative rate (FN): 5%.
Effect: TaintMini demonstrates high efficiency and accuracy in detecting sensitive data flows and collusion attacks.</x:v>
      </x:c>
      <x:c r="J755" t="str">
        <x:v>Yes</x:v>
      </x:c>
      <x:c r="K755" t="str">
        <x:v>The authors evaluated 238,866 applets, found 27,184 had sensitive data flows, and identified 455 cases of collusion attacks that violated privacy policies.</x:v>
      </x:c>
      <x:c r="L755" t="str">
        <x:v>No</x:v>
      </x:c>
      <x:c r="M755" s="6" t="e">
        <x:f>HYPERLINK("https://github.com/OSUSecLab/TaintMini","https://github.com/OSUSecLab/TaintMini,")</x:f>
        <x:v>HYPERLINK is not implemented. linkLocation=https://github.com/OSUSecLab/TaintMini, friendlyName=https://github.com/OSUSecLab/TaintMini,</x:v>
      </x:c>
      <x:c r="N755" t="str">
        <x:v>77</x:v>
      </x:c>
      <x:c r="O755" t="str">
        <x:v>Software security and vulnerability analysis</x:v>
      </x:c>
      <x:c r="P755" t="str">
        <x:v>User safety and ethical compliance testing</x:v>
      </x:c>
      <x:c r="Q755" t="str">
        <x:v>No</x:v>
      </x:c>
    </x:row>
    <x:row r="756" ht="25.5" customHeight="1">
      <x:c r="A756" t="str">
        <x:v>AChecker: Statically Detecting Smart Contract Access Control Vulnerabilities</x:v>
      </x:c>
      <x:c r="B756" t="str">
        <x:v>Testing</x:v>
      </x:c>
      <x:c r="C756" t="str">
        <x:v>The paper introduces AChecker, a static analysis approach for detecting access control vulnerabilities in smart contracts. Since smart contracts often handle valuable assets, developers implement ad-hoc access control checks, leading to vulnerabilities. AChecker combines static data-flow analysis to infer access control checks and symbolic execution to filter false positives by distinguishing vulnerabilities from intended behaviors. Evaluated on three real-world datasets, AChecker outperformed eight existing tools in precision and recall, and flagged vulnerabilities in popular Ethereum contracts with 90% precision.</x:v>
      </x:c>
      <x:c r="D756" t="str">
        <x:v>The paper introduces AChecker, a static analysis approach for detecting access control vulnerabilities in smart contracts. Since smart contracts often handle valuable assets, developers implement ad-hoc access control checks, leading to vulnerabilities. AChecker combines static data-flow analysis to infer access control checks and symbolic execution to filter false positives by distinguishing vulnerabilities from intended behaviors. Evaluated on three real-world datasets, AChecker outperformed eight existing tools in precision and recall, and flagged vulnerabilities in popular Ethereum contracts with 90% precision.</x:v>
      </x:c>
      <x:c r="E756" t="str">
        <x:v>Access control vulnerability detection in smart contracts</x:v>
      </x:c>
      <x:c r="F756" t="str">
        <x:v>Yes</x:v>
      </x:c>
      <x:c r="G756" t="str">
        <x:v>ICSE-23</x:v>
      </x:c>
      <x:c r="H756" t="str">
        <x:v>CVE dataset: 15 contracts with known access control vulnerabilities.
SmartBugs-wild dataset: 47,518 real Ethereum contracts.
Popular-contracts dataset: 3,000 high-volume Ethereum contracts.</x:v>
      </x:c>
      <x:c r="I756" t="str">
        <x:v>Recall: reaches 80% on the CVE data set, which is better than other tools (up to 60%).
Precision: 88.3% on the SmartBugs-wild data set, significantly higher than comparison tools (such as SPCon's 81.8%).
Performance: The average analysis time is about 11 seconds/contract, and the timeout rate is 17%.</x:v>
      </x:c>
      <x:c r="J756" t="str">
        <x:v>Yes</x:v>
      </x:c>
      <x:c r="K756" t="str">
        <x:v>AChecker detected vulnerabilities in 21 frequently used contracts, and manual verification confirmed that 90% were real vulnerabilities.
Case analysis:
ValueDeFi platform vulnerability (single line of code error caused $10 million loss).
Parity Wallet vulnerability (unprotected function locked up $280 million).</x:v>
      </x:c>
      <x:c r="L756" t="str">
        <x:v>No</x:v>
      </x:c>
      <x:c r="M756" s="6" t="e">
        <x:f>HYPERLINK("https://github.com/DependableSystemsLab/AChecker","https://github.com/DependableSystemsLab/AChecker,")</x:f>
        <x:v>HYPERLINK is not implemented. linkLocation=https://github.com/DependableSystemsLab/AChecker, friendlyName=https://github.com/DependableSystemsLab/AChecker,</x:v>
      </x:c>
      <x:c r="N756" t="str">
        <x:v>36</x:v>
      </x:c>
      <x:c r="O756" t="str">
        <x:v>Software security and vulnerability analysis</x:v>
      </x:c>
      <x:c r="P756" t="str">
        <x:v>Smart contract security</x:v>
      </x:c>
      <x:c r="Q756" t="str">
        <x:v>No</x:v>
      </x:c>
    </x:row>
    <x:row r="757" ht="25.5" customHeight="1">
      <x:c r="A757" t="str">
        <x:v>Fine-grained Commit-level Vulnerability Type Prediction By CWE Tree Structure</x:v>
      </x:c>
      <x:c r="B757" t="str">
        <x:v>Maintenance</x:v>
      </x:c>
      <x:c r="C757" t="str">
        <x:v>This paper introduces TreeVul, an approach for fine-grained vulnerability type prediction of security patches using the CWE tree structure. Formulating the task as a Hierarchical Multi-label Classification (HMC) problem, TreeVul leverages the CWE hierarchy to infer paths from root to target nodes. The proposed model combines hierarchical Bi-LSTM encoders and chain classifiers to incorporate structural knowledge. Experiments on a dataset of 6,541 commits show significant improvements over baselines, with gains of 5.9% (weighted F1), 25.0% (macro F1), and 7.7% (MCC). User and case studies demonstrate its practical utility in enhancing remediation workflows and NVD metadata quality.</x:v>
      </x:c>
      <x:c r="D757" t="str">
        <x:v>This paper introduces TreeVul, an approach for fine-grained vulnerability type prediction of security patches using the CWE tree structure. Formulating the task as a Hierarchical Multi-label Classification (HMC) problem, TreeVul leverages the CWE hierarchy to infer paths from root to target nodes. The proposed model combines hierarchical Bi-LSTM encoders and chain classifiers to incorporate structural knowledge. Experiments on a dataset of 6,541 commits show significant improvements over baselines, with gains of 5.9% (weighted F1), 25.0% (macro F1), and 7.7% (MCC). User and case studies demonstrate its practical utility in enhancing remediation workflows and NVD metadata quality.</x:v>
      </x:c>
      <x:c r="E757" t="str">
        <x:v>Fine-grained vulnerability type classification based on CWE tree structure</x:v>
      </x:c>
      <x:c r="F757" t="str">
        <x:v>Yes</x:v>
      </x:c>
      <x:c r="G757" t="str">
        <x:v>ICSE-23</x:v>
      </x:c>
      <x:c r="H757" t="str">
        <x:v>The paper uses a self-built data set collected from NVD, which contains 6,541 security patch submissions from 1,560 GitHub open source repositories, annotated as vulnerability types at the third level of the CWE tree.</x:v>
      </x:c>
      <x:c r="I757" t="str">
        <x:v>Indicators: Weighted F1 score (Weighted F1), Macro F1 score (Macro F1), Matthews correlation coefficient (MCC), Path Fraction (PF).
Effect: In the third-level classification task, TreeVul has a weighted F1 of 0.72 (increased by 5.9%), macro F1 of 0.50 (increased by 25.0%), MCC of 0.70 (increased by 7.7%), and PF of 0.79 (the average number of predicted correct path nodes is 2.4/3).</x:v>
      </x:c>
      <x:c r="J757" t="str">
        <x:v>No</x:v>
      </x:c>
      <x:c r="K757" t="str">
        <x:v>Not mentioned, but mentioned user research: It is verified that the fine-grained vulnerability type information provided by TreeVul can help developers analyze and repair vulnerabilities more efficiently.
Case Study: Demonstrates that TreeVul can be used to improve the quality of CWE metadata in NVD, such as updating coarse-grained CWE categories to fine-grained categories (such as CWE-74 → CWE-126), or filling in missing CWE tags.</x:v>
      </x:c>
      <x:c r="L757" t="str">
        <x:v>Yes</x:v>
      </x:c>
      <x:c r="M757" s="6"/>
      <x:c r="N757"/>
      <x:c r="O757" t="str">
        <x:v>Software maintenance and evolution</x:v>
      </x:c>
      <x:c r="P757" t="str">
        <x:v>Automated program repair</x:v>
      </x:c>
      <x:c r="Q757" t="str">
        <x:v>Yes</x:v>
      </x:c>
    </x:row>
    <x:row r="758" ht="25.5" customHeight="1">
      <x:c r="A758" t="str">
        <x:v>VulGen: Realistic Vulnerability Generation Via Pattern Mining and Deep Learning</x:v>
      </x:c>
      <x:c r="B758" t="str">
        <x:v>Testing</x:v>
      </x:c>
      <x:c r="C758" t="str">
        <x:v>The paper "VULGEN: Realistic Vulnerability Generation Via Pattern Mining and Deep Learning" introduces a novel technique called VULGEN that combines pattern mining and deep learning to generate realistic vulnerability samples. By separating the concerns of "how to inject" (via deterministic pattern mining) and "where to inject" (via probabilistic deep learning localization), VULGEN effectively addresses the challenges of ambiguity in pattern-based approaches and data scarcity in pure learning-based methods. Evaluations demonstrate that VULGEN outperforms state-of-the-art baselines in precision and success rate, and its generated samples significantly improve the performance of vulnerability detectors.</x:v>
      </x:c>
      <x:c r="D758" t="str">
        <x:v>The paper "VULGEN: Realistic Vulnerability Generation Via Pattern Mining and Deep Learning" introduces a novel technique called VULGEN that combines pattern mining and deep learning to generate realistic vulnerability samples. By separating the concerns of "how to inject" (via deterministic pattern mining) and "where to inject" (via probabilistic deep learning localization), VULGEN effectively addresses the challenges of ambiguity in pattern-based approaches and data scarcity in pure learning-based methods. Evaluations demonstrate that VULGEN outperforms state-of-the-art baselines in precision and success rate, and its generated samples significantly improve the performance of vulnerability detectors.</x:v>
      </x:c>
      <x:c r="E758" t="str">
        <x:v>Automatically generate real vulnerability samples</x:v>
      </x:c>
      <x:c r="F758" t="str">
        <x:v>Yes</x:v>
      </x:c>
      <x:c r="G758" t="str">
        <x:v>ICSE-23</x:v>
      </x:c>
      <x:c r="H758" t="str">
        <x:v>The paper uses multiple real vulnerability data sets for experiments, including:
Devign
ReVeal
PatchDB
BigVul
CVEFixes
Finally, 10,783 pairs of vulnerability fix samples were integrated for training and testing.</x:v>
      </x:c>
      <x:c r="I758" t="str">
        <x:v>Precision: 14.6% (the proportion of generated samples that exactly match real vulnerabilities).
Success Rate: 69% (the proportion of generated samples that actually contain vulnerabilities).
Improvement:
The accuracy is improved by 16.3%–158.2% compared with the baseline method.
The success rate is 38.0%–430.1% higher than the baseline method.
Vulnerability detector performance improvement: After training with the generated samples, the F1 value of the vulnerability detector is increased by up to 31.8%.</x:v>
      </x:c>
      <x:c r="J758" t="str">
        <x:v>No</x:v>
      </x:c>
      <x:c r="K758" t="str">
        <x:v>Not mentioned, but emphasized that the generated samples can be used to improve the training effect of vulnerability detection tools (such as Devign and ReVeal), indirectly supporting industry needs.</x:v>
      </x:c>
      <x:c r="L758" t="str">
        <x:v>No</x:v>
      </x:c>
      <x:c r="M758" s="6"/>
      <x:c r="N758"/>
      <x:c r="O758" t="str">
        <x:v>Software security and vulnerability analysis</x:v>
      </x:c>
      <x:c r="P758" t="str">
        <x:v>Defect prediction and generation</x:v>
      </x:c>
      <x:c r="Q758" t="str">
        <x:v>Yes</x:v>
      </x:c>
    </x:row>
    <x:row r="759" ht="25.5" customHeight="1">
      <x:c r="A759" t="str">
        <x:v>Reusing Deep Neural Network Models through Model Re-engineering</x:v>
      </x:c>
      <x:c r="B759" t="str">
        <x:v>Development</x:v>
      </x:c>
      <x:c r="C759" t="str">
        <x:v>The paper proposes SeAM, a search-based model re-engineering approach that improves the reusability of deep neural network (DNN) models by retaining only task-relevant weights through gradient-guided search. Unlike traditional methods that reuse entire models, SeAM reduces inference time by 42.41%, increases classification accuracy by 5.85%, and cuts defect inheritance by 57% while retaining merely 10.11% of the original weights. Evaluations on four CNN models and eight datasets demonstrate its effectiveness.</x:v>
      </x:c>
      <x:c r="D759" t="str">
        <x:v>The paper proposes SeAM, a search-based model re-engineering approach that improves the reusability of deep neural network (DNN) models by retaining only task-relevant weights through gradient-guided search. Unlike traditional methods that reuse entire models, SeAM reduces inference time by 42.41%, increases classification accuracy by 5.85%, and cuts defect inheritance by 57% while retaining merely 10.11% of the original weights. Evaluations on four CNN models and eight datasets demonstrate its effectiveness.</x:v>
      </x:c>
      <x:c r="E759" t="str">
        <x:v>Reuse and reengineering of deep neural network models</x:v>
      </x:c>
      <x:c r="F759" t="str">
        <x:v>Yes</x:v>
      </x:c>
      <x:c r="G759" t="str">
        <x:v>ICSE-23</x:v>
      </x:c>
      <x:c r="H759" t="str">
        <x:v>Models: VGG16, ResNet20, ResNet50, ResNet18.
There are eight data sets: CIFAR-10, CIFAR-100, ImageNet, MIT Indoor Scenes, Caltech-UCSD Birds, etc.</x:v>
      </x:c>
      <x:c r="I759" t="str">
        <x:v>Weight retention rate: only 10.11% of the weights are retained.
Inference time: reduced by 42.41%.
Classification accuracy: increased by 5.85%.
Defect inheritance rate: reduced by 57%.</x:v>
      </x:c>
      <x:c r="J759" t="str">
        <x:v>No</x:v>
      </x:c>
      <x:c r="K759" t="str">
        <x:v>not mentioned,
Case study: Google Vision API: Directly reusing its multi-classification model will lead to redundant calculations (such as calling 20,000 classifications only for "fire detection"), but SeAM can cut irrelevant weights and reduce overhead.
Fire alarm system: By re-engineering the model, only the "fire/non-fire" classification function is retained, significantly improving efficiency.</x:v>
      </x:c>
      <x:c r="L759" t="str">
        <x:v>No</x:v>
      </x:c>
      <x:c r="M759" s="6" t="e">
        <x:f>HYPERLINK("https://github.com/qibinhang/SeaM","https://github.com/qibinhang/SeaM,")</x:f>
        <x:v>HYPERLINK is not implemented. linkLocation=https://github.com/qibinhang/SeaM, friendlyName=https://github.com/qibinhang/SeaM,</x:v>
      </x:c>
      <x:c r="N759" t="str">
        <x:v>7</x:v>
      </x:c>
      <x:c r="O759" t="str">
        <x:v>SE for AI </x:v>
      </x:c>
      <x:c r="P759" t="str">
        <x:v>Model Robustness and Adversarial Examples</x:v>
      </x:c>
      <x:c r="Q759" t="str">
        <x:v>No</x:v>
      </x:c>
    </x:row>
    <x:row r="760" ht="25.5" customHeight="1">
      <x:c r="A760" t="str">
        <x:v>PyEvolve: Automating Frequent Code Changes in Python ML Systems</x:v>
      </x:c>
      <x:c r="B760" t="str">
        <x:v>Maintenance</x:v>
      </x:c>
      <x:c r="C760" t="str">
        <x:v>This paper introduces PyEvolve, a tool designed to automate frequent code change patterns (CPATs) in Python machine learning systems. PyEvolve mines CPATs from version histories, infers transformation rules, and applies them to new target sites while considering data-flow and control-flow relationships. The tool significantly advances the state-of-the-art by handling unseen variants of complex CPATs. Evaluations on 40,000 transformations show 97% precision and 94% recall, with 90% of PyEvolve-generated changes accepted by developers in open-source projects.</x:v>
      </x:c>
      <x:c r="D760" t="str">
        <x:v>This paper introduces PyEvolve, a tool designed to automate frequent code change patterns (CPATs) in Python machine learning systems. PyEvolve mines CPATs from version histories, infers transformation rules, and applies them to new target sites while considering data-flow and control-flow relationships. The tool significantly advances the state-of-the-art by handling unseen variants of complex CPATs. Evaluations on 40,000 transformations show 97% precision and 94% recall, with 90% of PyEvolve-generated changes accepted by developers in open-source projects.</x:v>
      </x:c>
      <x:c r="E760" t="str">
        <x:v>Mining and application of automated code change patterns (CPATs)</x:v>
      </x:c>
      <x:c r="F760" t="str">
        <x:v>Yes</x:v>
      </x:c>
      <x:c r="G760" t="str">
        <x:v>ICSE-23</x:v>
      </x:c>
      <x:c r="H760" t="str">
        <x:v>The paper uses the following benchmarks:
A dataset of 2,500 CPATs mined from 1,000 top Python machine learning projects (from the author’s previous work R-CPATMiner).
20 well-known open source projects (such as TensorFlow, PyTorch, Keras, Scikit-Learn, etc.) are used to verify the effectiveness and practicality of the tools.</x:v>
      </x:c>
      <x:c r="I760" t="str">
        <x:v>Quantitative indicators:
Precision: 97%
Recall: 94%
Developer acceptance rate: 90% (163/181 submitted changes accepted)
Effect:
70% of code variants cannot be handled by existing technologies, and PyEvolve successfully implements these transformations.
Demonstrated high accuracy and coverage over 40,000 conversion trials.</x:v>
      </x:c>
      <x:c r="J760" t="str">
        <x:v>Yes</x:v>
      </x:c>
      <x:c r="K760" t="str">
        <x:v>181 code changes generated by PyEvolve were submitted to well-known open source projects (such as TensorFlow, PyTorch, Keras, Scikit-Learn, etc.), of which 163 (90%) were accepted by developers.
Developer feedback indicates that these changes improve the performance and quality of the code, such as:
Developers of Project Prosodic rated the change as "clearer and faster".
Developers of Project Transferlearning believe the changes "increase efficiency."</x:v>
      </x:c>
      <x:c r="L760" t="str">
        <x:v>Yes</x:v>
      </x:c>
      <x:c r="M760" s="6"/>
      <x:c r="N760"/>
      <x:c r="O760" t="str">
        <x:v>Code generation and understanding</x:v>
      </x:c>
      <x:c r="P760" t="str">
        <x:v>Code refactoring and smell detection</x:v>
      </x:c>
      <x:c r="Q760" t="str">
        <x:v>No</x:v>
      </x:c>
    </x:row>
    <x:row r="761" ht="25.5" customHeight="1">
      <x:c r="A761" t="str">
        <x:v>DeepArc: Modularizing Neural Networks for the Model Maintenance</x:v>
      </x:c>
      <x:c r="B761" t="str">
        <x:v>Maintenance</x:v>
      </x:c>
      <x:c r="C761" t="str">
        <x:v>The paper introduces DeepArc, a novel modularization method for neural networks, addressing challenges in model maintenance tasks. Unlike traditional monolithic neural networks, DeepArc decomposes a model into consecutive semantic modules, each encapsulating layers with similar semantics. This modularization facilitates tasks like model compression and enhancement. Experiments show that DeepArc improves compression efficiency by 14.8% and reduces training efforts by focusing on localized modules, achieving faster performance while maintaining accuracy.</x:v>
      </x:c>
      <x:c r="D761" t="str">
        <x:v>The paper introduces DeepArc, a novel modularization method for neural networks, addressing challenges in model maintenance tasks. Unlike traditional monolithic neural networks, DeepArc decomposes a model into consecutive semantic modules, each encapsulating layers with similar semantics. This modularization facilitates tasks like model compression and enhancement. Experiments show that DeepArc improves compression efficiency by 14.8% and reduces training efforts by focusing on localized modules, achieving faster performance while maintaining accuracy.</x:v>
      </x:c>
      <x:c r="E761" t="str">
        <x:v>Modular approach to neural networks</x:v>
      </x:c>
      <x:c r="F761" t="str">
        <x:v>Yes</x:v>
      </x:c>
      <x:c r="G761" t="str">
        <x:v>ICSE-23</x:v>
      </x:c>
      <x:c r="H761" t="str">
        <x:v>The paper uses the following benchmarks:
Model architecture: ResNet-110, Wide-ResNet-38, VGGNet-19.
Datasets: MNIST, FMNIST, CIFAR-10.</x:v>
      </x:c>
      <x:c r="I761" t="str">
        <x:v>Quantitative indicators:
Modularity Metrics: Measures the proportion of the model layer that is encapsulated into modules.
Model compression efficiency: compression ratio, number of iterations and model accuracy.
Model repair efficiency: training time, training model size and accuracy.
Effect:
Modularity: Significant performance on large models (such as ResNet-110).
Model compression: Improved compression efficiency by 14.8%, compression rate by 1.7%, and accuracy loss of only 0.25%.
Model repair: training time reduced by 32.85%, requiring less than 20% of neurons to be trained.</x:v>
      </x:c>
      <x:c r="J761" t="str">
        <x:v>No</x:v>
      </x:c>
      <x:c r="K761" t="str">
        <x:v>Not reported</x:v>
      </x:c>
      <x:c r="L761" t="str">
        <x:v>No</x:v>
      </x:c>
      <x:c r="M761" s="6" t="e">
        <x:f>HYPERLINK("https://github.com/hnurxn/Deep-Arc","https://github.com/hnurxn/Deep-Arc,")</x:f>
        <x:v>HYPERLINK is not implemented. linkLocation=https://github.com/hnurxn/Deep-Arc, friendlyName=https://github.com/hnurxn/Deep-Arc,</x:v>
      </x:c>
      <x:c r="N761" t="str">
        <x:v>5</x:v>
      </x:c>
      <x:c r="O761" t="str">
        <x:v>SE for AI </x:v>
      </x:c>
      <x:c r="P761" t="str">
        <x:v>Model Robustness and Adversarial Examples</x:v>
      </x:c>
      <x:c r="Q761" t="str">
        <x:v>No</x:v>
      </x:c>
    </x:row>
    <x:row r="762" ht="25.5" customHeight="1">
      <x:c r="A762" t="str">
        <x:v>Decomposing a Recurrent Neural Network into Modules for Enabling Reusability and Replacement</x:v>
      </x:c>
      <x:c r="B762" t="str">
        <x:v>Design</x:v>
      </x:c>
      <x:c r="C762" t="str">
        <x:v>This paper proposes a method to decompose Recurrent Neural Networks (RNNs) into modules, enabling fine-grained reuse and replacement of model components. Unlike traditional monolithic RNNs, which require retraining for modifications, the authors address unique challenges in RNNs (e.g., time loops, gated architectures, and multiple I/O modes) to create reusable modules. The approach supports Vanilla RNNs, LSTMs, and GRUs, and handles both logistic and ReLU activations. Experiments on five datasets (e.g., Math QA, Tatoeba) show minimal performance cost (accuracy: -0.6%, BLEU: +0.10%) and demonstrate successful module reuse (accuracy: -2.38%, BLEU: +4.40%) and replacement (accuracy: -7.16%, BLEU: +0.98%).</x:v>
      </x:c>
      <x:c r="D762" t="str">
        <x:v>This paper proposes a method to decompose Recurrent Neural Networks (RNNs) into modules, enabling fine-grained reuse and replacement of model components. Unlike traditional monolithic RNNs, which require retraining for modifications, the authors address unique challenges in RNNs (e.g., time loops, gated architectures, and multiple I/O modes) to create reusable modules. The approach supports Vanilla RNNs, LSTMs, and GRUs, and handles both logistic and ReLU activations. Experiments on five datasets (e.g., Math QA, Tatoeba) show minimal performance cost (accuracy: -0.6%, BLEU: +0.10%) and demonstrate successful module reuse (accuracy: -2.38%, BLEU: +4.40%) and replacement (accuracy: -7.16%, BLEU: +0.98%).</x:v>
      </x:c>
      <x:c r="E762" t="str">
        <x:v>Modular decomposition of recurrent neural networks (RNN)</x:v>
      </x:c>
      <x:c r="F762" t="str">
        <x:v>Yes</x:v>
      </x:c>
      <x:c r="G762" t="str">
        <x:v>ICSE-23</x:v>
      </x:c>
      <x:c r="H762" t="str">
        <x:v>The paper uses the following five benchmark data sets:
Math QA (mathematical question classification)
Brown Corpus (linguistic data, part-of-speech tagging)
Wiki-toxicity (toxicity review classification)
Cline OOS (Intent Classification)
Tatoeba (multi-language translation tasks).</x:v>
      </x:c>
      <x:c r="I762" t="str">
        <x:v>Accuracy: The model dropped by an average of 0.6% after decomposition (median -0.24%).
BLEU score: average improvement of 0.10% (median +0.01%) in language translation tasks.
Module reuse: the accuracy dropped by 2.38% on average, and the BLEU score increased by 4.40%.
Module replacement: the accuracy dropped by 7.16% on average, and the BLEU score increased by 0.98%.
Structural similarity (Jaccard Index): average 0.82-0.83, indicating that the module is significantly different from the original model.</x:v>
      </x:c>
      <x:c r="J762" t="str">
        <x:v>No</x:v>
      </x:c>
      <x:c r="K762" t="str">
        <x:v>Not mentioned, but the paper mentioned two industry cases:
European Union Multilingual Translation System: Support new languages (such as Ukrainian) through modular extensions to avoid overall model retraining.
Fix gender biased translations: Replace biased modules (such as the Estonian to English translation module) to fix model behavior.
Specific examples come from practical issues at the European Language Resources Coordination (ELRC) and Google Translate.</x:v>
      </x:c>
      <x:c r="L762" t="str">
        <x:v>Yes</x:v>
      </x:c>
      <x:c r="M762" s="6"/>
      <x:c r="N762"/>
      <x:c r="O762" t="str">
        <x:v>SE for AI </x:v>
      </x:c>
      <x:c r="P762" t="str">
        <x:v>Model Robustness and Adversarial Examples</x:v>
      </x:c>
      <x:c r="Q762" t="str">
        <x:v>Yes</x:v>
      </x:c>
    </x:row>
    <x:row r="763" ht="25.5" customHeight="1">
      <x:c r="A763" t="str">
        <x:v>Chronos: Time-Aware Zero-Shot Identification of Libraries from Vulnerability Reports</x:v>
      </x:c>
      <x:c r="B763" t="str">
        <x:v>Maintenance</x:v>
      </x:c>
      <x:c r="C763" t="str">
        <x:v>The paper Chronos: Time-Aware Zero-Shot Identification of Libraries from Vulnerability Reports introduces a zero-shot learning approach named Chronos to identify libraries from vulnerability reports. Traditional methods based on extreme multi-label learning (XML) ignore the chronological order of reports, leading to performance degradation when new libraries emerge. Chronos incorporates data enhancement and time-aware adjustments, achieving an average F1-score of 0.75, which is 2.7x better than state-of-the-art XML-based approaches. This method addresses practical challenges in maintaining vulnerability databases and enhances software supply chain security.</x:v>
      </x:c>
      <x:c r="D763" t="str">
        <x:v>The paper Chronos: Time-Aware Zero-Shot Identification of Libraries from Vulnerability Reports introduces a zero-shot learning approach named Chronos to identify libraries from vulnerability reports. Traditional methods based on extreme multi-label learning (XML) ignore the chronological order of reports, leading to performance degradation when new libraries emerge. Chronos incorporates data enhancement and time-aware adjustments, achieving an average F1-score of 0.75, which is 2.7x better than state-of-the-art XML-based approaches. This method addresses practical challenges in maintaining vulnerability databases and enhances software supply chain security.</x:v>
      </x:c>
      <x:c r="E763" t="str">
        <x:v>Automatically identify relevant libraries from vulnerability reports</x:v>
      </x:c>
      <x:c r="F763" t="str">
        <x:v>Yes</x:v>
      </x:c>
      <x:c r="G763" t="str">
        <x:v>ICSE-23</x:v>
      </x:c>
      <x:c r="H763" t="str">
        <x:v>The data set used in the paper contains 7,665 vulnerability reports and 4,682 tags, from the NVD (National Vulnerability Database) and SCA (Software Composition Analysis) vulnerability databases. The data set is divided into training set (2014–2016), validation set (2017) and test set (2018–2019) in chronological order.</x:v>
      </x:c>
      <x:c r="I763" t="str">
        <x:v>Indicators: Precision@k (P@k), Recall@k (R@k), F1-score@k (F1@k), where k=1,2,3.
Effect:
The average F1 of Chronos is 0.75, which is 167.9% higher than the best baseline method LightXML (F1=0.28).
Data augmentation and time-aware adjustment contributed 6.7% and 9.2% performance improvements respectively.
On data containing only unseen labels, Chronos successfully predicted 72.52% of unseen libraries.</x:v>
      </x:c>
      <x:c r="J763" t="str">
        <x:v>No</x:v>
      </x:c>
      <x:c r="K763" t="str">
        <x:v>Not mentioned, but mentioned:
Tools such as Veracode and Snyk rely on vulnerability databases, while Chronos can automate the database maintenance process and reduce manual analysis costs.
The CVE-2018-19149 vulnerability report was mentioned in the case, and Chronos successfully identified libraries (such as "evince") that were not explicitly mentioned in the description.
Experimental comparison shows that the performance of Chronos is 3 times higher than that of directly matching CPE configuration.</x:v>
      </x:c>
      <x:c r="L763" t="str">
        <x:v>No</x:v>
      </x:c>
      <x:c r="M763" s="6" t="e">
        <x:f>HYPERLINK("https://github.com/soarsmu/Chronos","https://github.com/soarsmu/Chronos,")</x:f>
        <x:v>HYPERLINK is not implemented. linkLocation=https://github.com/soarsmu/Chronos, friendlyName=https://github.com/soarsmu/Chronos,</x:v>
      </x:c>
      <x:c r="N763" t="str">
        <x:v>11</x:v>
      </x:c>
      <x:c r="O763" t="str">
        <x:v>Software security and vulnerability analysis</x:v>
      </x:c>
      <x:c r="P763" t="str">
        <x:v>Malicious code detection</x:v>
      </x:c>
      <x:c r="Q763" t="str">
        <x:v>Yes</x:v>
      </x:c>
    </x:row>
    <x:row r="764" ht="25.5" customHeight="1">
      <x:c r="A764" s="8" t="str">
        <x:v>Understanding the Threats of Upstream Vulnerabilities to Downstream Projects in the Maven Ecosystem</x:v>
      </x:c>
      <x:c r="B764" t="str">
        <x:v>Maintenance</x:v>
      </x:c>
      <x:c r="C764" t="str">
        <x:v>This paper investigates the threats of upstream vulnerabilities to downstream projects in the Maven ecosystem. By analyzing 44,450 〈CVE, upstream, downstream〉 instances and approximately 50 million invocations, the study examines vulnerability reachability, path constraints, and developer responses. Key findings include: only 25.7% of vulnerable libraries are reachable by downstream projects, 86.1% of vulnerable functions are never invoked, and SCA tools generate high false positives (73.3%). The work highlights the need for precise tools to assess vulnerability impacts and provides insights for ecosystem security.</x:v>
      </x:c>
      <x:c r="D764" t="str">
        <x:v>This paper investigates the threats of upstream vulnerabilities to downstream projects in the Maven ecosystem. By analyzing 44,450 〈CVE, upstream, downstream〉 instances and approximately 50 million invocations, the study examines vulnerability reachability, path constraints, and developer responses. Key findings include: only 25.7% of vulnerable libraries are reachable by downstream projects, 86.1% of vulnerable functions are never invoked, and SCA tools generate high false positives (73.3%). The work highlights the need for precise tools to assess vulnerability impacts and provides insights for ecosystem security.</x:v>
      </x:c>
      <x:c r="E764" t="str">
        <x:v>Analysis of security threats to downstream projects from upstream library vulnerabilities in the Maven ecosystem</x:v>
      </x:c>
      <x:c r="F764" t="str">
        <x:v>No</x:v>
      </x:c>
      <x:c r="G764" t="str">
        <x:v>ICSE-23</x:v>
      </x:c>
      <x:c r="H764" t="str">
        <x:v>The paper constructed a large-scale data set, including:
832 CVE vulnerabilities and their 1,078 patches involving 613 upstream libraries.
There are 29,952 downstream projects, forming 44,450 groups of &lt;CVE, upstream, downstream&gt; relationships.
About 50 million downstream calls to upstream are recorded.
Data sources include public vulnerability databases (such as NVD, Veracode), GitHub commit logs, and Maven central repository.</x:v>
      </x:c>
      <x:c r="I764" t="str">
        <x:v>Accessibility: Only 25.7% of vulnerability libraries are accessible downstream, and each vulnerability affects 10.4% of downstream projects on average.
Path complexity: 27.3% of reachable paths need to satisfy more than 10 constraints, and 39.5% of constraints involve reference type variables.
False positive rate: The false positive rate of SCA tools is as high as 73.3%.
Response behavior: 86% of downstream projects took action (such as escalating) after vulnerability disclosure, with an average response time of 270 days.</x:v>
      </x:c>
      <x:c r="J764" t="str">
        <x:v>No</x:v>
      </x:c>
      <x:c r="K764" t="str">
        <x:v>Not mentioned, but the paper mentioned the problem of high false positives in related tools in the industry (such as OWASP Dependency-Check, Snyk), and verified the limitations of the tools in actual use through a developer survey (109 respondents). Cases include:
The impact of the Apache Log4j2 vulnerability (CVE-2021-44832) on downstream projects (such as the upgrade behavior of switcher-client and expense-tally-model).
Propagation path analysis of commons-io vulnerability (CVE-2021-29425) (such as the reachability difference between pmd-core and openhub-core).</x:v>
      </x:c>
      <x:c r="L764" t="str">
        <x:v>No</x:v>
      </x:c>
      <x:c r="M764" s="6"/>
      <x:c r="N764"/>
      <x:c r="O764" t="str">
        <x:v>Software maintenance and evolution</x:v>
      </x:c>
      <x:c r="P764" t="str">
        <x:v>Software dependency management</x:v>
      </x:c>
      <x:c r="Q764" t="str">
        <x:v>No</x:v>
      </x:c>
    </x:row>
    <x:row r="765" ht="25.5" customHeight="1">
      <x:c r="A765" t="str">
        <x:v>SecBench.js: An Executable Security Benchmark Suite for Server-Side JavaScript</x:v>
      </x:c>
      <x:c r="B765" t="str">
        <x:v>Testing</x:v>
      </x:c>
      <x:c r="C765" t="str">
        <x:v>This paper presents SecBench.js, the first comprehensive benchmark suite of vulnerabilities and executable exploits for npm. The benchmark includes 600 real-world vulnerabilities covering the five most common classes of server-side JavaScript vulnerabilities (e.g., path traversal, prototype pollution). Each vulnerability comes with an executable exploit and an oracle to validate successful exploitation. SecBench.js is realistic, executable, two-sided (including both vulnerable and fixed versions), and manually vetted. Using this benchmark, the authors identified 168 mislabeled vulnerable versions and 20 zero-day vulnerabilities, demonstrating its practical applications in vulnerability detection and patch validation.</x:v>
      </x:c>
      <x:c r="D765" t="str">
        <x:v>This paper presents SecBench.js, the first comprehensive benchmark suite of vulnerabilities and executable exploits for npm. The benchmark includes 600 real-world vulnerabilities covering the five most common classes of server-side JavaScript vulnerabilities (e.g., path traversal, prototype pollution). Each vulnerability comes with an executable exploit and an oracle to validate successful exploitation. SecBench.js is realistic, executable, two-sided (including both vulnerable and fixed versions), and manually vetted. Using this benchmark, the authors identified 168 mislabeled vulnerable versions and 20 zero-day vulnerabilities, demonstrating its practical applications in vulnerability detection and patch validation.</x:v>
      </x:c>
      <x:c r="E765" t="str">
        <x:v>Building a security vulnerability benchmark suite for server-side JavaScript (npm ecosystem)</x:v>
      </x:c>
      <x:c r="F765" t="str">
        <x:v>No</x:v>
      </x:c>
      <x:c r="G765" t="str">
        <x:v>ICSE-23</x:v>
      </x:c>
      <x:c r="H765" t="str">
        <x:v>The benchmark used in the paper is SecBench.js, which contains 600 real vulnerabilities, covering five types of common vulnerabilities (path traversal, prototype pollution, command injection, denial of service attack and code injection).</x:v>
      </x:c>
      <x:c r="I765" t="str">
        <x:v>Quantitative indicators:
Number of vulnerabilities (600).
Vulnerability coverage (five common categories of vulnerabilities).
Executability (each vulnerability comes with an attack payload and verification oracle).
Fix version coverage (48% of vulnerabilities contain fix versions).
Dynamic analysis success rate (94.5% of vulnerabilities were successfully located in sensitive API calls).
Effect:
168 incorrectly flagged vulnerable versions (19 packages) were found.
20 zero-day vulnerabilities were discovered (12 assigned CVE numbers).
18 defective patches were discovered through simple code transformation.</x:v>
      </x:c>
      <x:c r="J765" t="str">
        <x:v>Yes</x:v>
      </x:c>
      <x:c r="K765" t="str">
        <x:v>The paper mentions the application of SecBench.js in the industry, such as:
Discover versions of vulnerabilities incorrectly flagged in public security advisories (such as jspdf and mithril packages) through dynamic analysis.
Identify defective patches (e.g. fixes to the convict package that do not fully resolve the issue).
Dynamically analyze sensitive API calls to provide a baseline for vulnerability detection tools.</x:v>
      </x:c>
      <x:c r="L765" t="str">
        <x:v>No</x:v>
      </x:c>
      <x:c r="M765" s="6"/>
      <x:c r="N765"/>
      <x:c r="O765" t="str">
        <x:v>Software maintenance and evolution</x:v>
      </x:c>
      <x:c r="P765" t="str">
        <x:v>Automated program repair</x:v>
      </x:c>
      <x:c r="Q765" t="str">
        <x:v>No</x:v>
      </x:c>
    </x:row>
    <x:row r="766" ht="25.5" customHeight="1">
      <x:c r="A766" t="str">
        <x:v>On Privacy Weaknesses and Vulnerabilities in Software Systems</x:v>
      </x:c>
      <x:c r="B766" t="str">
        <x:v>Maintenance</x:v>
      </x:c>
      <x:c r="C766" t="str">
        <x:v>This paper investigates the insufficient coverage of privacy weaknesses and vulnerabilities in software systems. By analyzing data from the CWE and CVE systems, the authors found that privacy-related vulnerabilities are significantly underrepresented (only 4.45% in CWE and 0.1% in CVE). To address this gap, the authors developed a taxonomy of common privacy threats and proposed 11 new privacy weaknesses to enhance the CWE system. Real-world code examples were used to validate the existence of these weaknesses.</x:v>
      </x:c>
      <x:c r="D766" t="str">
        <x:v>This paper investigates the insufficient coverage of privacy weaknesses and vulnerabilities in software systems. By analyzing data from the CWE and CVE systems, the authors found that privacy-related vulnerabilities are significantly underrepresented (only 4.45% in CWE and 0.1% in CVE). To address this gap, the authors developed a taxonomy of common privacy threats and proposed 11 new privacy weaknesses to enhance the CWE system. Real-world code examples were used to validate the existence of these weaknesses.</x:v>
      </x:c>
      <x:c r="E766" t="str">
        <x:v>Privacy Weaknesses and Vulnerabilities in Software Systems</x:v>
      </x:c>
      <x:c r="F766" t="str">
        <x:v>No</x:v>
      </x:c>
      <x:c r="G766" t="str">
        <x:v>ICSE-23</x:v>
      </x:c>
      <x:c r="H766" t="str">
        <x:v>The benchmarks used in the paper are CWE (Common Weakness Enumeration) and CVE (Common Vulnerabilities and Exposures) systems, and the privacy-related vulnerabilities in them are analyzed.</x:v>
      </x:c>
      <x:c r="I766" t="str">
        <x:v>Quantitative indicator: coverage of privacy vulnerabilities in CWE and CVE (4.45% in CWE, 0.1% in CVE).
Effect: By proposing 11 new privacy vulnerabilities, the coverage of privacy vulnerabilities in CWE systems has been significantly improved.</x:v>
      </x:c>
      <x:c r="J766" t="str">
        <x:v>No</x:v>
      </x:c>
      <x:c r="K766" t="str">
        <x:v>Not mentioned, but the paper mentioned code examples from open source projects such as Moodle and HumanDynamics to verify newly proposed privacy weaknesses (such as missing user consent revocation functionality). In addition, actual privacy breaches (such as the 2018 data breach in the United States and the Indian National ID Database breach) are also cited to illustrate the seriousness of privacy breaches.</x:v>
      </x:c>
      <x:c r="L766" t="str">
        <x:v>No</x:v>
      </x:c>
      <x:c r="M766" s="6"/>
      <x:c r="N766"/>
      <x:c r="O766" t="str">
        <x:v>Software security and vulnerability analysis</x:v>
      </x:c>
      <x:c r="P766" t="str">
        <x:v>User safety and ethical compliance testing</x:v>
      </x:c>
      <x:c r="Q766" t="str">
        <x:v>No</x:v>
      </x:c>
    </x:row>
    <x:row r="767" ht="25.5" customHeight="1">
      <x:c r="A767" t="str">
        <x:v>Detecting Exception Handling Bugs in C++ Programs</x:v>
      </x:c>
      <x:c r="B767" t="str">
        <x:v>Development</x:v>
      </x:c>
      <x:c r="C767" t="str">
        <x:v>The paper presents a static analysis method for detecting exception handling bugs (EH-bugs) in C++ programs. It extends control flow graphs (CFG) to model exception flows and modifies symbolic execution to track exception propagation. The implemented tool, EHA, detected 36 EH-bugs in 8 GitHub projects with 84% precision, outperforming state-of-the-art tools like Cppcheck and Clang Static Analyzer on both real-world and handmade benchmarks.</x:v>
      </x:c>
      <x:c r="D767" t="str">
        <x:v>The paper presents a static analysis method for detecting exception handling bugs (EH-bugs) in C++ programs. It extends control flow graphs (CFG) to model exception flows and modifies symbolic execution to track exception propagation. The implemented tool, EHA, detected 36 EH-bugs in 8 GitHub projects with 84% precision, outperforming state-of-the-art tools like Cppcheck and Clang Static Analyzer on both real-world and handmade benchmarks.</x:v>
      </x:c>
      <x:c r="E767" t="str">
        <x:v>Exception handling defect detection in C++ programs</x:v>
      </x:c>
      <x:c r="F767" t="str">
        <x:v>Yes</x:v>
      </x:c>
      <x:c r="G767" t="str">
        <x:v>ICSE-23</x:v>
      </x:c>
      <x:c r="H767" t="str">
        <x:v>Real projects: 10 high-star C++ projects selected from GitHub (such as MySQL, Bitcoin, etc.).
Manual benchmark: Three types of defects (memory leaks, division-by-zero errors, and null pointer dereferences) were manually injected into 5 projects, with a total of 150 defect use cases.</x:v>
      </x:c>
      <x:c r="I767" t="str">
        <x:v>Precision: 84% (36/43 real defect confirmations).
Recall: significantly higher than other tools in manual benchmarks (average 74% vs. other tools' highest 33%).
Path coverage: EHA explores 24.8% more paths (including abnormal paths) than the original Clang Static Analyzer.
Performance overhead: Analysis time increases by 8.8%, and the number of basic blocks increases by only 3.9% through the merging algorithm.</x:v>
      </x:c>
      <x:c r="J767" t="str">
        <x:v>Yes</x:v>
      </x:c>
      <x:c r="K767" t="str">
        <x:v>The paper mentions that detected defect reports will be submitted to developers, and 20 submitted defects were confirmed (such as MySQL memory leak problem).</x:v>
      </x:c>
      <x:c r="L767" t="str">
        <x:v>No</x:v>
      </x:c>
      <x:c r="M767" s="6"/>
      <x:c r="N767"/>
      <x:c r="O767" t="str">
        <x:v>Program Analysis and Software Testing</x:v>
      </x:c>
      <x:c r="P767" t="str">
        <x:v>program analysis techniques</x:v>
      </x:c>
      <x:c r="Q767" t="str">
        <x:v>No</x:v>
      </x:c>
    </x:row>
    <x:row r="768" ht="25.5" customHeight="1">
      <x:c r="A768" t="str">
        <x:v>Learning to Boost Disjunctive Static Bug-Finders</x:v>
      </x:c>
      <x:c r="B768" t="str">
        <x:v>Testing</x:v>
      </x:c>
      <x:c r="C768" t="str">
        <x:v>This paper presents a learning-based approach to improve the efficiency of disjunctive static bug-finders (e.g., Infer) by addressing the state explosion problem in path-sensitive analysis. The authors propose a data-driven technique that collects alarm-triggering traces, trains models to predict states likely to contribute to bugs, and adaptively selects the best model for each target program. Experiments show that the method significantly enhances Infer's bug-finding capability, detecting more bugs in less time compared to the original heuristic.</x:v>
      </x:c>
      <x:c r="D768" t="str">
        <x:v>This paper presents a learning-based approach to improve the efficiency of disjunctive static bug-finders (e.g., Infer) by addressing the state explosion problem in path-sensitive analysis. The authors propose a data-driven technique that collects alarm-triggering traces, trains models to predict states likely to contribute to bugs, and adaptively selects the best model for each target program. Experiments show that the method significantly enhances Infer's bug-finding capability, detecting more bugs in less time compared to the original heuristic.</x:v>
      </x:c>
      <x:c r="E768" t="str">
        <x:v>Optimizing state selection heuristics for static defect detection tools through machine learning</x:v>
      </x:c>
      <x:c r="F768" t="str">
        <x:v>Yes</x:v>
      </x:c>
      <x:c r="G768" t="str">
        <x:v>ICSE-23</x:v>
      </x:c>
      <x:c r="H768" t="str">
        <x:v>The paper uses 85 open source C programs (from GNU and GitHub), of which 70 are used for training and verification, and 15 are used for evaluation. Program sizes range from 57 to 701 KLOC (such as bluez, openssl, cpython, etc.).</x:v>
      </x:c>
      <x:c r="I768" t="str">
        <x:v>Indicators: number of defect alarms (alarms) and analysis time (time).
Effect:
Data-driven Infer(
K=5) detected 1,668 alarms in 875 seconds, while the original Infer (
K=60) It takes 39,684 seconds to detect 1,637 alarms, and the efficiency is increased by 45 times.
Use multiple models (
When M=3), 2,740 alarms were detected (67% more than the original method) in only 2,443 seconds.</x:v>
      </x:c>
      <x:c r="J768" t="str">
        <x:v>Yes</x:v>
      </x:c>
      <x:c r="K768" t="str">
        <x:v>The paper mentioned that this method is applied in Meta's static analysis tool Infer to detect memory safety errors in C/C++ code and data competition in Java programs. The experimental section shows cases of successfully detecting memory leak defects in open source projects such as bluez.</x:v>
      </x:c>
      <x:c r="L768" t="str">
        <x:v>Yes</x:v>
      </x:c>
      <x:c r="M768" s="6"/>
      <x:c r="N768"/>
      <x:c r="O768" t="str">
        <x:v>Program Analysis and Software Testing</x:v>
      </x:c>
      <x:c r="P768" t="str">
        <x:v>program analysis techniques</x:v>
      </x:c>
      <x:c r="Q768" t="str">
        <x:v>Yes</x:v>
      </x:c>
    </x:row>
    <x:row r="769" ht="25.5" customHeight="1">
      <x:c r="A769" t="str">
        <x:v>Predicting Bugs by Monitoring Developers During Task Execution</x:v>
      </x:c>
      <x:c r="B769" t="str">
        <x:v>Development</x:v>
      </x:c>
      <x:c r="C769" t="str">
        <x:v>The paper introduces a developer-based bug prediction model that leverages behavioral, psychophysical, and control factors measured during programming tasks (e.g., keystrokes, heart rate, attention levels). Through a controlled experiment with 20 developers, the study compares the performance of a developer-based model, a code-based model (using traditional code metrics), and a combined model. Results show that the developer-based model achieves 76% accuracy, comparable to the code-based model (79%), while the combined model reaches 84% accuracy. The study highlights the potential of monitoring developer states to improve code quality and suggests future applications in training and self-awareness tools.</x:v>
      </x:c>
      <x:c r="D769" t="str">
        <x:v>The paper introduces a developer-based bug prediction model that leverages behavioral, psychophysical, and control factors measured during programming tasks (e.g., keystrokes, heart rate, attention levels). Through a controlled experiment with 20 developers, the study compares the performance of a developer-based model, a code-based model (using traditional code metrics), and a combined model. Results show that the developer-based model achieves 76% accuracy, comparable to the code-based model (79%), while the combined model reaches 84% accuracy. The study highlights the potential of monitoring developer states to improve code quality and suggests future applications in training and self-awareness tools.</x:v>
      </x:c>
      <x:c r="E769" t="str">
        <x:v>Predict possible defects introduced in the code by monitoring the developer's behavioral and psychophysiological characteristics during task execution</x:v>
      </x:c>
      <x:c r="F769" t="str">
        <x:v>Yes</x:v>
      </x:c>
      <x:c r="G769" t="str">
        <x:v>ICSE-23</x:v>
      </x:c>
      <x:c r="H769" t="str">
        <x:v>The paper uses programming tasks on the LeetCode platform as a benchmark, including two types of tasks: implementation tasks and bug-fixing tasks, and is divided into easy and difficult categories based on the question acceptance rate.</x:v>
      </x:c>
      <x:c r="I769" t="str">
        <x:v>Indicators: Accuracy, Precision, Recall, F1-Score.
Effect:
Developer model: accuracy 76% (F1: 0.81 for buggy, 0.68 for not-buggy).
Code model: accuracy 79% (F1: 0.80 for buggy, 0.78 for not-buggy).
Combined model: accuracy 84% (F1: 0.87 for buggy, 0.79 for not-buggy).</x:v>
      </x:c>
      <x:c r="J769" t="str">
        <x:v>No</x:v>
      </x:c>
      <x:c r="K769" t="str">
        <x:v>Not mentioned, but discussed, is the potential value of deploying such models in development environments in the future, such as providing early warnings or optimizing the code review process by monitoring developer status in real time.</x:v>
      </x:c>
      <x:c r="L769" t="str">
        <x:v>No</x:v>
      </x:c>
      <x:c r="M769" s="6"/>
      <x:c r="N769"/>
      <x:c r="O769" t="str">
        <x:v>Software maintenance and evolution</x:v>
      </x:c>
      <x:c r="P769" t="str">
        <x:v>Developer behavior analysis</x:v>
      </x:c>
      <x:c r="Q769" t="str">
        <x:v>No</x:v>
      </x:c>
    </x:row>
    <x:row r="770" ht="25.5" customHeight="1">
      <x:c r="A770" t="str">
        <x:v>Detecting Isolation Bugs via Transaction Oracle Construction</x:v>
      </x:c>
      <x:c r="B770" t="str">
        <x:v>Testing</x:v>
      </x:c>
      <x:c r="C770" t="str">
        <x:v>The paper proposes Troc, a novel transaction testing approach to automatically detect isolation bugs in DBMSs. By decoupling transactions into independent statements and constructing database views guided by isolation levels, Troc compares actual execution results with expected outcomes to identify violations. Implemented on MySQL, MariaDB, and TiDB, Troc uncovered 5 previously unknown isolation bugs. It overcomes limitations of existing tools that rely on simple key-value models, supporting complex SQL and relational features.</x:v>
      </x:c>
      <x:c r="D770" t="str">
        <x:v>The paper proposes Troc, a novel transaction testing approach to automatically detect isolation bugs in DBMSs. By decoupling transactions into independent statements and constructing database views guided by isolation levels, Troc compares actual execution results with expected outcomes to identify violations. Implemented on MySQL, MariaDB, and TiDB, Troc uncovered 5 previously unknown isolation bugs. It overcomes limitations of existing tools that rely on simple key-value models, supporting complex SQL and relational features.</x:v>
      </x:c>
      <x:c r="E770" t="str">
        <x:v>Automated testing and defect detection of database transaction isolation levels</x:v>
      </x:c>
      <x:c r="F770" t="str">
        <x:v>Yes</x:v>
      </x:c>
      <x:c r="G770" t="str">
        <x:v>ICSE-23</x:v>
      </x:c>
      <x:c r="H770" t="str">
        <x:v>The paper does not use standard benchmarks, but tests by randomly generating database table structures and transaction test cases (such as random SQL statement combinations), covering multiple isolation levels (such as Read Committed, Repeatable Read, etc.).</x:v>
      </x:c>
      <x:c r="I770" t="str">
        <x:v>Detection efficiency: On average, it takes 0.3 seconds to generate each test case, and 5.3 seconds to build the transaction oracle.
Defect detection: A total of 12 unique defects (10 isolation defects, 2 transaction defects) were found in MySQL, MariaDB and TiDB, 5 of which were unknown defects.
Coverage: Achieve 20.6% and 25.1% code line coverage in MySQL and MariaDB respectively (only for transaction-related code).</x:v>
      </x:c>
      <x:c r="J770" t="str">
        <x:v>Yes</x:v>
      </x:c>
      <x:c r="K770" t="str">
        <x:v>The paper mentions application cases in mainstream DBMS (MySQL, MariaDB, TiDB) in the industry, including:
A serious isolation flaw (eg Bug#104833) was detected in MySQL 8.0.25.
Long-standing critical flaws (such as MDEV-26642) were discovered in MariaDB 10.5.12 and have been partially fixed.
Transaction logic defects were reported in TiDB 5.2.0 (such as Issue#28092). Developers reported that some issues have not yet been fixed due to compatibility.</x:v>
      </x:c>
      <x:c r="L770" t="str">
        <x:v>Yes</x:v>
      </x:c>
      <x:c r="M770" s="6"/>
      <x:c r="N770"/>
      <x:c r="O770" t="str">
        <x:v>Program Analysis and Software Testing</x:v>
      </x:c>
      <x:c r="P770" t="str">
        <x:v>Automated test generation</x:v>
      </x:c>
      <x:c r="Q770" t="str">
        <x:v>No</x:v>
      </x:c>
    </x:row>
    <x:row r="771" ht="25.5" customHeight="1">
      <x:c r="A771" t="str">
        <x:v>SmallRace: Static Race Detection for Dynamic Languages - A Case on Smalltalk</x:v>
      </x:c>
      <x:c r="B771" t="str">
        <x:v>Testing</x:v>
      </x:c>
      <x:c r="C771" t="str">
        <x:v>This paper presents SmallRace, a static race detection framework designed for dynamic languages, with a focus on Smalltalk. SmallRace translates Smalltalk code into SmallIR (a subset of LLVM IR) and employs interprocedural thread-sensitive pointer analysis to infer variable types and detect race conditions. The framework was evaluated on industrial codebases, identifying 37 real race conditions, demonstrating its practicality and scalability.</x:v>
      </x:c>
      <x:c r="D771" t="str">
        <x:v>This paper presents SmallRace, a static race detection framework designed for dynamic languages, with a focus on Smalltalk. SmallRace translates Smalltalk code into SmallIR (a subset of LLVM IR) and employs interprocedural thread-sensitive pointer analysis to infer variable types and detect race conditions. The framework was evaluated on industrial codebases, identifying 37 real race conditions, demonstrating its practicality and scalability.</x:v>
      </x:c>
      <x:c r="E771" t="str">
        <x:v>Static race condition detection</x:v>
      </x:c>
      <x:c r="F771" t="str">
        <x:v>No</x:v>
      </x:c>
      <x:c r="G771" t="str">
        <x:v>ICSE-23</x:v>
      </x:c>
      <x:c r="H771" t="str">
        <x:v>The paper uses the following benchmarks:
3 small Smalltalk test cases (race mode simulating real scenarios)
2 medium-sized applications (MemoryMonitor and AlarmMonitor)
1 industrial-grade production code base (containing millions of lines of code)</x:v>
      </x:c>
      <x:c r="I771" t="str">
        <x:v>Quantitative indicators:
Detection time (IR generation, pointer analysis, thread tracking, race detection)
Number of race conditions reported (real and minor races)
Code coverage (static analysis covers all code paths)
Effect:
Average analysis speed: 200 seconds/thousand lines of code
37 real race conditions found in production code
Supports analysis of millions of code bases</x:v>
      </x:c>
      <x:c r="J771" t="str">
        <x:v>Yes</x:v>
      </x:c>
      <x:c r="K771" t="str">
        <x:v>The paper mentions the case of applying SmallRace to analyze production code in a large company in the semiconductor industry, and successfully detected 37 complex race conditions, which were confirmed by developers. Specific cases include the log lock initialization race problem in MemoryMonitorApp (Listing 4).</x:v>
      </x:c>
      <x:c r="L771" t="str">
        <x:v>Yes</x:v>
      </x:c>
      <x:c r="M771" s="6"/>
      <x:c r="N771"/>
      <x:c r="O771" t="str">
        <x:v>Program Analysis and Software Testing</x:v>
      </x:c>
      <x:c r="P771" t="str">
        <x:v>program analysis techniques</x:v>
      </x:c>
      <x:c r="Q771" t="str">
        <x:v>No</x:v>
      </x:c>
    </x:row>
    <x:row r="772" ht="25.5" customHeight="1">
      <x:c r="A772" t="str">
        <x:v>“STILL AROUND”: Experiences and Survival Strategies of Veteran Women Software Developers</x:v>
      </x:c>
      <x:c r="B772" t="str">
        <x:v>Management</x:v>
      </x:c>
      <x:c r="C772" t="str">
        <x:v>This paper explores the intersection of ageism and sexism faced by veteran women software developers and the strategies they employ to persist in the industry. Through 14 interviews, the study identifies 283 codes categorized into "Strategies," "Experiences," and "Perception." Findings reveal that while older women developers encounter significant challenges, they adopt various tactics (e.g., specialization, changing work environments, altering appearance) to survive. Some companies also recognize the unique value of veteran women developers, particularly in understanding diverse customer demographics. The study provides actionable insights for organizations and developers to address systemic issues while offering short-term survival strategies.</x:v>
      </x:c>
      <x:c r="D772" t="str">
        <x:v>This paper explores the intersection of ageism and sexism faced by veteran women software developers and the strategies they employ to persist in the industry. Through 14 interviews, the study identifies 283 codes categorized into "Strategies," "Experiences," and "Perception." Findings reveal that while older women developers encounter significant challenges, they adopt various tactics (e.g., specialization, changing work environments, altering appearance) to survive. Some companies also recognize the unique value of veteran women developers, particularly in understanding diverse customer demographics. The study provides actionable insights for organizations and developers to address systemic issues while offering short-term survival strategies.</x:v>
      </x:c>
      <x:c r="E772" t="str">
        <x:v>Gender and age dual discrimination faced by senior female software developers and their coping strategies</x:v>
      </x:c>
      <x:c r="F772" t="str">
        <x:v>No</x:v>
      </x:c>
      <x:c r="G772" t="str">
        <x:v>ICSE-23</x:v>
      </x:c>
      <x:c r="H772" t="str">
        <x:v>The paper does not use traditional quantitative benchmarks, but adopts qualitative research methods, including interviews and coding analysis (using the MAXQDA tool), to ensure the reliability of the research results through theme induction and member checking.</x:v>
      </x:c>
      <x:c r="I772" t="str">
        <x:v>The paper does not use quantitative indicators, but presents the research results through qualitative analysis (such as code frequency, topic classification). For example, the researcher identified 135 codes related to “strategy” and 72 codes related to “experience” and ensured the adequacy of the data through saturation testing (saturation).</x:v>
      </x:c>
      <x:c r="J772" t="str">
        <x:v>No</x:v>
      </x:c>
      <x:c r="K772" t="str">
        <x:v>Not mentioned, but some industry cases are mentioned in the paper, such as:
Some companies recognize the value of senior female developers in understanding the needs of specific customer groups, such as older women, and proactively recruit them.
The study recommends companies improve working environments, support the career development of senior female developers, and ensure fair task distribution and pay.
However, no specific case study was mentioned.</x:v>
      </x:c>
      <x:c r="L772" t="str">
        <x:v>No</x:v>
      </x:c>
      <x:c r="M772" s="6"/>
      <x:c r="N772"/>
      <x:c r="O772" t="str">
        <x:v>Software maintenance and evolution</x:v>
      </x:c>
      <x:c r="P772" t="str">
        <x:v>Developer behavior analysis</x:v>
      </x:c>
      <x:c r="Q772" t="str">
        <x:v>No</x:v>
      </x:c>
    </x:row>
    <x:row r="773" ht="25.5" customHeight="1">
      <x:c r="A773" t="str">
        <x:v>When and Why Test Generators for Deep Learning
Produce Invalid Inputs: an Empirical Study</x:v>
      </x:c>
      <x:c r="B773" t="str">
        <x:v>Testing</x:v>
      </x:c>
      <x:c r="C773" t="str">
        <x:v>This paper investigates when and why Test Input Generators (TIGs) for Deep Learning (DL) systems produce invalid inputs. Through a large-scale empirical study involving automated validators (DAIV and SelfOracle) and 220 human assessors, the authors evaluate five TIGs across three classification tasks (MNIST, SVHN, ImageNet-1K). The results show that 84% of generated inputs are valid according to automated validators, but label preservation is not always guaranteed. Automated validators achieve 78% accuracy compared to human judgement, with limitations in feature-rich datasets. The study provides actionable insights for improving TIGs and validity assessment techniques.</x:v>
      </x:c>
      <x:c r="D773" t="str">
        <x:v>This paper investigates when and why Test Input Generators (TIGs) for Deep Learning (DL) systems produce invalid inputs. Through a large-scale empirical study involving automated validators (DAIV and SelfOracle) and 220 human assessors, the authors evaluate five TIGs across three classification tasks (MNIST, SVHN, ImageNet-1K). The results show that 84% of generated inputs are valid according to automated validators, but label preservation is not always guaranteed. Automated validators achieve 78% accuracy compared to human judgement, with limitations in feature-rich datasets. The study provides actionable insights for improving TIGs and validity assessment techniques.</x:v>
      </x:c>
      <x:c r="E773" t="str">
        <x:v>Deep Learning Tests the Effectiveness of Input Generators</x:v>
      </x:c>
      <x:c r="F773" t="str">
        <x:v>Yes</x:v>
      </x:c>
      <x:c r="G773" t="str">
        <x:v>ICSE-23</x:v>
      </x:c>
      <x:c r="H773" t="str">
        <x:v>The paper uses three classic image classification data sets as benchmarks:
MNIST (handwritten numbers)
SVHN (Street View House Number)
ImageNet-1K (1000 categories of real object images)</x:v>
      </x:c>
      <x:c r="I773" t="str">
        <x:v>Validity ratio: 84% of the inputs were considered valid by the automated verifier and 78% by human evaluation (MNIST average 96%, SVHN lower).
Label retention rate: DLFuzz reaches 99% on MNIST, but SVHN averages only 38%.
Automated validator accuracy: 78% agreement with human evaluation (SelfOracle outperforms DAIV).
Statistical significance: Verify the conclusion by Fisher's test (
p
&lt;
0.05
p&lt;0.05).</x:v>
      </x:c>
      <x:c r="J773" t="str">
        <x:v>No</x:v>
      </x:c>
      <x:c r="K773" t="str">
        <x:v>Not mentioned, but noted that the research results can guide testing improvements for industrial-grade deep learning systems (such as input verification in autonomous driving).</x:v>
      </x:c>
      <x:c r="L773" t="str">
        <x:v>No</x:v>
      </x:c>
      <x:c r="M773" s="6"/>
      <x:c r="N773"/>
      <x:c r="O773" t="str">
        <x:v>Program Analysis and Software Testing</x:v>
      </x:c>
      <x:c r="P773" t="str">
        <x:v>Quantum program testing, deep learning system testing</x:v>
      </x:c>
      <x:c r="Q773" t="str">
        <x:v>No</x:v>
      </x:c>
    </x:row>
    <x:row r="774" ht="25.5" customHeight="1">
      <x:c r="A774" t="str">
        <x:v>Fuzzing Automatic Differentiation in Deep-Learning Libraries</x:v>
      </x:c>
      <x:c r="B774" t="str">
        <x:v>Testing</x:v>
      </x:c>
      <x:c r="C774" t="str">
        <x:v>This paper introduces ∇Fuzz, a novel fuzzing approach specifically designed to test the Automatic Differentiation (AD) component in deep-learning libraries. AD is a critical yet under-tested part of DL systems. ∇Fuzz abstracts DL APIs as tensor-processing functions and performs differential testing across multiple execution scenarios (e.g., reverse-mode AD, forward-mode AD, and numerical differentiation). It also includes filtering strategies to reduce false positives caused by numerical instability. Evaluated on PyTorch, TensorFlow, JAX, and OneFlow, ∇Fuzz detected 173 bugs (144 confirmed by developers), outperforming state-of-the-art fuzzers in both code coverage and bug detection.</x:v>
      </x:c>
      <x:c r="D774" t="str">
        <x:v>This paper introduces ∇Fuzz, a novel fuzzing approach specifically designed to test the Automatic Differentiation (AD) component in deep-learning libraries. AD is a critical yet under-tested part of DL systems. ∇Fuzz abstracts DL APIs as tensor-processing functions and performs differential testing across multiple execution scenarios (e.g., reverse-mode AD, forward-mode AD, and numerical differentiation). It also includes filtering strategies to reduce false positives caused by numerical instability. Evaluated on PyTorch, TensorFlow, JAX, and OneFlow, ∇Fuzz detected 173 bugs (144 confirmed by developers), outperforming state-of-the-art fuzzers in both code coverage and bug detection.</x:v>
      </x:c>
      <x:c r="E774" t="str">
        <x:v>Automated fuzz testing of automatic differentiation (AD) components in deep learning libraries.</x:v>
      </x:c>
      <x:c r="F774" t="str">
        <x:v>Yes</x:v>
      </x:c>
      <x:c r="G774" t="str">
        <x:v>ICSE-23</x:v>
      </x:c>
      <x:c r="H774" t="str">
        <x:v>Test objects: four mainstream deep learning libraries: PyTorch, TensorFlow, JAX, and OneFlow.
Comparison baseline: FreeFuzz (API-level fuzz testing tool) and Muffin (model-level fuzz testing tool).</x:v>
      </x:c>
      <x:c r="I774" t="str">
        <x:v>Code coverage: ∇Fuzz’s C++ code coverage on PyTorch and TensorFlow increased by 22.4% and 16.6% respectively, which is significantly higher than FreeFuzz.
Error detection: A total of 173 errors were detected, of which 144 were confirmed by the developers (117 were unknown errors) and 38 were fixed.
Priority bug contribution: Across PyTorch and JAX, ∇Fuzz contributed 58.3% of high-priority AD bugs (7/12).
False Positive Rate (FPR): The filtering strategy reduces the false positive rate of gradient inspection from 66.7% to 22.4%.</x:v>
      </x:c>
      <x:c r="J774" t="str">
        <x:v>Yes</x:v>
      </x:c>
      <x:c r="K774" t="str">
        <x:v>The paper mentions applications in industry, such as:
A gradient calculation error in rreluAPI in PyTorch was detected, marked as "high priority" by the developer and urgently fixed.
The second-order gradient inconsistency problem of jax.lax.pow was found in JAX, which was marked as "P0 (urgent)" and quickly fixed.
These cases demonstrate the effectiveness of ∇Fuzz in real industrial scenarios.</x:v>
      </x:c>
      <x:c r="L774" t="str">
        <x:v>No</x:v>
      </x:c>
      <x:c r="M774" s="6" t="e">
        <x:f>HYPERLINK("https://github.com/ise-uiuc/NablaFuzz","https://github.com/ise-uiuc/NablaFuzz,")</x:f>
        <x:v>HYPERLINK is not implemented. linkLocation=https://github.com/ise-uiuc/NablaFuzz, friendlyName=https://github.com/ise-uiuc/NablaFuzz,</x:v>
      </x:c>
      <x:c r="N774" t="str">
        <x:v>24</x:v>
      </x:c>
      <x:c r="O774" t="str">
        <x:v>Program Analysis and Software Testing</x:v>
      </x:c>
      <x:c r="P774" t="str">
        <x:v>Automated test generation</x:v>
      </x:c>
      <x:c r="Q774" t="str">
        <x:v>No</x:v>
      </x:c>
    </x:row>
    <x:row r="775" ht="25.5" customHeight="1">
      <x:c r="A775" t="str">
        <x:v>Lightweight Approaches to DNN Regression Error Reduction: An Uncertainty Alignment Perspective</x:v>
      </x:c>
      <x:c r="B775" t="str">
        <x:v>Testing</x:v>
      </x:c>
      <x:c r="C775" t="str">
        <x:v>This paper addresses the problem of regression errors in Deep Neural Network (DNN) model upgrades, where new models incorrectly predict inputs that were correctly handled by old models. Traditional approaches require extensive labeled data and retraining, which are impractical. The authors propose lightweight solutions based on uncertainty alignment: a data-free method (estimating variance via input/model perturbation) and a label-free method (calibrating confidence via temperature scaling). These approaches achieve Pareto improvements, reducing regression errors without sacrificing accuracy, and outperform state-of-the-art alternatives in experiments.</x:v>
      </x:c>
      <x:c r="D775" t="str">
        <x:v>This paper addresses the problem of regression errors in Deep Neural Network (DNN) model upgrades, where new models incorrectly predict inputs that were correctly handled by old models. Traditional approaches require extensive labeled data and retraining, which are impractical. The authors propose lightweight solutions based on uncertainty alignment: a data-free method (estimating variance via input/model perturbation) and a label-free method (calibrating confidence via temperature scaling). These approaches achieve Pareto improvements, reducing regression errors without sacrificing accuracy, and outperform state-of-the-art alternatives in experiments.</x:v>
      </x:c>
      <x:c r="E775" t="str">
        <x:v>Regression error reduction in deep learning model upgrades</x:v>
      </x:c>
      <x:c r="F775" t="str">
        <x:v>Yes</x:v>
      </x:c>
      <x:c r="G775" t="str">
        <x:v>ICSE-23</x:v>
      </x:c>
      <x:c r="H775" t="str">
        <x:v>The paper uses multiple representative tasks and data sets, including:
Data sets: CIFAR10, STL10, ImageNet, ObjectNet, etc.
Model architecture: ResNet, VGG, DenseNet, AlexNet, etc.
Task settings: data update, model architecture update and mixed scenarios.</x:v>
      </x:c>
      <x:c r="I775" t="str">
        <x:v>Indicators:
Model accuracy (Acc).
Regression error rate (Reg, that is, the proportion of false positives predicted correctly by the old model by the new model).
Effect:
Data-independent method (VE-P/VE-D): Regression error is reduced by 29.1%-52.1%, and accuracy loss is up to 1.8%.
Label-independent method (TS): reduces regression error by 48.1% on average without loss of accuracy.
Significantly outperforms baseline methods (such as simple averaging or maximum confidence selection).</x:v>
      </x:c>
      <x:c r="J775" t="str">
        <x:v>No</x:v>
      </x:c>
      <x:c r="K775" t="str">
        <x:v>Not mentioned
Industry cases:
Medical AI: Doctors rely on models to assist diagnosis. Regression errors after model upgrades may cause doctors to readapt and increase decision-making risks.
Tesla braking system: After the upgrade, users believed that the repair caused the vehicle to slow down and affected the user experience.
Photo search app: Fluctuating results lead to negative user reviews.
These cases illustrate the negative impact of regression errors in real systems.</x:v>
      </x:c>
      <x:c r="L775" t="str">
        <x:v>No</x:v>
      </x:c>
      <x:c r="M775" s="6"/>
      <x:c r="N775"/>
      <x:c r="O775" t="str">
        <x:v>SE for AI </x:v>
      </x:c>
      <x:c r="P775" t="str">
        <x:v>Model Robustness and Adversarial Examples</x:v>
      </x:c>
      <x:c r="Q775" t="str">
        <x:v>No</x:v>
      </x:c>
    </x:row>
    <x:row r="776" ht="25.5" customHeight="1">
      <x:c r="A776" t="str">
        <x:v>Revisiting Neuron Coverage for DNN Testing: A Layer-Wise and Distribution-Aware Criterion</x:v>
      </x:c>
      <x:c r="B776" t="str">
        <x:v>Testing</x:v>
      </x:c>
      <x:c r="C776" t="str">
        <x:v>This paper introduces a novel coverage criterion for deep neural network (DNN) testing, called Neural Coverage (NLC), which evaluates test inputs by analyzing the layer-wise output distributions of neurons. Unlike traditional neuron coverage criteria that treat individual neurons as independent units, NLC captures the continuous, correlated, and distributional properties of neuron outputs within each layer. The paper outlines eight design requirements for DNN coverage criteria and demonstrates that NLC significantly correlates with test suite diversity and fault-revealing capability. Experiments on various tasks (classification, generation) and data formats (images, text) show that NLC-guided input mutations uncover more natural and diverse erroneous behaviors compared to prior methods.</x:v>
      </x:c>
      <x:c r="D776" t="str">
        <x:v>This paper introduces a novel coverage criterion for deep neural network (DNN) testing, called Neural Coverage (NLC), which evaluates test inputs by analyzing the layer-wise output distributions of neurons. Unlike traditional neuron coverage criteria that treat individual neurons as independent units, NLC captures the continuous, correlated, and distributional properties of neuron outputs within each layer. The paper outlines eight design requirements for DNN coverage criteria and demonstrates that NLC significantly correlates with test suite diversity and fault-revealing capability. Experiments on various tasks (classification, generation) and data formats (images, text) show that NLC-guided input mutations uncover more natural and diverse erroneous behaviors compared to prior methods.</x:v>
      </x:c>
      <x:c r="E776" t="str">
        <x:v>Test coverage criteria for deep learning neural networks</x:v>
      </x:c>
      <x:c r="F776" t="str">
        <x:v>Yes</x:v>
      </x:c>
      <x:c r="G776" t="str">
        <x:v>ICSE-23</x:v>
      </x:c>
      <x:c r="H776" t="str">
        <x:v>The paper uses the following benchmark models and data sets:
Models: ResNet50, VGG16, MobileNetV2 (classification task); BigGAN (generation task); LSTM (text sentiment analysis).
Dataset: CIFAR10, ImageNet (image); IMDB (text).
Comparison methods: Neuron Coverage (NC), KMNC, NBC, SNAC, TKNC, TKNP, Cluster Coverage (CC), Surprise Adequacy (SA) and other traditional coverage criteria.</x:v>
      </x:c>
      <x:c r="I776" t="str">
        <x:v>Indicators:
Coverage: reflects the coverage degree of the test input on the neuron output distribution (such as the covariance matrix norm of NLC).
Error trigger rate: The proportion of test inputs that trigger DNN prediction errors.
Naturalness: Evaluate the quality of variant images through Inception Score (IS) and Frechet Inception Distance (FID).
Diversity: the number of categories covered by the error behavior and the entropy value.
Effect:
NLC outperforms traditional criteria in diversity evaluation (for example, the coverage value of NLC on the CIFAR10 test set is significantly higher than that of the noise-generated test set).
NLC-guided input mutation triggers 9,975/10,000 errors on ResNet50 (ImageNet), much higher than random mutation’s 6,448/10,000.
The mutated images have the best naturalness (IS=8.14 vs. random 8.05) and diversity (covering 732 categories).</x:v>
      </x:c>
      <x:c r="J776" t="str">
        <x:v>No</x:v>
      </x:c>
      <x:c r="K776" t="str">
        <x:v>Not mentioned, but pointed out that NLC is suitable for testing of critical DNN systems (such as autonomous driving) to find more diverse defects. The experimental part uses industrial-grade models (such as ResNet50 trained by ImageNet) and generative models (BigGAN), which indirectly reflects its potential industrial value.</x:v>
      </x:c>
      <x:c r="L776" t="str">
        <x:v>No</x:v>
      </x:c>
      <x:c r="M776" s="6" t="e">
        <x:f>HYPERLINK("https://github.com/Yuanyuan-Yuan/NeuraL-Coverage","https://github.com/Yuanyuan-Yuan/NeuraL-Coverage,")</x:f>
        <x:v>HYPERLINK is not implemented. linkLocation=https://github.com/Yuanyuan-Yuan/NeuraL-Coverage, friendlyName=https://github.com/Yuanyuan-Yuan/NeuraL-Coverage,</x:v>
      </x:c>
      <x:c r="N776" t="str">
        <x:v>251</x:v>
      </x:c>
      <x:c r="O776" t="str">
        <x:v>Program Analysis and Software Testing</x:v>
      </x:c>
      <x:c r="P776" t="str">
        <x:v>Quantum program testing, deep learning system testing</x:v>
      </x:c>
      <x:c r="Q776" t="str">
        <x:v>Yes</x:v>
      </x:c>
    </x:row>
    <x:row r="777" ht="25.5" customHeight="1">
      <x:c r="A777" t="str">
        <x:v>Code Review of Build System Specifications: Prevalence, Purposes, Patterns, and Perceptions</x:v>
      </x:c>
      <x:c r="B777" t="str">
        <x:v>Maintenance</x:v>
      </x:c>
      <x:c r="C777" t="str">
        <x:v>This paper presents the first empirical study on code review practices for build system specifications. Through quantitative analysis of 502,931 change sets from the Qt and Eclipse communities, the study finds that changes to build specifications are discussed at least two times less frequently during code review compared to production and test code. Qualitative analysis reveals that reviews of build specifications focus more on defect detection, with evolvability and dependency-related issues being the most common. Interviews with developers highlight challenges such as lack of understanding, interest in build systems, and insufficient tooling. The study underscores the critical role of reviewing build specifications and suggests ways to improve the practice.</x:v>
      </x:c>
      <x:c r="D777" t="str">
        <x:v>This paper presents the first empirical study on code review practices for build system specifications. Through quantitative analysis of 502,931 change sets from the Qt and Eclipse communities, the study finds that changes to build specifications are discussed at least two times less frequently during code review compared to production and test code. Qualitative analysis reveals that reviews of build specifications focus more on defect detection, with evolvability and dependency-related issues being the most common. Interviews with developers highlight challenges such as lack of understanding, interest in build systems, and insufficient tooling. The study underscores the critical role of reviewing build specifications and suggests ways to improve the practice.</x:v>
      </x:c>
      <x:c r="E777" t="str">
        <x:v>Code review practices for building system disciplines</x:v>
      </x:c>
      <x:c r="F777" t="str">
        <x:v>No</x:v>
      </x:c>
      <x:c r="G777" t="str">
        <x:v>ICSE-23</x:v>
      </x:c>
      <x:c r="H777" t="str">
        <x:v>The paper uses 502,931 change sets from two open source communities, Qt and Eclipse, as research data.</x:v>
      </x:c>
      <x:c r="I777" t="str">
        <x:v>Quantitative indicators:
Review the proportion of files with comments.
Discussion intensity (number of comments and average comment length).
Defect discovery rate (defect category prevalence).
Effect:
Changes to build specifications are discussed more than twice as often as production code and test code.
In the review of build specifications, the proportion of defect-related comments is 15.6-20.6 percentage points higher than that of production code and test code.
Issues related to evolvability and dependencies are the most frequently discussed patterns in the review.</x:v>
      </x:c>
      <x:c r="J777" t="str">
        <x:v>No</x:v>
      </x:c>
      <x:c r="K777" t="str">
        <x:v>Not mentioned, but the paper mentions the case of Knight Capital Group, which caused a loss of US$440 million due to build configuration errors, illustrating the importance of building specification maintenance. In addition, the interviews involved the practical experience of the Qt community and some companies (anonymous).</x:v>
      </x:c>
      <x:c r="L777" t="str">
        <x:v>No</x:v>
      </x:c>
      <x:c r="M777" s="6"/>
      <x:c r="N777"/>
      <x:c r="O777" t="str">
        <x:v>Software maintenance and evolution</x:v>
      </x:c>
      <x:c r="P777" t="str">
        <x:v>Code review automation</x:v>
      </x:c>
      <x:c r="Q777" t="str">
        <x:v>No</x:v>
      </x:c>
    </x:row>
    <x:row r="778" ht="25.5" customHeight="1">
      <x:c r="A778" t="str">
        <x:v>Better Automatic Program Repair by Using Bug Reports and Tests Together</x:v>
      </x:c>
      <x:c r="B778" t="str">
        <x:v>Maintenance</x:v>
      </x:c>
      <x:c r="C778" t="str">
        <x:v>The paper introduces SBIR, a novel fault localization technique that combines bug reports and test executions to improve automated program repair (APR). The authors develop Blues, an unsupervised information-retrieval-based FL method, and RAFL, a rank aggregation approach for combining FL techniques. Evaluated on the Defects4J benchmark, SBIR outperforms existing FL methods and enables APR tools to correctly repair more defects, including 7 previously unrepairable ones.</x:v>
      </x:c>
      <x:c r="D778" t="str">
        <x:v>The paper introduces SBIR, a novel fault localization technique that combines bug reports and test executions to improve automated program repair (APR). The authors develop Blues, an unsupervised information-retrieval-based FL method, and RAFL, a rank aggregation approach for combining FL techniques. Evaluated on the Defects4J benchmark, SBIR outperforms existing FL methods and enables APR tools to correctly repair more defects, including 7 previously unrepairable ones.</x:v>
      </x:c>
      <x:c r="E778" t="str">
        <x:v>Improve the quality of automated program repairs by combining defect reporting and test information to improve fault localization</x:v>
      </x:c>
      <x:c r="F778" t="str">
        <x:v>Yes</x:v>
      </x:c>
      <x:c r="G778" t="str">
        <x:v>ICSE-23</x:v>
      </x:c>
      <x:c r="H778" t="str">
        <x:v>The paper uses the Defects4J (v2.0) benchmark, which contains 835 real defects from 17 open source Java projects.</x:v>
      </x:c>
      <x:c r="I778" t="str">
        <x:v>Indicators:
hit@k: Fault location technology determines the number of defects that contain at least one real defective statement among the first k suspicious statements.
EXAM: The proportion of statements that need to be examined to find the first true defective statement.
Effect:
SBIR locates 8 more defects than SBFL and 251 more defects than Blues on hit@100.
SBIR's EXAM score (0.187) is better than SBFL (0.220) and Blues (0.270).
28 defects were correctly fixed using SBIR's repair tools such as Arja, while 21 and 15 defects were fixed using SBFL and Blues respectively.</x:v>
      </x:c>
      <x:c r="J778" t="str">
        <x:v>No</x:v>
      </x:c>
      <x:c r="K778" t="str">
        <x:v>Not mentioned, but the paper mentions that automated program repair has been deployed in industry (such as Bloomberg's SAPFix), but requires a lot of manual supervision. The paper does not mention specific industrial case studies, but emphasizes that its method can reduce repair errors and improve repair quality in industrial scenarios.</x:v>
      </x:c>
      <x:c r="L778" t="str">
        <x:v>No</x:v>
      </x:c>
      <x:c r="M778" s="6" t="e">
        <x:f>HYPERLINK("https://github.com/LASER-UMASS/SBIR-ReplicationPackage","https://github.com/LASER-UMASS/SBIR-ReplicationPackage,")</x:f>
        <x:v>HYPERLINK is not implemented. linkLocation=https://github.com/LASER-UMASS/SBIR-ReplicationPackage, friendlyName=https://github.com/LASER-UMASS/SBIR-ReplicationPackage,</x:v>
      </x:c>
      <x:c r="N778" t="str">
        <x:v>10</x:v>
      </x:c>
      <x:c r="O778" t="str">
        <x:v>Software maintenance and evolution</x:v>
      </x:c>
      <x:c r="P778" t="str">
        <x:v>Automated program repair</x:v>
      </x:c>
      <x:c r="Q778" t="str">
        <x:v>Yes</x:v>
      </x:c>
    </x:row>
    <x:row r="779" ht="25.5" customHeight="1">
      <x:c r="A779" t="str">
        <x:v>CCTEST: Testing and Repairing Code Completion Systems</x:v>
      </x:c>
      <x:c r="B779" t="str">
        <x:v>Testing</x:v>
      </x:c>
      <x:c r="C779" t="str">
        <x:v>The paper CCTEST: Testing and Repairing Code Completion Systems proposes an automated framework to test and repair LLM-based code completion systems. By generating Program Structure-Consistent (PSC) mutations, CCTEST detects inconsistent outputs and selects the most "average" completion as a repair. Evaluated on 18K inputs, it identified 33,540 error-triggering cases (86% true positive rate) and improved system accuracy by 40% (BLEU) and 67% (edit similarity).</x:v>
      </x:c>
      <x:c r="D779" t="str">
        <x:v>The paper CCTEST: Testing and Repairing Code Completion Systems proposes an automated framework to test and repair LLM-based code completion systems. By generating Program Structure-Consistent (PSC) mutations, CCTEST detects inconsistent outputs and selects the most "average" completion as a repair. Evaluated on 18K inputs, it identified 33,540 error-triggering cases (86% true positive rate) and improved system accuracy by 40% (BLEU) and 67% (edit similarity).</x:v>
      </x:c>
      <x:c r="E779" t="str">
        <x:v>Automated testing and repair of code completion systems</x:v>
      </x:c>
      <x:c r="F779" t="str">
        <x:v>Yes</x:v>
      </x:c>
      <x:c r="G779" t="str">
        <x:v>ICSE-23</x:v>
      </x:c>
      <x:c r="H779" t="str">
        <x:v>LeetCode Solution Library (613 Python code snippets)
CodeSearchNet (Python code in test set)</x:v>
      </x:c>
      <x:c r="I779" t="str">
        <x:v>Detection effect: Among 182,464 test cases, 33,540 false trigger inputs were found (true positive rate 86%).
Repair effect:
BLEU score: average improvement of 40.25%.
Levenshtein editing similarity: average improvement of 67.43%.</x:v>
      </x:c>
      <x:c r="J779" t="str">
        <x:v>Yes</x:v>
      </x:c>
      <x:c r="K779" t="str">
        <x:v>The paper evaluates 8 code completion systems, including GitHub Copilot (commercial tool) and 7 open source models (such as CodeParrot, GPT-Neo, CodeGen). The case shows the inconsistency of Copilot in actual completion tasks, and the output quality is significantly improved after being repaired by CCTEST.</x:v>
      </x:c>
      <x:c r="L779" t="str">
        <x:v>No</x:v>
      </x:c>
      <x:c r="M779" s="6"/>
      <x:c r="N779"/>
      <x:c r="O779" t="str">
        <x:v>Software maintenance and evolution</x:v>
      </x:c>
      <x:c r="P779" t="str">
        <x:v>Automated program repair</x:v>
      </x:c>
      <x:c r="Q779" t="str">
        <x:v>Yes</x:v>
      </x:c>
    </x:row>
    <x:row r="780" ht="25.5" customHeight="1">
      <x:c r="A780" t="str">
        <x:v>KNOD: Domain Knowledge Distilled Tree Decoder for Automated Program Repair</x:v>
      </x:c>
      <x:c r="B780" t="str">
        <x:v>Maintenance</x:v>
      </x:c>
      <x:c r="C780" t="str">
        <x:v>The paper proposes KNOD, a deep learning-based Automated Program Repair (APR) approach that incorporates domain knowledge (e.g., syntactic and semantic rules) to directly generate Abstract Syntax Trees (ASTs) for bug fixes. KNOD introduces two key novelties:
A three-stage tree decoder that generates ASTs incrementally (parent nodes, edges, and child nodes).
Domain-rule distillation to enforce syntactic and semantic validity during both training and inference.
Evaluations on benchmarks like Defects4J and QuixBugs show KNOD outperforms state-of-the-art APR tools by fixing more bugs with higher precision.</x:v>
      </x:c>
      <x:c r="D780" t="str">
        <x:v>The paper proposes KNOD, a deep learning-based Automated Program Repair (APR) approach that incorporates domain knowledge (e.g., syntactic and semantic rules) to directly generate Abstract Syntax Trees (ASTs) for bug fixes. KNOD introduces two key novelties:
A three-stage tree decoder that generates ASTs incrementally (parent nodes, edges, and child nodes).
Domain-rule distillation to enforce syntactic and semantic validity during both training and inference.
Evaluations on benchmarks like Defects4J and QuixBugs show KNOD outperforms state-of-the-art APR tools by fixing more bugs with higher precision.</x:v>
      </x:c>
      <x:c r="E780" t="str">
        <x:v>Automated program repair</x:v>
      </x:c>
      <x:c r="F780" t="str">
        <x:v>Yes</x:v>
      </x:c>
      <x:c r="G780" t="str">
        <x:v>ICSE-23</x:v>
      </x:c>
      <x:c r="H780" t="str">
        <x:v>Defects4J v1.2 (393 Java errors)
Defects4J v2.0 (444 Java errors)
QuixBugs (40 Java/Python bugs)</x:v>
      </x:c>
      <x:c r="I780" t="str">
        <x:v>Number of bugs fixed:
Defects4J v1.2: 72 (better than the best DL method Recorder’s 64 and the non-DL method TBar’s 53).
Defects4J v2.0: 50.
QuixBugs: 25.
Patch precision: 86.7% (72 of 83 candidate patches are correct).
Compilation pass rate: 47% (significantly higher than the baseline method).</x:v>
      </x:c>
      <x:c r="J780" t="str">
        <x:v>No</x:v>
      </x:c>
      <x:c r="K780" t="str">
        <x:v>It is not mentioned, but it is mentioned that developers spend nearly half of their time fixing errors, indicating that APR technology has potential application value in actual development.</x:v>
      </x:c>
      <x:c r="L780" t="str">
        <x:v>No</x:v>
      </x:c>
      <x:c r="M780" s="6" t="e">
        <x:f>HYPERLINK("https://github.com/lin-tan/knod","https://github.com/lin-tan/knod,")</x:f>
        <x:v>HYPERLINK is not implemented. linkLocation=https://github.com/lin-tan/knod, friendlyName=https://github.com/lin-tan/knod,</x:v>
      </x:c>
      <x:c r="N780" t="str">
        <x:v>33</x:v>
      </x:c>
      <x:c r="O780" t="str">
        <x:v>Software maintenance and evolution</x:v>
      </x:c>
      <x:c r="P780" t="str">
        <x:v>Automated program repair</x:v>
      </x:c>
      <x:c r="Q780" t="str">
        <x:v>Yes</x:v>
      </x:c>
    </x:row>
    <x:row r="781" ht="25.5" customHeight="1">
      <x:c r="A781" t="str">
        <x:v>Rete: Learning Namespace Representation for Program Repair</x:v>
      </x:c>
      <x:c r="B781" t="str">
        <x:v>Maintenance</x:v>
      </x:c>
      <x:c r="C781" t="str">
        <x:v>The paper introduces Rete, a novel program repair technique that learns project-independent namespace representations to navigate the patch search space effectively. Existing approaches often neglect namespace information, leading to inefficiency and test overfitting. Rete combines neural networks with program analysis to model variable semantics through Conditional Def-Use (CDU) chains, jointly ranking variables and patch templates. Evaluated on 142 bugs from ManyBugs and BugsInPy datasets, Rete generates 31% and 59% more correct patches than state-of-the-art tools, demonstrating its superiority in handling large namespaces and long-range dependencies.</x:v>
      </x:c>
      <x:c r="D781" t="str">
        <x:v>The paper introduces Rete, a novel program repair technique that learns project-independent namespace representations to navigate the patch search space effectively. Existing approaches often neglect namespace information, leading to inefficiency and test overfitting. Rete combines neural networks with program analysis to model variable semantics through Conditional Def-Use (CDU) chains, jointly ranking variables and patch templates. Evaluated on 142 bugs from ManyBugs and BugsInPy datasets, Rete generates 31% and 59% more correct patches than state-of-the-art tools, demonstrating its superiority in handling large namespaces and long-range dependencies.</x:v>
      </x:c>
      <x:c r="E781" t="str">
        <x:v>Namespace representation learning and patch prioritization in automated program repair</x:v>
      </x:c>
      <x:c r="F781" t="str">
        <x:v>Yes</x:v>
      </x:c>
      <x:c r="G781" t="str">
        <x:v>ICSE-23</x:v>
      </x:c>
      <x:c r="H781" t="str">
        <x:v>BugsInPy: 107 Python program bugs.
ManyBugs: 35 C program bugs (from a subset used by Trident).
P28: 28 Python programs with artificially injected flaws (for training and evaluating variable ranking models).</x:v>
      </x:c>
      <x:c r="I781" t="str">
        <x:v>Fraction Searched: Measuring variable sorting efficiency, Rete (CodeBERT + CDU chains) reduces the search space to 3.3% (Python) and 2.8% (C), significantly better than Random Forest (3.9%) and untuned CodeBERT (23.2%).
Number of correct patches: On Python, Rete generates 29 correct patches, which is 31% and 59% higher than Prophet (22) and CoCoNut (16) respectively; on C, Rete-enhanced Trident fixes 8 correct patches, which is better than the original Trident (6).
Time efficiency: Rete generates more patches than Prophet and CoCoNut in the same time.</x:v>
      </x:c>
      <x:c r="J781" t="str">
        <x:v>No</x:v>
      </x:c>
      <x:c r="K781" t="str">
        <x:v>Not mentioned, but the open source projects used in the experiment (such as Black, FastAPI, libtiff, etc.) are from real code bases, indicating that the technology has practical application potential.</x:v>
      </x:c>
      <x:c r="L781" t="str">
        <x:v>No</x:v>
      </x:c>
      <x:c r="M781" s="6"/>
      <x:c r="N781"/>
      <x:c r="O781" t="str">
        <x:v>Software maintenance and evolution</x:v>
      </x:c>
      <x:c r="P781" t="str">
        <x:v>Automated program repair</x:v>
      </x:c>
      <x:c r="Q781" t="str">
        <x:v>Yes</x:v>
      </x:c>
    </x:row>
    <x:row r="782" ht="25.5" customHeight="1">
      <x:c r="A782" s="4" t="str">
        <x:v>AI-based Question Answering Assistance for Analyzing Natural-language Requirements</x:v>
      </x:c>
      <x:c r="B782" t="str">
        <x:v>Requirements</x:v>
      </x:c>
      <x:c r="C782" t="str">
        <x:v>The paper introduces QAssist, an AI-based question-answering (QA) approach designed to assist stakeholders in analyzing natural-language requirements. QAssist retrieves relevant text passages from both the requirements specification and an external domain-knowledge resource, highlighting potential answers to posed questions. Evaluated on a dataset of 387 question-answer pairs spanning three application domains, QAssist achieves an average recall of 90.1% and 96.5% for locating answers within requirements and external documents, respectively, with an answer extraction accuracy of 84.2%.</x:v>
      </x:c>
      <x:c r="D782" t="str">
        <x:v>The paper introduces QAssist, an AI-based question-answering (QA) approach designed to assist stakeholders in analyzing natural-language requirements. QAssist retrieves relevant text passages from both the requirements specification and an external domain-knowledge resource, highlighting potential answers to posed questions. Evaluated on a dataset of 387 question-answer pairs spanning three application domains, QAssist achieves an average recall of 90.1% and 96.5% for locating answers within requirements and external documents, respectively, with an answer extraction accuracy of 84.2%.</x:v>
      </x:c>
      <x:c r="E782" t="str">
        <x:v>AI-based natural language requirements analysis auxiliary tool</x:v>
      </x:c>
      <x:c r="F782" t="str">
        <x:v>Yes</x:v>
      </x:c>
      <x:c r="G782" t="str">
        <x:v>ICSE-23</x:v>
      </x:c>
      <x:c r="H782" t="str">
        <x:v>The paper uses a self-built data set called REQuestA (Requirements Engineering Question-Answering dataset), which contains 387 question-answer pairs covering six industrial requirements documents in the three fields of aerospace, defense and security.</x:v>
      </x:c>
      <x:c r="I782" t="str">
        <x:v>Recall@k: Used to evaluate the ability to retrieve paragraphs. The average Recall@3 of QAssist in requirements documents and external documents are 90.1% and 96.5% respectively.
Accuracy: The accuracy of answer extraction, with an average of 84.2% (based on semantic matching mode).
F1 Score: In partial matching mode, DistilBERT reaches 86.4%.
nDCG@k: used to evaluate the quality of paragraph sorting, and performs well in Top-3 paragraphs.</x:v>
      </x:c>
      <x:c r="J782" t="str">
        <x:v>No</x:v>
      </x:c>
      <x:c r="K782" t="str">
        <x:v>Not mentioned, the paper mentioned industrial-level requirements documents (such as SRS in aerospace, defense and security fields) as a case</x:v>
      </x:c>
      <x:c r="L782" t="str">
        <x:v>No</x:v>
      </x:c>
      <x:c r="M782" s="6"/>
      <x:c r="N782"/>
      <x:c r="O782" t="str">
        <x:v>Requirements Engineering and Software Architecture</x:v>
      </x:c>
      <x:c r="P782" t="str">
        <x:v>Requirements elicitation and analysis</x:v>
      </x:c>
      <x:c r="Q782" t="str">
        <x:v>Yes</x:v>
      </x:c>
    </x:row>
    <x:row r="783" ht="25.5" customHeight="1">
      <x:c r="A783" s="4" t="str">
        <x:v>Strategies, Benefits and Challenges of App Store-inspired Requirements Elicitation</x:v>
      </x:c>
      <x:c r="B783" t="str">
        <x:v>Requirements</x:v>
      </x:c>
      <x:c r="C783" t="str">
        <x:v>This paper investigates App Store-inspired Elicitation (ASE), a practice where developers explore competitors' apps and user reviews to derive requirements. Through an experimental simulation involving 58 analysts, the study compares ASE with traditional interview-based elicitation (IBE). Findings reveal that ASE focuses on implementation (how), while IBE emphasizes goals (why). The study identifies strategies for app selection, benefits (e.g., hands-on evaluation), challenges (e.g., uninformative reviews), and calls for better tool support. The results highlight the complementary roles of ASE and IBE in requirements engineering.</x:v>
      </x:c>
      <x:c r="D783" t="str">
        <x:v>This paper investigates App Store-inspired Elicitation (ASE), a practice where developers explore competitors' apps and user reviews to derive requirements. Through an experimental simulation involving 58 analysts, the study compares ASE with traditional interview-based elicitation (IBE). Findings reveal that ASE focuses on implementation (how), while IBE emphasizes goals (why). The study identifies strategies for app selection, benefits (e.g., hands-on evaluation), challenges (e.g., uninformative reviews), and calls for better tool support. The results highlight the complementary roles of ASE and IBE in requirements engineering.</x:v>
      </x:c>
      <x:c r="E783" t="str">
        <x:v>The research topic of the paper is:
Strategy: How analysts select competing applications to obtain demand inspiration (such as functional similarity, user portrait matching, etc.).
Advantages and challenges: The actual benefits of ASE in requirements elicitation (such as feasibility assessment, user experience improvement) and problems (such as low quality of comments, lack of structured process).
Comparative analysis: The core differences between ASE and IBE (goal-oriented vs. solution-oriented).</x:v>
      </x:c>
      <x:c r="F783" t="str">
        <x:v>No</x:v>
      </x:c>
      <x:c r="G783" t="str">
        <x:v>ICSE-23</x:v>
      </x:c>
      <x:c r="H783" t="str">
        <x:v>The paper does not use traditional quantitative benchmarks, but collects qualitative data through experimental simulation, including:
List of competing applications selected by analysts (295 applications in total).
User story expansion (from 50-60 to 70-80).
Open-ended questionnaire feedback (text analysis of strategies, strengths, challenges).</x:v>
      </x:c>
      <x:c r="I783" t="str">
        <x:v>The paper is mainly based on qualitative analysis and does not specify quantitative indicators. But mention:
Number of user stories: An average of 20 new requirements are added through ASE (expanded from the initial 50-60 to 70-80).
Strategy distribution: For example, "functionality enhancement" is a common selection strategy.
Challenge frequency: For example, “review quality is low” is mentioned multiple times.</x:v>
      </x:c>
      <x:c r="J783" t="str">
        <x:v>No</x:v>
      </x:c>
      <x:c r="K783" t="str">
        <x:v>Not mentioned, but citing a survey (Al-Subaihin et al., 2021), indicating that the majority of 186 developers use the app store to analyze competing products. The research results can provide the industry with a practical framework for ASE (such as process recommendations that combine IBE and ASE).</x:v>
      </x:c>
      <x:c r="L783" t="str">
        <x:v>No</x:v>
      </x:c>
      <x:c r="M783" s="6"/>
      <x:c r="N783"/>
      <x:c r="O783" t="str">
        <x:v>Requirements Engineering and Software Architecture</x:v>
      </x:c>
      <x:c r="P783" t="str">
        <x:v>Requirements elicitation and analysis</x:v>
      </x:c>
      <x:c r="Q783" t="str">
        <x:v>No</x:v>
      </x:c>
    </x:row>
    <x:row r="784" ht="25.5" customHeight="1">
      <x:c r="A784" t="str">
        <x:v>Data-driven Recurrent Set Learning For Non-termination Analysis</x:v>
      </x:c>
      <x:c r="B784" t="str">
        <x:v>Development</x:v>
      </x:c>
      <x:c r="C784" t="str">
        <x:v>This paper presents a data-driven black-box learning algorithm for synthesizing recurrent sets to prove program non-termination. Unlike traditional white-box approaches relying on template-based constraint solving, the proposed method uses decision tree learning to generate non-terminating samples via static speculation and a novel bounded learning algorithm guaranteeing convergence. The approach is agnostic to program semantics, enabling efficient handling of complex constructs (e.g., non-linear assignments). Experiments on public benchmarks show superiority over state-of-the-art tools (e.g., Ultimate, VeryMax) in solved cases and performance, particularly for non-linear programs.</x:v>
      </x:c>
      <x:c r="D784" t="str">
        <x:v>This paper presents a data-driven black-box learning algorithm for synthesizing recurrent sets to prove program non-termination. Unlike traditional white-box approaches relying on template-based constraint solving, the proposed method uses decision tree learning to generate non-terminating samples via static speculation and a novel bounded learning algorithm guaranteeing convergence. The approach is agnostic to program semantics, enabling efficient handling of complex constructs (e.g., non-linear assignments). Experiments on public benchmarks show superiority over state-of-the-art tools (e.g., Ultimate, VeryMax) in solved cases and performance, particularly for non-linear programs.</x:v>
      </x:c>
      <x:c r="E784" t="str">
        <x:v>Non-terminating analysis of programs</x:v>
      </x:c>
      <x:c r="F784" t="str">
        <x:v>Yes</x:v>
      </x:c>
      <x:c r="G784" t="str">
        <x:v>ICSE-23</x:v>
      </x:c>
      <x:c r="H784" t="str">
        <x:v>Linear Programs: C-Integer Programs benchmark for the TermComp competition (111 non-terminating programs + 223 terminating programs).
Nonlinear Programs: 29 nonlinear non-terminating programs from the Anant tool.
Large-scale programs: 3 reactive systems programs from the RERS 2018 competition (such as Problem10.c).</x:v>
      </x:c>
      <x:c r="I784" t="str">
        <x:v>Indicator effect
Number of cases solved (non-terminated) 108/111 (TermComp), 28/29 (non-linear), 2/3 (RERS)
Average running time 0.8s (TermComp), 0.46s (non-linear)
Number of learning iterations: average 18 times (TermComp), 12 times (nonlinear)
The only solved case 3 TermComp cases can only be solved by RSLearn
Performance comparison: 5 times faster than Ultimate, 4.4 times faster than VeryMax, 1.9 times faster than RevTerm (TermComp benchmark)</x:v>
      </x:c>
      <x:c r="J784" t="str">
        <x:v>No</x:v>
      </x:c>
      <x:c r="K784" t="str">
        <x:v>Not reported</x:v>
      </x:c>
      <x:c r="L784" t="str">
        <x:v>No</x:v>
      </x:c>
      <x:c r="M784" s="6"/>
      <x:c r="N784"/>
      <x:c r="O784" t="str">
        <x:v>Formal methods and verification</x:v>
      </x:c>
      <x:c r="P784" t="str">
        <x:v>Loop invariant inference</x:v>
      </x:c>
      <x:c r="Q784" t="str">
        <x:v>No</x:v>
      </x:c>
    </x:row>
    <x:row r="785" ht="25.5" customHeight="1">
      <x:c r="A785" t="str">
        <x:v>Compiling Parallel Symbolic Execution with Continuations</x:v>
      </x:c>
      <x:c r="B785" t="str">
        <x:v>Testing</x:v>
      </x:c>
      <x:c r="C785" t="str">
        <x:v>This paper presents GenSym, a symbolic-execution compiler that compiles symbolic execution tasks into continuation-passing style (CPS) code, enabling efficient parallel path exploration and test generation. By leveraging partial evaluation and generative programming techniques, GenSym eliminates the interpretation overhead of traditional engines. Evaluated on 20 benchmark programs, it achieves an average speedup of 4.6× (sequential) and 9.4× (parallel) compared to state-of-the-art tools like KLEE and LLSC, demonstrating superior performance and scalability.</x:v>
      </x:c>
      <x:c r="D785" t="str">
        <x:v>This paper presents GenSym, a symbolic-execution compiler that compiles symbolic execution tasks into continuation-passing style (CPS) code, enabling efficient parallel path exploration and test generation. By leveraging partial evaluation and generative programming techniques, GenSym eliminates the interpretation overhead of traditional engines. Evaluated on 20 benchmark programs, it achieves an average speedup of 4.6× (sequential) and 9.4× (parallel) compared to state-of-the-art tools like KLEE and LLSC, demonstrating superior performance and scalability.</x:v>
      </x:c>
      <x:c r="E785" t="str">
        <x:v>Compilation optimization and parallelization of symbolic execution</x:v>
      </x:c>
      <x:c r="F785" t="str">
        <x:v>Yes</x:v>
      </x:c>
      <x:c r="G785" t="str">
        <x:v>ICSE-23</x:v>
      </x:c>
      <x:c r="H785" s="5" t="str">
        <x:v>Algorithm programs: bubble sort, KMP string matching, knapsack problem, quick sort, etc. (6).
Actual program: GNU Coreutils tools (14, such as cat, echo, dirname, etc.), linked to the POSIX file system model and uClibc library.</x:v>
      </x:c>
      <x:c r="I785" t="str">
        <x:v>Execution time (
T
Exec
T
Exec
​
 : Compared with KLEE, the average acceleration is 4.6 times (single thread) and the maximum speed is 9.4 times (12 threads in parallel).
Path throughput: In long-running experiments, GenSym’s path exploration speed is 4.7 times that of KLEE.
Compilation optimization effect: The C++ code generated after optimization is reduced by 15%, and the running time is reduced by 9-37%.
Correctness verification: The coverage and test results are consistent with KLEE on 6 limited path programs.</x:v>
      </x:c>
      <x:c r="J785" t="str">
        <x:v>No</x:v>
      </x:c>
      <x:c r="K785" t="str">
        <x:v>Not mentioned, but mentioned that symbolic execution technology can be used for error detection and test generation of real-life programs (such as Coreutils tools), hinting at its potential industrial value in the field of software testing.</x:v>
      </x:c>
      <x:c r="L785" t="str">
        <x:v>No</x:v>
      </x:c>
      <x:c r="M785" s="6"/>
      <x:c r="N785"/>
      <x:c r="O785" t="str">
        <x:v>Program Analysis and Software Testing</x:v>
      </x:c>
      <x:c r="P785" t="str">
        <x:v>program analysis techniques</x:v>
      </x:c>
      <x:c r="Q785" t="str">
        <x:v>No</x:v>
      </x:c>
    </x:row>
    <x:row r="786" ht="25.5" customHeight="1">
      <x:c r="A786" t="str">
        <x:v>Verifying Data Constraint Equivalence in FinTech Systems</x:v>
      </x:c>
      <x:c r="B786" t="str">
        <x:v>Maintenance</x:v>
      </x:c>
      <x:c r="C786" t="str">
        <x:v>The paper addresses the redundancy issue of data constraints in FinTech systems by proposing EQDAC, an efficient tool for verifying constraint equivalence. Data constraints are widely used to monitor data consistency and diagnose anomalies, but redundant constraints created during development slow down systems and trigger unnecessary alerts. EQDAC combines symbolic representation, lightweight divergence and isomorphism analyses, and SMT solving to determine equivalence. Evaluated on 30,801 constraints, EQDAC identified 11,538 equivalent constraints in three hours and achieved an average search time of 1.22 seconds, demonstrating its practicality for industrial deployment.</x:v>
      </x:c>
      <x:c r="D786" t="str">
        <x:v>The paper addresses the redundancy issue of data constraints in FinTech systems by proposing EQDAC, an efficient tool for verifying constraint equivalence. Data constraints are widely used to monitor data consistency and diagnose anomalies, but redundant constraints created during development slow down systems and trigger unnecessary alerts. EQDAC combines symbolic representation, lightweight divergence and isomorphism analyses, and SMT solving to determine equivalence. Evaluated on 30,801 constraints, EQDAC identified 11,538 equivalent constraints in three hours and achieved an average search time of 1.22 seconds, demonstrating its practicality for industrial deployment.</x:v>
      </x:c>
      <x:c r="E786" t="str">
        <x:v>Equivalence verification of data constraints</x:v>
      </x:c>
      <x:c r="F786" t="str">
        <x:v>Yes</x:v>
      </x:c>
      <x:c r="G786" t="str">
        <x:v>ICSE-23</x:v>
      </x:c>
      <x:c r="H786" t="str">
        <x:v>The paper uses 30,801 data constraints from global FinTech Company A as experimental objects. These constraints cover actual application scenarios in FinTech systems.</x:v>
      </x:c>
      <x:c r="I786" t="str">
        <x:v>Quantitative indicators:
Number of equivalent constraints detected (11,538).
Equivalent clustering time (3 hours).
Average equivalent search time (1.22 seconds).
CPU time reduction ratio (15.48%).
Effect:
Efficiency: EQDAC completes most analyzes in polynomial time.
Scalability: Experiments show that it can handle large-scale constraint sets (30,801).</x:v>
      </x:c>
      <x:c r="J786" t="str">
        <x:v>Yes</x:v>
      </x:c>
      <x:c r="K786" t="str">
        <x:v>The paper mentions that EQDAC has been integrated into the production line of FinTech Company A to support equivalence clustering and search functions in CI/CD workflows. Developers can use tools to quickly identify redundant constraints and optimize system maintenance. In addition, case studies show that EQDAC helped the company reduce CPU time consumption by 15.48% and significantly reduced the number of redundant alarms.</x:v>
      </x:c>
      <x:c r="L786" t="str">
        <x:v>Yes</x:v>
      </x:c>
      <x:c r="M786" s="6"/>
      <x:c r="N786"/>
      <x:c r="O786" t="str">
        <x:v>Formal methods and verification</x:v>
      </x:c>
      <x:c r="P786" t="str">
        <x:v>Program Verification and Theorem Proving</x:v>
      </x:c>
      <x:c r="Q786" t="str">
        <x:v>No</x:v>
      </x:c>
    </x:row>
    <x:row r="787" ht="25.5" customHeight="1">
      <x:c r="A787" t="str">
        <x:v>Tolerate Control-Flow Changes for Sound Data Race Prediction</x:v>
      </x:c>
      <x:c r="B787" t="str">
        <x:v>Testing</x:v>
      </x:c>
      <x:c r="C787" t="str">
        <x:v>This paper introduces TocCRace, a novel tool for sound data race prediction that addresses the limitations of existing dynamic analysis methods in handling control-flow sensitivity. By proposing the concepts of "Fix-Point Event" and "Equivalent Pair," TocCRace tolerates control-flow changes, thereby increasing concurrency coverage and detecting more true data races. Experiments demonstrate that TocCRace outperforms state-of-the-art tools like SEQCHECK in detecting unique and dynamic races on benchmark programs and large-scale software like MySQL, with reasonable time and memory overhead.</x:v>
      </x:c>
      <x:c r="D787" t="str">
        <x:v>This paper introduces TocCRace, a novel tool for sound data race prediction that addresses the limitations of existing dynamic analysis methods in handling control-flow sensitivity. By proposing the concepts of "Fix-Point Event" and "Equivalent Pair," TocCRace tolerates control-flow changes, thereby increasing concurrency coverage and detecting more true data races. Experiments demonstrate that TocCRace outperforms state-of-the-art tools like SEQCHECK in detecting unique and dynamic races on benchmark programs and large-scale software like MySQL, with reasonable time and memory overhead.</x:v>
      </x:c>
      <x:c r="E787" t="str">
        <x:v>Data race prediction in multi-threaded programs</x:v>
      </x:c>
      <x:c r="F787" t="str">
        <x:v>Yes</x:v>
      </x:c>
      <x:c r="G787" t="str">
        <x:v>ICSE-23</x:v>
      </x:c>
      <x:c r="H787" t="str">
        <x:v>A benchmark containing 7 real-world programs (such as pbzip2, pixz, pigz, etc.).
The large-scale software MySQL (version 5.7.36) contains 427 execution traces with a total size of 3.4TB.</x:v>
      </x:c>
      <x:c r="I787" t="str">
        <x:v>Quantitative indicators:
Number of unique data races (unique races)
Number of dynamic data races (dynamic races)
Detection time (time cost)
memory cost
False positives
Effect:
In the benchmark test, TocCRace detected 84.4% more unique races and 200% more dynamic races than SEQCHECK.
On MySQL, TocCRace detected 52.22% of unique competitions and 49.8% of dynamic competitions without generating false positives.
The time overhead is 1.1 times that of SEQCHECK on the benchmark test and 10 times on MySQL; the memory overhead is 43.5 times on the benchmark test and 1.03 times on MySQL.</x:v>
      </x:c>
      <x:c r="J787" t="str">
        <x:v>Yes</x:v>
      </x:c>
      <x:c r="K787" t="str">
        <x:v>In the MySQL database (large open source software), the practicality of TocCRace was verified by analyzing its 3.4TB execution trace.</x:v>
      </x:c>
      <x:c r="L787" t="str">
        <x:v>No</x:v>
      </x:c>
      <x:c r="M787" s="6"/>
      <x:c r="N787"/>
      <x:c r="O787" t="str">
        <x:v>Program Analysis and Software Testing</x:v>
      </x:c>
      <x:c r="P787" t="str">
        <x:v>program analysis techniques</x:v>
      </x:c>
      <x:c r="Q787" t="str">
        <x:v>No</x:v>
      </x:c>
    </x:row>
    <x:row r="788" ht="25.5" customHeight="1">
      <x:c r="A788" t="str">
        <x:v>Fill in the Blank: Context-aware Automated Text Input Generation for Mobile GUI Testing</x:v>
      </x:c>
      <x:c r="B788" t="str">
        <x:v>Testing</x:v>
      </x:c>
      <x:c r="C788" t="str">
        <x:v>The paper proposes a method called QTypist, which leverages pre-trained Large Language Models (LLMs) to automatically generate semantic text inputs for mobile GUI testing. By extracting contextual information from GUI pages and designing linguistic patterns for prompts, QTypist intelligently generates appropriate text based on input field requirements. Evaluations on 106 Google Play apps show that QTypist achieves an 87% passing rate, outperforming the best baseline by 93%. When integrated with automated GUI testing tools, it significantly increases activity and page coverage, as well as bug detection rates.</x:v>
      </x:c>
      <x:c r="D788" t="str">
        <x:v>The paper proposes a method called QTypist, which leverages pre-trained Large Language Models (LLMs) to automatically generate semantic text inputs for mobile GUI testing. By extracting contextual information from GUI pages and designing linguistic patterns for prompts, QTypist intelligently generates appropriate text based on input field requirements. Evaluations on 106 Google Play apps show that QTypist achieves an 87% passing rate, outperforming the best baseline by 93%. When integrated with automated GUI testing tools, it significantly increases activity and page coverage, as well as bug detection rates.</x:v>
      </x:c>
      <x:c r="E788" t="str">
        <x:v>Automated text input generation in mobile app GUI testing</x:v>
      </x:c>
      <x:c r="F788" t="str">
        <x:v>Yes</x:v>
      </x:c>
      <x:c r="G788" t="str">
        <x:v>ICSE-23</x:v>
      </x:c>
      <x:c r="H788" s="5" t="str">
        <x:v>Dataset: 106 Android apps (covering 12 categories) selected from Google Play, containing 168 text input fields.
Comparison baseline: 11 existing methods, including random/rule methods (such as Stoat, DroidBot), constraint-based methods (such as TextExerciser) and learning-based methods (such as RNNInput).</x:v>
      </x:c>
      <x:c r="I788" t="str">
        <x:v>Passing Rate: QTypist reaches 87%, which is 93% higher than the best baseline (45% of RNNInput).
Test coverage: After integrating with tools such as Ape and DroidBot, activity coverage increased by 42% and page coverage increased by 52%.
Defect detection: After integrating QTypist, the number of defects discovered by Ape increased by 122%.
User reviews: Rated 4.3 out of 5 for the variety and accuracy of generated text.</x:v>
      </x:c>
      <x:c r="J788" t="str">
        <x:v>Yes</x:v>
      </x:c>
      <x:c r="K788" t="str">
        <x:v>The paper mentions connections with industry:
After integrating QTypist on 30 Google Play apps, 28 unreported defects were discovered, of which 11 were confirmed by developers and 6 were fixed.
The tools used in the experiment (such as Ape, DroidBot) are commonly used GUI testing tools in the industry.</x:v>
      </x:c>
      <x:c r="L788" t="str">
        <x:v>No</x:v>
      </x:c>
      <x:c r="M788" s="6"/>
      <x:c r="N788"/>
      <x:c r="O788" t="str">
        <x:v>Program Analysis and Software Testing</x:v>
      </x:c>
      <x:c r="P788" t="str">
        <x:v>Automated test generation</x:v>
      </x:c>
      <x:c r="Q788" t="str">
        <x:v>Yes</x:v>
      </x:c>
    </x:row>
    <x:row r="789" ht="25.5" customHeight="1">
      <x:c r="A789" t="str">
        <x:v>Detecting Dialog-Related Keyboard Navigation Failures in Web Applications</x:v>
      </x:c>
      <x:c r="B789" t="str">
        <x:v>Testing</x:v>
      </x:c>
      <x:c r="C789" t="str">
        <x:v>The paper presents a novel approach for automatically detecting Keyboard Dialog Failures (KDFs) in web applications, which hinder accessibility for keyboard-reliant users (e.g., those with motor disabilities). By modeling keyboard navigation flows and dialog behaviors, the authors developed algorithms to identify four types of KDFs (e.g., focus initialization failures) and implemented a tool, LOTUS. Evaluations on real-world websites showed high accuracy (e.g., 89% recall for dialog detection) and outperformed state-of-the-art tools like Axe DevTools. The detected KDFs were impactful, with many fixed by developers post-reporting.</x:v>
      </x:c>
      <x:c r="D789" t="str">
        <x:v>The paper presents a novel approach for automatically detecting Keyboard Dialog Failures (KDFs) in web applications, which hinder accessibility for keyboard-reliant users (e.g., those with motor disabilities). By modeling keyboard navigation flows and dialog behaviors, the authors developed algorithms to identify four types of KDFs (e.g., focus initialization failures) and implemented a tool, LOTUS. Evaluations on real-world websites showed high accuracy (e.g., 89% recall for dialog detection) and outperformed state-of-the-art tools like Axe DevTools. The detected KDFs were impactful, with many fixed by developers post-reporting.</x:v>
      </x:c>
      <x:c r="E789" t="str">
        <x:v>Automatically detect keyboard navigation failures (KDFs) related to dialog boxes in web applications to ensure that users with disabilities can operate dialog boxes with keyboard accessibility.</x:v>
      </x:c>
      <x:c r="F789" t="str">
        <x:v>Yes</x:v>
      </x:c>
      <x:c r="G789" t="str">
        <x:v>ICSE-23</x:v>
      </x:c>
      <x:c r="H789" t="str">
        <x:v>Dataset: 60 real websites (from Moz 500 and similar sites) containing 88 dialog boxes covering 44 non-init-in/out, 43 non-containment and 12 non-dismissable KDFs.
Comparison tools: Ax DevTools Pro (semi-automated), WAVE, SortSite, etc. (all unable to detect KDFs).</x:v>
      </x:c>
      <x:c r="I789" t="str">
        <x:v>Dialog detection: precision 90%, recall rate 89%;
KDF detection (LOTUS vs. Ax full manual):
Non-Init-In: P/R 71%/89% vs. 45%/70%;
Non-Containment: P/R 70%/90% vs. 59%/64%;
Non-Dismissable: P/R 40%/83% vs. 0%/0% (not supported by Axe).
Running time: About 27 minutes to build the model and only 2 seconds to detect.</x:v>
      </x:c>
      <x:c r="J789" t="str">
        <x:v>Yes</x:v>
      </x:c>
      <x:c r="K789" t="str">
        <x:v>The paper mentions cases in the industry, such as KDF examples on Geeksforgeeks, Reddit, CouponCabin and other websites (Figure 1). The developer confirmed and fixed some issues (5 out of 11 feedbacks approved and 10 were fixed). The detection results of the tool LOTUS are actually used to improve Web accessibility.</x:v>
      </x:c>
      <x:c r="L789" t="str">
        <x:v>No</x:v>
      </x:c>
      <x:c r="M789" s="6"/>
      <x:c r="N789"/>
      <x:c r="O789" t="str">
        <x:v>Program Analysis and Software Testing</x:v>
      </x:c>
      <x:c r="P789" t="str">
        <x:v>Automated test generation</x:v>
      </x:c>
      <x:c r="Q789" t="str">
        <x:v>No</x:v>
      </x:c>
    </x:row>
    <x:row r="790" ht="25.5" customHeight="1">
      <x:c r="A790" s="2" t="str">
        <x:v>COLUMBUS: Android App Testing Through Systematic Callback Exploration</x:v>
      </x:c>
      <x:c r="B790" t="str">
        <x:v>Testing</x:v>
      </x:c>
      <x:c r="C790" t="str">
        <x:v>The paper Columbia: Android App Testing Through Systematic Callback Exploration introduces a callback-driven testing technique for Android apps. It addresses limitations of UI-based and existing callback-driven tools by automatically discovering callbacks, generating valid arguments via symbolic execution and dynamic heap introspection, and integrating feedback mechanisms (data dependency and crash guidance). Columbia outperforms state-of-the-art tools in code coverage (58% average) and crash detection (137 crashes in benchmark apps).</x:v>
      </x:c>
      <x:c r="D790" t="str">
        <x:v>The paper Columbia: Android App Testing Through Systematic Callback Exploration introduces a callback-driven testing technique for Android apps. It addresses limitations of UI-based and existing callback-driven tools by automatically discovering callbacks, generating valid arguments via symbolic execution and dynamic heap introspection, and integrating feedback mechanisms (data dependency and crash guidance). Columbia outperforms state-of-the-art tools in code coverage (58% average) and crash detection (137 crashes in benchmark apps).</x:v>
      </x:c>
      <x:c r="E790" t="str">
        <x:v>Automated testing of Android applications</x:v>
      </x:c>
      <x:c r="F790" t="str">
        <x:v>Yes</x:v>
      </x:c>
      <x:c r="G790" t="str">
        <x:v>ICSE-23</x:v>
      </x:c>
      <x:c r="H790" t="str">
        <x:v>AndroTest: A benchmark dataset containing 60 Android applications.
Real-world dataset: 140 popular Google Play Store apps (installs ≥ 500,000, ratings ≥ 4.5 stars).</x:v>
      </x:c>
      <x:c r="I790" t="str">
        <x:v>Code coverage: Columbia has an average coverage of 58%, which is better than Stoat (46%), APE (53%), TimeMachine (52%) and EHBDroid (27%).
Crash discovery: Columbia found 137 crashes, 4.42 times more than Stoat, 5.48 times more than EHBDroid, 1.23 times more than APE, and 1.57 times more than TimeMachine.
Real-world applications: 70 crashes detected in 54/140 applications.</x:v>
      </x:c>
      <x:c r="J790" t="str">
        <x:v>Yes</x:v>
      </x:c>
      <x:c r="K790" t="str">
        <x:v>The test objects include 140 real-world Google Play applications (such as education, games, etc.), which verifies the practicality of the tool.</x:v>
      </x:c>
      <x:c r="L790" t="str">
        <x:v>Yes</x:v>
      </x:c>
      <x:c r="M790" s="6"/>
      <x:c r="N790"/>
      <x:c r="O790" t="str">
        <x:v>Program Analysis and Software Testing</x:v>
      </x:c>
      <x:c r="P790" t="str">
        <x:v>Automated test generation</x:v>
      </x:c>
      <x:c r="Q790" t="str">
        <x:v>No</x:v>
      </x:c>
    </x:row>
    <x:row r="791" ht="25.5" customHeight="1">
      <x:c r="A791" t="str">
        <x:v>GameRTS: A Regression Testing Framework for Video Games</x:v>
      </x:c>
      <x:c r="B791" t="str">
        <x:v>Testing</x:v>
      </x:c>
      <x:c r="C791" t="str">
        <x:v>This paper introduces GameRTS, a regression testing framework tailored for video games. Due to frequent updates and long-running tests, traditional regression testing techniques are not directly applicable to games. GameRTS models test suites as a State Transition Graph (STG) and establishes dependencies between states/actions and game files (e.g., art resources, design files, and code). It performs change impact analysis to select minimal test cases while ensuring bug detection. Evaluated on 10 tasks of a commercial game with 1,429 commits, GameRTS reduced test cases significantly (selecting only one trace in most cases) and detected all regression bugs, including two new critical ones.</x:v>
      </x:c>
      <x:c r="D791" t="str">
        <x:v>This paper introduces GameRTS, a regression testing framework tailored for video games. Due to frequent updates and long-running tests, traditional regression testing techniques are not directly applicable to games. GameRTS models test suites as a State Transition Graph (STG) and establishes dependencies between states/actions and game files (e.g., art resources, design files, and code). It performs change impact analysis to select minimal test cases while ensuring bug detection. Evaluated on 10 tasks of a commercial game with 1,429 commits, GameRTS reduced test cases significantly (selecting only one trace in most cases) and detected all regression bugs, including two new critical ones.</x:v>
      </x:c>
      <x:c r="E791" t="str">
        <x:v>Regression testing options for video games</x:v>
      </x:c>
      <x:c r="F791" t="str">
        <x:v>Yes</x:v>
      </x:c>
      <x:c r="G791" t="str">
        <x:v>ICSE-23</x:v>
      </x:c>
      <x:c r="H791" t="str">
        <x:v>The benchmarks used in the paper include:
10 missions of a large business game (a popular online role-playing game developed by NetEase).
Three game versions (V₀, V₁, V₂), with a total of 1,429 commits.
The initial test suite contains 50 test cases (a mix of manual and automatically generated tests).</x:v>
      </x:c>
      <x:c r="I791" t="str">
        <x:v>Test case reduction rate: Compared with file-level dependency analysis, GameRTS only selects 13.77% of states, 23.97% of actions, and 6.85% of test trajectories.
Time efficiency: On average, each task only takes 10.12 minutes, while the full test takes 10.25 hours.
Bug detection rate: All known regression bugs (16) were detected across all tasks and 2 new bugs were discovered.
Coverage: Covers 94.7% of change status and 97.6% of change actions.</x:v>
      </x:c>
      <x:c r="J791" t="str">
        <x:v>Yes</x:v>
      </x:c>
      <x:c r="K791" t="str">
        <x:v>The paper explicitly mentions industrial applications:
The cooperative company is NetEase, and the experiment is based on commercial games developed by it.
GameRTS has been actually used in more than 15 games and adopted by the game testing department.
Two new critical regression bugs were discovered in the case study and confirmed and fixed by the developers.</x:v>
      </x:c>
      <x:c r="L791" t="str">
        <x:v>Yes</x:v>
      </x:c>
      <x:c r="M791" s="6"/>
      <x:c r="N791"/>
      <x:c r="O791" t="str">
        <x:v>Program Analysis and Software Testing</x:v>
      </x:c>
      <x:c r="P791" t="str">
        <x:v>Test efficiency optimization</x:v>
      </x:c>
      <x:c r="Q791" t="str">
        <x:v>No</x:v>
      </x:c>
    </x:row>
    <x:row r="792" ht="25.5" customHeight="1">
      <x:c r="A792" t="str">
        <x:v>Autonomy Is An Acquired Taste: Exploring Developer Preferences for GitHub Bots</x:v>
      </x:c>
      <x:c r="B792" t="str">
        <x:v>Management</x:v>
      </x:c>
      <x:c r="C792" t="str">
        <x:v>This paper investigates developer preferences for software bot behaviors in GitHub pull request discussions. Using a mixed-methods approach (interviews + vignette-based survey), the study finds that developers generally prefer persuasive bots with low autonomy, while experienced developers favor more autonomous bots. The authors recommend increasing bot configurability to align with individual and project-specific needs.</x:v>
      </x:c>
      <x:c r="D792" t="str">
        <x:v>This paper investigates developer preferences for software bot behaviors in GitHub pull request discussions. Using a mixed-methods approach (interviews + vignette-based survey), the study finds that developers generally prefer persuasive bots with low autonomy, while experienced developers favor more autonomous bots. The authors recommend increasing bot configurability to align with individual and project-specific needs.</x:v>
      </x:c>
      <x:c r="E792" t="str">
        <x:v>Developers’ behavioral preferences for GitHub robots in terms of autonomy (Autonomy) and personification (Persona)</x:v>
      </x:c>
      <x:c r="F792" t="str">
        <x:v>Yes</x:v>
      </x:c>
      <x:c r="G792" t="str">
        <x:v>ICSE-23</x:v>
      </x:c>
      <x:c r="H792" t="str">
        <x:v>There is no traditional benchmark, but the impact is quantified through a controlled experimental design (such as comparing developer preferences for high/low autonomy, anthropomorphic/factual robots).</x:v>
      </x:c>
      <x:c r="I792" t="str">
        <x:v>Indicators: Developer preference (Reactive/Proactive, Personable/Factual), GitHub activity frequency, years of development experience.
Effect:
61% of developers prefer robots with low autonomy, and developers with high experience are more accepting of high autonomy (p=0.015).
Anthropomorphic language is more popular in some scenarios (for example, in Vignette 3, 39 people chose Personable vs. 13 people chose Factual).</x:v>
      </x:c>
      <x:c r="J792" t="str">
        <x:v>No</x:v>
      </x:c>
      <x:c r="K792" t="str">
        <x:v>Not mentioned, but the actual usage scenarios of GitHub robots (such as Dependabot and Repairnator).</x:v>
      </x:c>
      <x:c r="L792" t="str">
        <x:v>No</x:v>
      </x:c>
      <x:c r="M792" s="6"/>
      <x:c r="N792"/>
      <x:c r="O792" t="str">
        <x:v>Software maintenance and evolution</x:v>
      </x:c>
      <x:c r="P792" t="str">
        <x:v>Open source community and collaboration model</x:v>
      </x:c>
      <x:c r="Q792" t="str">
        <x:v>No</x:v>
      </x:c>
    </x:row>
    <x:row r="793" ht="25.5" customHeight="1">
      <x:c r="A793" s="10" t="str">
        <x:v>Flexible and Optimal Dependency Management via Max-SMT</x:v>
      </x:c>
      <x:c r="B793" t="str">
        <x:v>Development</x:v>
      </x:c>
      <x:c r="C793" t="str">
        <x:v>The paper introduces MaxNPM, a dependency management framework based on Max-SMT solvers, designed to address the limitations of NPM's dependency resolution. MaxNPM allows developers to customize optimization goals (e.g., minimizing vulnerabilities, reducing dependencies) and demonstrates superior performance over NPM in selecting newer dependencies, reducing code bloat, and mitigating security vulnerabilities. The paper also presents PacSolve, a generalized framework for implementing dependency solvers with customizable constraints and objectives.</x:v>
      </x:c>
      <x:c r="D793" t="str">
        <x:v>The paper introduces MaxNPM, a dependency management framework based on Max-SMT solvers, designed to address the limitations of NPM's dependency resolution. MaxNPM allows developers to customize optimization goals (e.g., minimizing vulnerabilities, reducing dependencies) and demonstrates superior performance over NPM in selecting newer dependencies, reducing code bloat, and mitigating security vulnerabilities. The paper also presents PacSolve, a generalized framework for implementing dependency solvers with customizable constraints and objectives.</x:v>
      </x:c>
      <x:c r="E793" t="str">
        <x:v>Optimization of dependency management</x:v>
      </x:c>
      <x:c r="F793" t="str">
        <x:v>Yes</x:v>
      </x:c>
      <x:c r="G793" t="str">
        <x:v>ICSE-23</x:v>
      </x:c>
      <x:c r="H793" s="5" t="str">
        <x:v>Top1000: The 1000 most downloaded packages and their dependencies in the NPM ecosystem.
Vuln715: 715 package versions with high CVSS score vulnerabilities filtered out from the Top1000.</x:v>
      </x:c>
      <x:c r="I793" t="str">
        <x:v>Security vulnerability reduction: MaxNPM reduced more vulnerabilities than NPM's audit fix in 33% of cases, with an average CVSS score reduction of 30.51%.
Dependency updates: 14% of packages choose dependency versions that are newer than NPM, and the average "oldness" is reduced by 2.62%.
Reduction in the number of dependencies: 21% of packages have reduced the number of dependencies, with an average reduction of 4.37%, and the disk space usage is significantly reduced.
Performance: Average parsing time is 2.6 seconds slower than NPM, but there are a few cases of timeouts (maximum 329 seconds).</x:v>
      </x:c>
      <x:c r="J793" t="str">
        <x:v>Yes</x:v>
      </x:c>
      <x:c r="K793" t="str">
        <x:v>The paper mentioned that MaxNPM is a direct replacement tool for NPM, which has been actually tested in the NPM ecosystem and analyzed real cases (such as babel compiler, class-utils package, etc.). In addition, the paper points out that certain behaviors of NPM (such as repeated installation of dependencies) may cause problems in the industry (such as state conflicts in the front-end framework React).</x:v>
      </x:c>
      <x:c r="L793" t="str">
        <x:v>Yes</x:v>
      </x:c>
      <x:c r="M793" s="6"/>
      <x:c r="N793"/>
      <x:c r="O793" t="str">
        <x:v>Software maintenance and evolution</x:v>
      </x:c>
      <x:c r="P793" t="str">
        <x:v>Software dependency management</x:v>
      </x:c>
      <x:c r="Q793" t="str">
        <x:v>No</x:v>
      </x:c>
    </x:row>
    <x:row r="794" ht="25.5" customHeight="1">
      <x:c r="A794" t="str">
        <x:v>Impact of Code Language Models on Automated Program Repair</x:v>
      </x:c>
      <x:c r="B794" t="str">
        <x:v>Maintenance</x:v>
      </x:c>
      <x:c r="C794" t="str">
        <x:v>This paper investigates the impact of Code Language Models (CLMs) on Automated Program Repair (APR). The authors evaluate ten CLMs across four APR benchmarks, showing that even without fine-tuning, the best CLM fixes 72% more bugs than state-of-the-art deep learning-based APR techniques. A new benchmark, HumanEval-Java, is introduced to address data leakage. Fine-tuning experiments reveal that CLMs achieve 31%-1,267% improvement, outperforming existing APR methods by 46%-164%. The study also analyzes the efficiency of CLMs in terms of size, time, and memory, offering insights for future APR research.</x:v>
      </x:c>
      <x:c r="D794" t="str">
        <x:v>This paper investigates the impact of Code Language Models (CLMs) on Automated Program Repair (APR). The authors evaluate ten CLMs across four APR benchmarks, showing that even without fine-tuning, the best CLM fixes 72% more bugs than state-of-the-art deep learning-based APR techniques. A new benchmark, HumanEval-Java, is introduced to address data leakage. Fine-tuning experiments reveal that CLMs achieve 31%-1,267% improvement, outperforming existing APR methods by 46%-164%. The study also analyzes the efficiency of CLMs in terms of size, time, and memory, offering insights for future APR research.</x:v>
      </x:c>
      <x:c r="E794" t="str">
        <x:v>Application and optimization of code language models (CLMs) in automated program repair (APR)</x:v>
      </x:c>
      <x:c r="F794" t="str">
        <x:v>Yes</x:v>
      </x:c>
      <x:c r="G794" t="str">
        <x:v>ICSE-23</x:v>
      </x:c>
      <x:c r="H794" t="str">
        <x:v>Defects4J v1.2 (130 single-block Java defects)
Defects4J v2.0 (108 single-block Java defects)
QuixBugs (40 algorithm-related bugs)
HumanEval-Java (Newly built 164 Java defects to avoid data leakage)</x:v>
      </x:c>
      <x:c r="I794" t="str">
        <x:v>Indicators: number of correctly fixed defects (verified by developer test cases), compilation rate (compilable proportion of generated patches).
Effect:
CLMs without fine-tuning (such as InCoder-6B) fix 105 defects, which is 72% more than the best DL-based APR technique (KNOD fixes 61 defects).
After fine-tuning, the repair capability of CLMs increased by 31%-1,267% (for example, InCoder-6B repaired 161 defects, 164% more than KNOD).
The CodeGen model generates patches with the highest compilation rate (73% on average), which is better than DL-based APR tools (44%-62%).</x:v>
      </x:c>
      <x:c r="J794" t="str">
        <x:v>No</x:v>
      </x:c>
      <x:c r="K794" t="str">
        <x:v>Not mentioned, but noted that 93% of developers expect APR tools to respond within 1 hour and review no more than 10 patches</x:v>
      </x:c>
      <x:c r="L794" t="str">
        <x:v>No</x:v>
      </x:c>
      <x:c r="M794" s="6" t="e">
        <x:f>HYPERLINK("https://github.com/lin-tan/clm","https://github.com/lin-tan/clm,")</x:f>
        <x:v>HYPERLINK is not implemented. linkLocation=https://github.com/lin-tan/clm, friendlyName=https://github.com/lin-tan/clm,</x:v>
      </x:c>
      <x:c r="N794" t="str">
        <x:v>62</x:v>
      </x:c>
      <x:c r="O794" t="str">
        <x:v>Software maintenance and evolution</x:v>
      </x:c>
      <x:c r="P794" t="str">
        <x:v>Automated program repair</x:v>
      </x:c>
      <x:c r="Q794" t="str">
        <x:v>Yes</x:v>
      </x:c>
    </x:row>
    <x:row r="795" ht="25.5" customHeight="1">
      <x:c r="A795" t="str">
        <x:v>Tare: Type-Aware Neural Program Repair</x:v>
      </x:c>
      <x:c r="B795" t="str">
        <x:v>Maintenance</x:v>
      </x:c>
      <x:c r="C795" t="str">
        <x:v>The paper proposes Tare, a type-aware neural program repair approach, addressing the issue of untypable patches generated by existing deep learning-based APR tools. Tare introduces three novel components:
T-Grammar: Integrates type information into standard grammars.
T-Graph: A code representation capturing key information for type checking.
T-Graph Encoder: A neural component encoding T-Graph to generate patches guided by T-Grammar.
Experiments show Tare outperforms state-of-the-art APR tools on benchmarks like Defects4J and QuixBugs, with higher compilable patch rates.</x:v>
      </x:c>
      <x:c r="D795" t="str">
        <x:v>The paper proposes Tare, a type-aware neural program repair approach, addressing the issue of untypable patches generated by existing deep learning-based APR tools. Tare introduces three novel components:
T-Grammar: Integrates type information into standard grammars.
T-Graph: A code representation capturing key information for type checking.
T-Graph Encoder: A neural component encoding T-Graph to generate patches guided by T-Grammar.
Experiments show Tare outperforms state-of-the-art APR tools on benchmarks like Defects4J and QuixBugs, with higher compilable patch rates.</x:v>
      </x:c>
      <x:c r="E795" t="str">
        <x:v>Type-aware automated program repair</x:v>
      </x:c>
      <x:c r="F795" t="str">
        <x:v>Yes</x:v>
      </x:c>
      <x:c r="G795" t="str">
        <x:v>ICSE-23</x:v>
      </x:c>
      <x:c r="H795" t="str">
        <x:v>Defects4J v1.2 (393 defects)
Defects4J v2.0 (444 additional defects)
QuixBugs (40 bugs)</x:v>
      </x:c>
      <x:c r="I795" t="str">
        <x:v>Number of defects fixed:
Defects4J v1.2: 62 (better than Recorder’s 49)
Defects4J v2.0: 32 (33.3% improvement)
QuixBugs: 27 (42.1% increase)
Compilability rate:
Top-30 patches: 54.6% (9.3% higher than RewardRepair)
Top-100 patches: 48.6% (11.1% higher than RewardRepair)
Correct patch ranking: average ranking increased by 44.7% (from 368.0 to 203.6).</x:v>
      </x:c>
      <x:c r="J795" t="str">
        <x:v>No</x:v>
      </x:c>
      <x:c r="K795" t="str">
        <x:v>Not mentioned, but the benchmarks used in the experiment (such as Defects4J) contain defects in real open source projects, which indirectly verifies the practicability of the method.</x:v>
      </x:c>
      <x:c r="L795" t="str">
        <x:v>No</x:v>
      </x:c>
      <x:c r="M795" s="6"/>
      <x:c r="N795"/>
      <x:c r="O795" t="str">
        <x:v>Software maintenance and evolution</x:v>
      </x:c>
      <x:c r="P795" t="str">
        <x:v>Automated program repair</x:v>
      </x:c>
      <x:c r="Q795" t="str">
        <x:v>Yes</x:v>
      </x:c>
    </x:row>
    <x:row r="796" ht="25.5" customHeight="1">
      <x:c r="A796" t="str">
        <x:v>Template-based Neural Program Repair</x:v>
      </x:c>
      <x:c r="B796" t="str">
        <x:v>Maintenance</x:v>
      </x:c>
      <x:c r="C796" t="str">
        <x:v>The paper proposes TENURE, a template-based neural program repair approach that integrates the strengths of template-based and NMT-based methods. While template methods rely on predefined patterns with limited coverage, NMT methods face challenges like OOV issues. TENURE constructs large-scale datasets (35 templates + single-line generation), trains encoder-decoder models to generate patch IRs, and leverages project-specific tools for patch refinement. Experiments on Defects4J show TENURE outperforms state-of-the-art techniques in bug-fixing effectiveness.</x:v>
      </x:c>
      <x:c r="D796" t="str">
        <x:v>The paper proposes TENURE, a template-based neural program repair approach that integrates the strengths of template-based and NMT-based methods. While template methods rely on predefined patterns with limited coverage, NMT methods face challenges like OOV issues. TENURE constructs large-scale datasets (35 templates + single-line generation), trains encoder-decoder models to generate patch IRs, and leverages project-specific tools for patch refinement. Experiments on Defects4J show TENURE outperforms state-of-the-art techniques in bug-fixing effectiveness.</x:v>
      </x:c>
      <x:c r="E796" t="str">
        <x:v>Automated program repair</x:v>
      </x:c>
      <x:c r="F796" t="str">
        <x:v>Yes</x:v>
      </x:c>
      <x:c r="G796" t="str">
        <x:v>ICSE-23</x:v>
      </x:c>
      <x:c r="H796" t="str">
        <x:v>Defects4J-v1.2: Contains real defects for 395 Java projects.
Defects4J-v2.0: expanded to 444 defects, covering 12 projects.</x:v>
      </x:c>
      <x:c r="I796" t="str">
        <x:v>Metric: Number of defects fixed (number of successful fixes under Perfect/Ochiai targeting settings).
Effect:
Defects4J-v1.2: Perfect positioning fixes 79 defects (12 more than other methods), and Ochiai fixes 52 defects.
Defects4J-v2.0: Perfect positioning fixes 50 defects (5 more), and Ochiai fixes 32 defects (8 more).</x:v>
      </x:c>
      <x:c r="J796" t="str">
        <x:v>No</x:v>
      </x:c>
      <x:c r="K796" t="str">
        <x:v>Not mentioned, but mentioned that the method can be extended to other programming languages and has potential industrial application value.</x:v>
      </x:c>
      <x:c r="L796" t="str">
        <x:v>No</x:v>
      </x:c>
      <x:c r="M796" s="6"/>
      <x:c r="N796"/>
      <x:c r="O796" t="str">
        <x:v>Software maintenance and evolution</x:v>
      </x:c>
      <x:c r="P796" t="str">
        <x:v>Automated program repair</x:v>
      </x:c>
      <x:c r="Q796" t="str">
        <x:v>Yes</x:v>
      </x:c>
    </x:row>
    <x:row r="797" ht="25.5" customHeight="1">
      <x:c r="A797" t="str">
        <x:v>Automated Repair of Programs from Large Language Models</x:v>
      </x:c>
      <x:c r="B797" t="str">
        <x:v>Maintenance</x:v>
      </x:c>
      <x:c r="C797" t="str">
        <x:v>This paper presents two methods for automated program repair (APR) using pre-trained language models. The first method frames program repair as a code completion task and validates it on a dataset of Java programs. The second method, Mentat, leverages OCaml's parser and type system for fault localization to generate prompts for GPT-3, producing candidate patches. Evaluation results demonstrate repair rates of 27% and 39.2%, respectively. A comparative study shows Mentat outperforms other tools in fixing OCaml type errors. The study highlights the effectiveness of language models in APR, enabling developers to focus on other critical aspects of software engineering.</x:v>
      </x:c>
      <x:c r="D797" t="str">
        <x:v>This paper presents two methods for automated program repair (APR) using pre-trained language models. The first method frames program repair as a code completion task and validates it on a dataset of Java programs. The second method, Mentat, leverages OCaml's parser and type system for fault localization to generate prompts for GPT-3, producing candidate patches. Evaluation results demonstrate repair rates of 27% and 39.2%, respectively. A comparative study shows Mentat outperforms other tools in fixing OCaml type errors. The study highlights the effectiveness of language models in APR, enabling developers to focus on other critical aspects of software engineering.</x:v>
      </x:c>
      <x:c r="E797" t="str">
        <x:v>Leverage pre-trained large language models (such as GPT-3) for automated program repair</x:v>
      </x:c>
      <x:c r="F797" t="str">
        <x:v>Yes</x:v>
      </x:c>
      <x:c r="G797" t="str">
        <x:v>ICSE-23</x:v>
      </x:c>
      <x:c r="H797" t="str">
        <x:v>Java program fixes: ManySStuBs4J dataset (contains 11,624 Java bugs, 6,415 retained after filtering).
OCaml type bug fix: Rite dataset (contains 4,500 OCaml programs, filtered to retain 1,318).</x:v>
      </x:c>
      <x:c r="I797" t="str">
        <x:v>Java fix:
Fix rate: 27% (1,739/6,415 bugs).
Single-line bug fix rate: 86% (1,502/1,739).
Mentat (OCaml):
Complete repair rate: 39.2% (516/1,318).
Partial repair rate: 33.5% (441/1,318).
Comparative experiment (Figure 3): Mentat’s repair rate is 37.6%, which is better than Rite (33.5%) and Seminal (7.8%).</x:v>
      </x:c>
      <x:c r="J797" t="str">
        <x:v>No</x:v>
      </x:c>
      <x:c r="K797" t="str">
        <x:v>Not mentioned, but only experimental verification of the method in open source projects (such as real bug fixing examples for Java and OCaml).</x:v>
      </x:c>
      <x:c r="L797" t="str">
        <x:v>No</x:v>
      </x:c>
      <x:c r="M797" s="6"/>
      <x:c r="N797"/>
      <x:c r="O797" t="str">
        <x:v>Software maintenance and evolution</x:v>
      </x:c>
      <x:c r="P797" t="str">
        <x:v>Automated program repair</x:v>
      </x:c>
      <x:c r="Q797" t="str">
        <x:v>Yes</x:v>
      </x:c>
    </x:row>
    <x:row r="798" ht="25.5" customHeight="1">
      <x:c r="A798" t="str">
        <x:v>Automated Program Repair in the Era of Large Pre-trained Language Models</x:v>
      </x:c>
      <x:c r="B798" t="str">
        <x:v>Maintenance</x:v>
      </x:c>
      <x:c r="C798" t="str">
        <x:v>The paper investigates the application of Large Pre-trained Language Models (LLMs) in Automated Program Repair (APR). Traditional APR techniques face limitations in patch diversity and struggle with complex bugs. The study evaluates nine state-of-the-art LLMs across five datasets, employing three repair settings (complete function generation, code infilling, and single-line generation). Results demonstrate that LLMs substantially outperform existing APR tools. The paper also explores the use of LLMs for patch ranking and correctness checking, and suggests methods to further enhance LLM-based APR performance.</x:v>
      </x:c>
      <x:c r="D798" t="str">
        <x:v>The paper investigates the application of Large Pre-trained Language Models (LLMs) in Automated Program Repair (APR). Traditional APR techniques face limitations in patch diversity and struggle with complex bugs. The study evaluates nine state-of-the-art LLMs across five datasets, employing three repair settings (complete function generation, code infilling, and single-line generation). Results demonstrate that LLMs substantially outperform existing APR tools. The paper also explores the use of LLMs for patch ranking and correctness checking, and suggests methods to further enhance LLM-based APR performance.</x:v>
      </x:c>
      <x:c r="E798" t="str">
        <x:v>Improving automated program repair (APR) with large pretrained language models (LLMs)</x:v>
      </x:c>
      <x:c r="F798" t="str">
        <x:v>Yes</x:v>
      </x:c>
      <x:c r="G798" t="str">
        <x:v>ICSE-23</x:v>
      </x:c>
      <x:c r="H798" t="str">
        <x:v>The paper uses the following 5 benchmark data sets:
Defects4J 1.2 (Java)
Defects4J 2.0 (Java)
QuixBugs-Python (Python)
QuixBugs-Java (Java)
ManyBugs(C)</x:v>
      </x:c>
      <x:c r="I798" t="str">
        <x:v>Indicators:
Compilable patch rate (Compilation Rate)
Plausible Patches (Plausible Patches, patches that pass test cases)
Correct Patches (patches that are semantically equivalent to developer patches)
Generation speed (Patches per Minute)
Effect:
LLMs (such as Codex) fixed 99 single-function errors on Defects4J 1.2, significantly better than the best existing APR tools (such as AlphaRepair fixed 67).
There is a positive correlation between model size and repair effect (for example, GPT-NeoX 20B is better than GPT-Neo 125M).
Code suffix information (infilling-style) can improve patch generation quality and compilation rate.</x:v>
      </x:c>
      <x:c r="J798" t="str">
        <x:v>No</x:v>
      </x:c>
      <x:c r="K798" t="str">
        <x:v>Not mentioned, but pointed out that the potential of LLMs can be used for error repair in actual software development (such as medical, transportation, etc.).</x:v>
      </x:c>
      <x:c r="L798" t="str">
        <x:v>No</x:v>
      </x:c>
      <x:c r="M798" s="6"/>
      <x:c r="N798"/>
      <x:c r="O798" t="str">
        <x:v>Software maintenance and evolution</x:v>
      </x:c>
      <x:c r="P798" t="str">
        <x:v>Automated program repair</x:v>
      </x:c>
      <x:c r="Q798" t="str">
        <x:v>Yes</x:v>
      </x:c>
    </x:row>
    <x:row r="799" ht="25.5" customHeight="1">
      <x:c r="A799" t="str">
        <x:v>Demystifying Issues, Challenges, and Solutions for Multilingual Software Development</x:v>
      </x:c>
      <x:c r="B799" t="str">
        <x:v>Development</x:v>
      </x:c>
      <x:c r="C799" t="str">
        <x:v>This paper systematically examines issues, challenges, and solutions in multilingual software development by analyzing 586 highly relevant Stack Overflow posts spanning 14 years. The study identifies key issues such as language interfacing (38%), cross-language data handling (30%), and system building (15%). Root challenges include data format incompatibility, discrepancies in memory management mechanisms, and threading complexities. Current solutions often rely on community knowledge, such as adopting language-independent data formats (e.g., JSON) or avoiding cross-language pointer operations. The paper offers actionable insights for developers and researchers, including tool development for detecting cross-language conflicts.</x:v>
      </x:c>
      <x:c r="D799" t="str">
        <x:v>This paper systematically examines issues, challenges, and solutions in multilingual software development by analyzing 586 highly relevant Stack Overflow posts spanning 14 years. The study identifies key issues such as language interfacing (38%), cross-language data handling (30%), and system building (15%). Root challenges include data format incompatibility, discrepancies in memory management mechanisms, and threading complexities. Current solutions often rely on community knowledge, such as adopting language-independent data formats (e.g., JSON) or avoiding cross-language pointer operations. The paper offers actionable insights for developers and researchers, including tool development for detecting cross-language conflicts.</x:v>
      </x:c>
      <x:c r="E799" t="str">
        <x:v>Issues, challenges and solutions in multilingual software development.</x:v>
      </x:c>
      <x:c r="F799" t="str">
        <x:v>No</x:v>
      </x:c>
      <x:c r="G799" t="str">
        <x:v>ICSE-23</x:v>
      </x:c>
      <x:c r="H799" t="str">
        <x:v>The paper uses 586 manually screened developer discussion posts on Stack Overflow as the data source, and does not mention traditional Benchmark data sets.</x:v>
      </x:c>
      <x:c r="I799" t="str">
        <x:v>Quantitative indicators: proportion of problem categories (for example, interface problems account for 38%), solution acceptance rate (73% of posts have adopted answers), response time (36.5% are resolved within 24 hours).
Effect: Reveals high-frequency problems and community solution patterns in multi-language development, but does not quantify the performance improvement of specific tools or methods.</x:v>
      </x:c>
      <x:c r="J799" t="str">
        <x:v>No</x:v>
      </x:c>
      <x:c r="K799" t="str">
        <x:v>Not mentioned, but noted that 80% of industrial and open source projects are developed in multiple languages</x:v>
      </x:c>
      <x:c r="L799" t="str">
        <x:v>No</x:v>
      </x:c>
      <x:c r="M799" s="6"/>
      <x:c r="N799"/>
      <x:c r="O799" t="str">
        <x:v>Software maintenance and evolution</x:v>
      </x:c>
      <x:c r="P799" t="str">
        <x:v>Developer behavior analysis</x:v>
      </x:c>
      <x:c r="Q799" t="str">
        <x:v>No</x:v>
      </x:c>
    </x:row>
    <x:row r="800" ht="25.5" customHeight="1">
      <x:c r="A800" t="str">
        <x:v>Testability Refactoring in Pull Requests: Patterns and Trends</x:v>
      </x:c>
      <x:c r="B800" t="str">
        <x:v>Testing</x:v>
      </x:c>
      <x:c r="C800" t="str">
        <x:v>The paper investigates how developers refactor production code to improve testability in pull requests (PRs). By analyzing 346,841 Java PRs from 621 GitHub projects, the authors identify 10 recurring testability refactoring patterns, such as "extract method for override" or "widen access for invocation." The study reveals that 25% of test-pairs PRs include these patterns, and such PRs involve significantly more atomic refactorings (e.g., changing variable types) compared to others. The findings provide insights for tool design, education, and further research on test-oriented refactoring.</x:v>
      </x:c>
      <x:c r="D800" t="str">
        <x:v>The paper investigates how developers refactor production code to improve testability in pull requests (PRs). By analyzing 346,841 Java PRs from 621 GitHub projects, the authors identify 10 recurring testability refactoring patterns, such as "extract method for override" or "widen access for invocation." The study reveals that 25% of test-pairs PRs include these patterns, and such PRs involve significantly more atomic refactorings (e.g., changing variable types) compared to others. The findings provide insights for tool design, education, and further research on test-oriented refactoring.</x:v>
      </x:c>
      <x:c r="E800" t="str">
        <x:v>Testability refactoring patterns</x:v>
      </x:c>
      <x:c r="F800" t="str">
        <x:v>No</x:v>
      </x:c>
      <x:c r="G800" t="str">
        <x:v>ICSE-23</x:v>
      </x:c>
      <x:c r="H800" t="str">
        <x:v>The paper uses the following data sets and tools:
Dataset: 346,841 Java pull requests collected from 621 GitHub projects.
Tool: RefactoringMiner (version 2.3.2) for detecting atomic refactoring operations.
Sampling method: Manual analysis was performed by screening 724 PRs through keywords (such as "testability" "refactor + test") and random sampling.</x:v>
      </x:c>
      <x:c r="I800" t="str">
        <x:v>Quantitative indicators:
The frequency of atomic reconstruction operations (such as "Change Variable Type").
The number of occurrences of testability refactoring patterns (such as "extract_method_for_override" accounts for 22.2%).
Lines of code changes (LOC added/deleted).
Effect:
Test pair PRs have about 50% more atomic reconstruction operations than other PRs (34.9 vs. 23.6 per PR).
25% of manually analyzed PRs contain testability refactoring patterns.</x:v>
      </x:c>
      <x:c r="J800" t="str">
        <x:v>No</x:v>
      </x:c>
      <x:c r="K800" t="str">
        <x:v>Not mentioned, but the paper mentioned multiple actual cases of open source projects (such as pentaho-platform, jmxtrans, Anki-Android, etc.), but did not specifically discuss industrial applications. The author recommends converting the pattern into IDE refactoring templates or educational materials to indirectly support industrial practice.</x:v>
      </x:c>
      <x:c r="L800" t="str">
        <x:v>No</x:v>
      </x:c>
      <x:c r="M800" s="6" t="e">
        <x:f>HYPERLINK("https://github.com/icse2023preich/testability-refactoring-patterns","https://github.com/icse2023preich/testability-refactoring-patterns,")</x:f>
        <x:v>HYPERLINK is not implemented. linkLocation=https://github.com/icse2023preich/testability-refactoring-patterns, friendlyName=https://github.com/icse2023preich/testability-refactoring-patterns,</x:v>
      </x:c>
      <x:c r="N800" t="str">
        <x:v>2</x:v>
      </x:c>
      <x:c r="O800" t="str">
        <x:v>Code generation and understanding</x:v>
      </x:c>
      <x:c r="P800" t="str">
        <x:v>Code refactoring and smell detection</x:v>
      </x:c>
      <x:c r="Q800" t="str">
        <x:v>No</x:v>
      </x:c>
    </x:row>
    <x:row r="801" ht="25.5" customHeight="1">
      <x:c r="A801" t="str">
        <x:v>Usability-Oriented Design of Liquid Types for Java</x:v>
      </x:c>
      <x:c r="B801" t="str">
        <x:v>Development</x:v>
      </x:c>
      <x:c r="C801" t="str">
        <x:v>This paper introduces LiquidJava, an extension of Java that incorporates Liquid Types—a form of refinement types augmented with predicates—to enhance the language's type-checking capabilities. LiquidJava enables developers to specify constraints on variables, methods, and class states, catching more errors at compile time. The design followed a participatory methodology, with syntax decisions informed by developer surveys. A user study involving 30 Java developers demonstrated that LiquidJava improved bug detection and was perceived as intuitive and useful, with all participants expressing interest in adopting it for their projects.</x:v>
      </x:c>
      <x:c r="D801" t="str">
        <x:v>This paper introduces LiquidJava, an extension of Java that incorporates Liquid Types—a form of refinement types augmented with predicates—to enhance the language's type-checking capabilities. LiquidJava enables developers to specify constraints on variables, methods, and class states, catching more errors at compile time. The design followed a participatory methodology, with syntax decisions informed by developer surveys. A user study involving 30 Java developers demonstrated that LiquidJava improved bug detection and was perceived as intuitive and useful, with all participants expressing interest in adopting it for their projects.</x:v>
      </x:c>
      <x:c r="E801" t="str">
        <x:v>Usability design and evaluation of Liquid Types in Java</x:v>
      </x:c>
      <x:c r="F801" t="str">
        <x:v>No</x:v>
      </x:c>
      <x:c r="G801" t="str">
        <x:v>ICSE-23</x:v>
      </x:c>
      <x:c r="H801" t="str">
        <x:v>The paper does not use traditional benchmarks, but evaluates the effect of LiquidJava through tasks in user research (such as recursive algorithm implementation, library call protocol verification, etc.). Specific tasks include:
Fibonacci Sequence Calculation
sum of numbers
Proper use of ArrayDeque and Socket libraries</x:v>
      </x:c>
      <x:c r="I801" t="str">
        <x:v>Error detection rate: When using LiquidJava, 100% of participants located errors (the repair rate for some tasks in the Java version was 0%).
Repair accuracy rate: In some tasks, the LiquidJava group's repair accuracy rate is significantly higher (for example, the Socket task increased from 0% to 100%).
Time efficiency: Except for the Fibonacci task, the average completion time of other tasks is shorter (for example, the Socket task saves 52 seconds).
User feedback: 80% of participants thought it was "easy" or "very easy" to add annotations, and 100% said they were willing to use LiquidJava.</x:v>
      </x:c>
      <x:c r="J801" t="str">
        <x:v>No</x:v>
      </x:c>
      <x:c r="K801" t="str">
        <x:v>Not mentioned, but mentioned that similar technologies (such as @NonNull annotations) have been widely used in Android and enterprise-level applications, implying that LiquidJava has industrial application potential.</x:v>
      </x:c>
      <x:c r="L801" t="str">
        <x:v>No</x:v>
      </x:c>
      <x:c r="M801" s="6"/>
      <x:c r="N801"/>
      <x:c r="O801" t="str">
        <x:v>Code generation and understanding</x:v>
      </x:c>
      <x:c r="P801" t="str">
        <x:v>Type inference and code normalization</x:v>
      </x:c>
      <x:c r="Q801" t="str">
        <x:v>No</x:v>
      </x:c>
    </x:row>
    <x:row r="802" ht="25.5" customHeight="1">
      <x:c r="A802" t="str">
        <x:v>Towards Understanding Fairness and its Composition in Ensemble Machine Learning</x:v>
      </x:c>
      <x:c r="B802" t="str">
        <x:v>Development</x:v>
      </x:c>
      <x:c r="C802" t="str">
        <x:v>This paper investigates fairness in ensemble machine learning models. While prior work has focused on fairness in single classifiers, real-world ensembles (e.g., Random Forest, Boosting) combine multiple base learners, leading to non-trivial fairness composition. The authors create a benchmark of 168 ensemble models and analyze fairness across techniques like Bagging, Boosting, Stacking, and Voting. They examine how fairness propagates through base learners and propose hyperparameter tuning strategies to design fair ensembles. Results show that fair ensembles can be achieved without explicit mitigation techniques by carefully configuring learners and ensemble methods.</x:v>
      </x:c>
      <x:c r="D802" t="str">
        <x:v>This paper investigates fairness in ensemble machine learning models. While prior work has focused on fairness in single classifiers, real-world ensembles (e.g., Random Forest, Boosting) combine multiple base learners, leading to non-trivial fairness composition. The authors create a benchmark of 168 ensemble models and analyze fairness across techniques like Bagging, Boosting, Stacking, and Voting. They examine how fairness propagates through base learners and propose hyperparameter tuning strategies to design fair ensembles. Results show that fair ensembles can be achieved without explicit mitigation techniques by carefully configuring learners and ensemble methods.</x:v>
      </x:c>
      <x:c r="E802" t="str">
        <x:v>Fair composition and design in ensemble machine learning models</x:v>
      </x:c>
      <x:c r="F802" t="str">
        <x:v>Yes</x:v>
      </x:c>
      <x:c r="G802" t="str">
        <x:v>ICSE-23</x:v>
      </x:c>
      <x:c r="H802" t="str">
        <x:v>The paper constructed a benchmark containing 168 ensemble models, covering the following data sets:
Adult Census (income forecast, protective attribute: gender)
Titanic (survival prediction, protective attribute: gender)
Bank Marketing (customer subscription prediction, protected attribute: age)
German Credit (credit risk prediction, protection attribute: gender)
Models come from Kaggle and highly cited scikit-learn ensemble classifiers (such as XGBoost, Random Forest, etc.).</x:v>
      </x:c>
      <x:c r="I802" t="str">
        <x:v>Fairness indicators:
Statistical Parity Difference (SPD)
Average Opportunity Difference (AOD)
Equal Opportunity Difference (EOD)
Differential Impact (DI)
Theil Index (TI)
Performance indicators: Accuracy, F1 score.
Effect:
XGBoost performs best in the trade-off between fairness and accuracy (such as a 14% improvement in SPD in the Titanic dataset).
The two-stage stacking design significantly improves fairness (SPD increases by 31.8% on average, and accuracy only decreases by 6.5%).
Hyperparameters (such as tree depth, voting mechanism) have a significant impact on fairness.</x:v>
      </x:c>
      <x:c r="J802" t="str">
        <x:v>No</x:v>
      </x:c>
      <x:c r="K802" t="str">
        <x:v>Not mentioned, but the paper mentions actual ensemble model cases in Kaggle competitions (such as gender bias analysis of voting ensemble models in the German Credit dataset), and points out that current machine learning libraries (such as scikit-learn) lack API support for base learner fairness. No specific enterprise deployment cases were mentioned, but the guiding significance of the research results for developers in designing fair integration models was emphasized.</x:v>
      </x:c>
      <x:c r="L802" t="str">
        <x:v>No</x:v>
      </x:c>
      <x:c r="M802" s="6" t="e">
        <x:f>HYPERLINK("https://github.com/UsmanGohar/FairEnsemble","https://github.com/UsmanGohar/FairEnsemble,")</x:f>
        <x:v>HYPERLINK is not implemented. linkLocation=https://github.com/UsmanGohar/FairEnsemble, friendlyName=https://github.com/UsmanGohar/FairEnsemble,</x:v>
      </x:c>
      <x:c r="N802" t="str">
        <x:v>2</x:v>
      </x:c>
      <x:c r="O802" t="str">
        <x:v>Cross-cutting and emerging themes</x:v>
      </x:c>
      <x:c r="P802" t="str">
        <x:v>AI ethics and fairness</x:v>
      </x:c>
      <x:c r="Q802" t="str">
        <x:v>No</x:v>
      </x:c>
    </x:row>
    <x:row r="803" ht="25.5" customHeight="1">
      <x:c r="A803" t="str">
        <x:v>Fairify: Fairness Verification of Neural Networks</x:v>
      </x:c>
      <x:c r="B803" t="str">
        <x:v>Testing</x:v>
      </x:c>
      <x:c r="C803" t="str">
        <x:v>The paper presents Fairify, a technique for verifying individual fairness in neural network (NN) models. Individual fairness ensures that similar individuals (differing only in protected attributes) receive similar predictions. Due to the complexity of NNs and non-linear activation functions, fairness verification is challenging. Fairify addresses this by combining input partitioning and network pruning to decompose the problem into sub-problems, reducing complexity through static analysis and heuristics. Experiments on 25 real-world NN models demonstrate that Fairify effectively provides fairness certification or counterexamples, with high scalability and performance.</x:v>
      </x:c>
      <x:c r="D803" t="str">
        <x:v>The paper presents Fairify, a technique for verifying individual fairness in neural network (NN) models. Individual fairness ensures that similar individuals (differing only in protected attributes) receive similar predictions. Due to the complexity of NNs and non-linear activation functions, fairness verification is challenging. Fairify addresses this by combining input partitioning and network pruning to decompose the problem into sub-problems, reducing complexity through static analysis and heuristics. Experiments on 25 real-world NN models demonstrate that Fairify effectively provides fairness certification or counterexamples, with high scalability and performance.</x:v>
      </x:c>
      <x:c r="E803" t="str">
        <x:v>Fairness verification of neural network models</x:v>
      </x:c>
      <x:c r="F803" t="str">
        <x:v>Yes</x:v>
      </x:c>
      <x:c r="G803" t="str">
        <x:v>ICSE-23</x:v>
      </x:c>
      <x:c r="H803" t="str">
        <x:v>The paper uses 25 real-world neural network models from four different sources:
Models on Kaggle (Bank Marketing, Adult Census, German Credit dataset)
Models from previous studies (Zhang et al., Udeshi et al., Aggarwal et al.)
Models in Libra Research (AC8-12)</x:v>
      </x:c>
      <x:c r="I803" t="str">
        <x:v>Quantitative indicators:
Verification results (SAT/UNSAT/UNKNOWN): Indicate whether the model meets fairness.
Compression ratio: the proportion of neurons reduced after pruning.
Verification time: The time required to complete verification.
Coverage: The proportion of input partitions covered by the verification.
Effect:
Fairify is able to provide verification results on most models (19/25 completed within 30 minutes).
The pruning ratio is high on average (for example, reaching more than 90% for some models), significantly reducing verification complexity.
It also performs well on relaxed fairness (ε-fairness) and targeted fairness queries.</x:v>
      </x:c>
      <x:c r="J803" t="str">
        <x:v>No</x:v>
      </x:c>
      <x:c r="K803" t="str">
        <x:v>Not mentioned, but mentioned in the paper that Fairify can be integrated into the development process to provide developers with fairness proofs or counterexamples to help locate and repair fairness defects. Specific cases include:
Loan Approval: Verify model fairness on protected attributes such as race, gender, and more.
Credit Scoring: Ensures individuals with similar credit backgrounds receive consistent ratings.</x:v>
      </x:c>
      <x:c r="L803" t="str">
        <x:v>No</x:v>
      </x:c>
      <x:c r="M803" s="6" t="e">
        <x:f>HYPERLINK("https://github.com/sumonbis/Fairify","https://github.com/sumonbis/Fairify,")</x:f>
        <x:v>HYPERLINK is not implemented. linkLocation=https://github.com/sumonbis/Fairify, friendlyName=https://github.com/sumonbis/Fairify,</x:v>
      </x:c>
      <x:c r="N803" t="str">
        <x:v>5</x:v>
      </x:c>
      <x:c r="O803" t="str">
        <x:v>Cross-cutting and emerging themes</x:v>
      </x:c>
      <x:c r="P803" t="str">
        <x:v>AI ethics and fairness</x:v>
      </x:c>
      <x:c r="Q803" t="str">
        <x:v>No</x:v>
      </x:c>
    </x:row>
    <x:row r="804" ht="25.5" customHeight="1">
      <x:c r="A804" t="str">
        <x:v>Leveraging Feature Bias for Scalable Misprediction Explanation of Machine Learning Models</x:v>
      </x:c>
      <x:c r="B804" t="str">
        <x:v>Testing</x:v>
      </x:c>
      <x:c r="C804" t="str">
        <x:v>This paper introduces BGMD, an efficient misprediction explanation technique for machine learning models, leveraging feature bias as prior knowledge to generate interpretable rules with 92% faster diagnosis time compared to state-of-the-art methods. Additionally, the authors propose MAPS, an upweight sampling method that improves model performance on under-represented features without requiring extra annotated data. Empirical evaluations show BGMD outperforms existing techniques in rule coverage, while MAPS enhances model robustness across multiple tasks.</x:v>
      </x:c>
      <x:c r="D804" t="str">
        <x:v>This paper introduces BGMD, an efficient misprediction explanation technique for machine learning models, leveraging feature bias as prior knowledge to generate interpretable rules with 92% faster diagnosis time compared to state-of-the-art methods. Additionally, the authors propose MAPS, an upweight sampling method that improves model performance on under-represented features without requiring extra annotated data. Empirical evaluations show BGMD outperforms existing techniques in rule coverage, while MAPS enhances model robustness across multiple tasks.</x:v>
      </x:c>
      <x:c r="E804" t="str">
        <x:v>Misprediction explanation and performance improvement of machine learning models</x:v>
      </x:c>
      <x:c r="F804" t="str">
        <x:v>Yes</x:v>
      </x:c>
      <x:c r="G804" t="str">
        <x:v>ICSE-23</x:v>
      </x:c>
      <x:c r="H804" t="str">
        <x:v>SE task data set: Merge Conflict Prediction (Ruby/Python/Java/PHP), Bug Report Close Time Prediction.
Non-SE task data sets: Spam Email, Hotel Booking, Bank Marketing, Change Job, Water Quality (from Kaggle).</x:v>
      </x:c>
      <x:c r="I804" t="str">
        <x:v>BGMD:
F1 score: On average, it improved from 64.52 to 70.72 in SE tasks and from 47.10 to 51.92 in non-SE tasks.
Time efficiency: Rule generation time is reduced by 92% (SE tasks are reduced from 238 seconds to 34 seconds, and non-SE tasks are reduced from 60 seconds to 4 seconds).
MAPS:
On the misprediction data, the F1 score increased significantly (for example, the Merge Conflict Prediction task increased from 0.55 to 0.57), and the overall data performance did not decrease.</x:v>
      </x:c>
      <x:c r="J804" t="str">
        <x:v>No</x:v>
      </x:c>
      <x:c r="K804" t="str">
        <x:v>Not mentioned, but mentioned techniques (such as merge conflict prediction, defect prediction) can be applied to quality control scenarios in software development.</x:v>
      </x:c>
      <x:c r="L804" t="str">
        <x:v>No</x:v>
      </x:c>
      <x:c r="M804" s="6"/>
      <x:c r="N804"/>
      <x:c r="O804" t="str">
        <x:v>SE for AI </x:v>
      </x:c>
      <x:c r="P804" t="str">
        <x:v>Model Robustness and Adversarial Examples</x:v>
      </x:c>
      <x:c r="Q804" t="str">
        <x:v>No</x:v>
      </x:c>
    </x:row>
    <x:row r="805" ht="25.5" customHeight="1">
      <x:c r="A805" t="str">
        <x:v>Information-Theoretic Testing and Debugging of Fairness Defects in Deep Neural Networks</x:v>
      </x:c>
      <x:c r="B805" t="str">
        <x:v>Testing</x:v>
      </x:c>
      <x:c r="C805" t="str">
        <x:v>The paper presents DICE, an information-theoretic testing and debugging framework for fairness defects in deep neural networks (DNNs). DICE quantifies fairness through Quantitative Individual Discrimination (QID), measuring the amount of protected information used in decision-making. It employs a search-based algorithm to generate discriminatory instances and a causal debugging approach to localize biased neurons and layers. Experiments on ten socio-critical DNNs demonstrate that DICE efficiently identifies severe discrimination, outperforms state-of-the-art techniques, and guides mitigation strategies with minimal accuracy loss.</x:v>
      </x:c>
      <x:c r="D805" t="str">
        <x:v>The paper presents DICE, an information-theoretic testing and debugging framework for fairness defects in deep neural networks (DNNs). DICE quantifies fairness through Quantitative Individual Discrimination (QID), measuring the amount of protected information used in decision-making. It employs a search-based algorithm to generate discriminatory instances and a causal debugging approach to localize biased neurons and layers. Experiments on ten socio-critical DNNs demonstrate that DICE efficiently identifies severe discrimination, outperforms state-of-the-art techniques, and guides mitigation strategies with minimal accuracy loss.</x:v>
      </x:c>
      <x:c r="E805" t="str">
        <x:v>Fairness testing and debugging in deep neural networks</x:v>
      </x:c>
      <x:c r="F805" t="str">
        <x:v>Yes</x:v>
      </x:c>
      <x:c r="G805" t="str">
        <x:v>ICSE-23</x:v>
      </x:c>
      <x:c r="H805" t="str">
        <x:v>The paper uses 10 datasets of key social tasks and pre-trained DNN models, including:
Adult Census Income
COMPAS
German Credit
Default Credit Card
Heart Disease
Bank Marketing
Diabetes
Student Performance
MEPS15
MEPS16</x:v>
      </x:c>
      <x:c r="I805" t="str">
        <x:v>Quantitative indicators:
QID (Quantitative Individual Discrimination): Measures the usage of protected information based on Shannon entropy (Shannon entropy) and minimum entropy (min-entropy).
Number of ID (Individual Discrimination) instances: the number of generated discriminatory inputs.
Average Causal Difference (ACD): The impact of neuronal intervention on fairness.
Effect:
DICE increased the number of clusters by an average of 3.4 times within 1 hour and found that the protection information usage was as high as 76% (4.05/5.3 bits).
In terms of generating discriminative instances, DICE outperforms baseline methods (such as Aequitas, ADF, NeuronFair), generating up to 27.1 times more instances.
By interfering with neurons, DICE reduced QID by 15%-64.3%, with an accuracy loss of no more than 5%.</x:v>
      </x:c>
      <x:c r="J805" t="str">
        <x:v>No</x:v>
      </x:c>
      <x:c r="K805" t="str">
        <x:v>Not mentioned, but the paper mentions the potential application of DICE in key areas of society such as tax audit software and criminal risk assessment systems (such as COMPAS),</x:v>
      </x:c>
      <x:c r="L805" t="str">
        <x:v>No</x:v>
      </x:c>
      <x:c r="M805" s="6" t="e">
        <x:f>HYPERLINK("https://github.com/armanunix/Fairness-testing","https://github.com/armanunix/Fairness-testing,")</x:f>
        <x:v>HYPERLINK is not implemented. linkLocation=https://github.com/armanunix/Fairness-testing, friendlyName=https://github.com/armanunix/Fairness-testing,</x:v>
      </x:c>
      <x:c r="N805" t="str">
        <x:v>2</x:v>
      </x:c>
      <x:c r="O805" t="str">
        <x:v>Cross-cutting and emerging themes</x:v>
      </x:c>
      <x:c r="P805" t="str">
        <x:v>AI ethics and fairness</x:v>
      </x:c>
      <x:c r="Q805" t="str">
        <x:v>No</x:v>
      </x:c>
    </x:row>
    <x:row r="806" ht="25.5" customHeight="1">
      <x:c r="A806" t="str">
        <x:v>Demystifying Privacy Policy of Third-Party Libraries in Mobile Apps</x:v>
      </x:c>
      <x:c r="B806" t="str">
        <x:v>Testing</x:v>
      </x:c>
      <x:c r="C806" t="str">
        <x:v>The paper proposes an automated system named ATPChecker to analyze the privacy compliance of third-party libraries (TPLs) in Android apps. It highlights that while TPLs enhance app functionality, their privacy policies often fail to align with actual data collection practices, posing privacy risks. ATPChecker combines static analysis of TPL bytecode and NLP techniques to parse privacy policies, checking compliance with regulations like GDPR and CCPA. Results reveal that 23% of TPLs lack privacy policies, 47% omit data usage disclosures, and 65% of host apps fail to disclose data sharing with TPLs.</x:v>
      </x:c>
      <x:c r="D806" t="str">
        <x:v>The paper proposes an automated system named ATPChecker to analyze the privacy compliance of third-party libraries (TPLs) in Android apps. It highlights that while TPLs enhance app functionality, their privacy policies often fail to align with actual data collection practices, posing privacy risks. ATPChecker combines static analysis of TPL bytecode and NLP techniques to parse privacy policies, checking compliance with regulations like GDPR and CCPA. Results reveal that 23% of TPLs lack privacy policies, 47% omit data usage disclosures, and 65% of host apps fail to disclose data sharing with TPLs.</x:v>
      </x:c>
      <x:c r="E806" t="str">
        <x:v>Privacy compliance analysis of third-party libraries in mobile applications</x:v>
      </x:c>
      <x:c r="F806" t="str">
        <x:v>Yes</x:v>
      </x:c>
      <x:c r="G806" t="str">
        <x:v>ICSE-23</x:v>
      </x:c>
      <x:c r="H806" t="str">
        <x:v>The paper constructs a data set containing the following content:
458 TPLs (from AppBrain), including advertising library, social library and development tool library.
Privacy policies of 247 TPLs (manually collected).
Binaries for 187 TPLs (from Maven repository).
641 main apps and their privacy policies (from Google Play).</x:v>
      </x:c>
      <x:c r="I806" t="str">
        <x:v>Compliance detection accuracy: ATPChecker’s F1 score in identifying the interaction between the main application and TPLs is 95%.
Problem discovery rate:
23% of TPLs did not provide a privacy policy (violating regulations).
47% of TPLs’ privacy policies do not fully disclose data usage practices.
65% of main applications do not disclose data sharing behaviors with TPLs in their privacy policies.</x:v>
      </x:c>
      <x:c r="J806" t="str">
        <x:v>No</x:v>
      </x:c>
      <x:c r="K806" t="str">
        <x:v>Not mentioned, but the following relevant cases in the industry are mentioned:
Google Play policy requirements: Developers need to ensure that TPLs comply with privacy regulations (such as GPDP), otherwise the application may be removed from the shelves.
Actual violation cases: For example, an application with 142.5 million installations was exposed due to a data leak (the company was not specifically named).</x:v>
      </x:c>
      <x:c r="L806" t="str">
        <x:v>No</x:v>
      </x:c>
      <x:c r="M806" s="6"/>
      <x:c r="N806"/>
      <x:c r="O806" t="str">
        <x:v>Software security and vulnerability analysis</x:v>
      </x:c>
      <x:c r="P806" t="str">
        <x:v>User safety and ethical compliance testing</x:v>
      </x:c>
      <x:c r="Q806" t="str">
        <x:v>Yes</x:v>
      </x:c>
    </x:row>
    <x:row r="807" ht="25.5" customHeight="1">
      <x:c r="A807" s="4" t="str">
        <x:v>Cross-Domain Requirements Linking via Adversarial-based Domain Adaptation</x:v>
      </x:c>
      <x:c r="B807" t="str">
        <x:v>Requirements</x:v>
      </x:c>
      <x:c r="C807" t="str">
        <x:v>The paper proposes RADIATION, an adversarial-based domain adaptation approach for cross-domain requirements linking in Cold-Start projects. It employs IDF-based masking to filter domain-specific features and a distance-enhanced adversarial technique to align representations between source and target domains. Evaluated on five public datasets, RADIATION achieves 66.4% precision, 89.2% recall, and 76.1% F1, outperforming state-of-the-art baselines by 13.4%-42.9% F1 while saving labeling costs.</x:v>
      </x:c>
      <x:c r="D807" t="str">
        <x:v>The paper proposes RADIATION, an adversarial-based domain adaptation approach for cross-domain requirements linking in Cold-Start projects. It employs IDF-based masking to filter domain-specific features and a distance-enhanced adversarial technique to align representations between source and target domains. Evaluated on five public datasets, RADIATION achieves 66.4% precision, 89.2% recall, and 76.1% F1, outperforming state-of-the-art baselines by 13.4%-42.9% F1 while saving labeling costs.</x:v>
      </x:c>
      <x:c r="E807" t="str">
        <x:v>Cross-domain demand links</x:v>
      </x:c>
      <x:c r="F807" t="str">
        <x:v>Yes</x:v>
      </x:c>
      <x:c r="G807" t="str">
        <x:v>ICSE-23</x:v>
      </x:c>
      <x:c r="H807" t="str">
        <x:v>The paper uses five public data sets:
HIPPA (Healthcare Privacy Act)
CM1-NASA (NASA Science Data Management)
Easy (automated management software)
EBT (event publishing and subscribing system)
Infusion Pump (medical device usage record)</x:v>
      </x:c>
      <x:c r="I807" t="str">
        <x:v>Indicators: Precision, Recall, F1 value.
Effect:
Average performance: 66.4% Precision, 89.2% Recall, 76.1% F1.
Compared with the baseline method, F1 improves by 13.4%-42.9%.
Component contribution: IDF mask (improved by 4.7% F1), distance enhancement loss (improved by 2.1% F1).</x:v>
      </x:c>
      <x:c r="J807" t="str">
        <x:v>No</x:v>
      </x:c>
      <x:c r="K807" t="str">
        <x:v>Not mentioned, but pointed out that requirements linking is widely used in activities such as software maintenance, requirements verification, change impact analysis, etc. (such as data management in medical, aerospace, etc. fields).</x:v>
      </x:c>
      <x:c r="L807" t="str">
        <x:v>No</x:v>
      </x:c>
      <x:c r="M807" s="6"/>
      <x:c r="N807"/>
      <x:c r="O807" t="str">
        <x:v>Requirements Engineering and Software Architecture</x:v>
      </x:c>
      <x:c r="P807" t="str">
        <x:v>Demand linking and tracking</x:v>
      </x:c>
      <x:c r="Q807" t="str">
        <x:v>Yes</x:v>
      </x:c>
    </x:row>
    <x:row r="808" ht="25.5" customHeight="1">
      <x:c r="A808" s="4" t="str">
        <x:v>On-Demand Security Requirements Synthesis with Relational Generative Adversarial Networks (RelGAN)</x:v>
      </x:c>
      <x:c r="B808" t="str">
        <x:v>Requirements</x:v>
      </x:c>
      <x:c r="C808" t="str">
        <x:v>This paper presents an automated approach for synthesizing security requirements using Relational Generative Adversarial Networks (RelGAN). Addressing the manual and error-prone nature of traditional security requirements engineering, the study leverages RelGAN to generate context-aware security specifications. A case study on the Court Case Management System (CCMS) demonstrates the method’s effectiveness, with quantitative metrics (e.g., BLEU scores) and expert evaluations showing that 68% of synthesized requirements were defect-free, and 80% of grammatically correct requirements were rated as useful or highly useful by domain experts.</x:v>
      </x:c>
      <x:c r="D808" t="str">
        <x:v>This paper presents an automated approach for synthesizing security requirements using Relational Generative Adversarial Networks (RelGAN). Addressing the manual and error-prone nature of traditional security requirements engineering, the study leverages RelGAN to generate context-aware security specifications. A case study on the Court Case Management System (CCMS) demonstrates the method’s effectiveness, with quantitative metrics (e.g., BLEU scores) and expert evaluations showing that 68% of synthesized requirements were defect-free, and 80% of grammatically correct requirements were rated as useful or highly useful by domain experts.</x:v>
      </x:c>
      <x:c r="E808" t="str">
        <x:v>Automated security requirements synthesis</x:v>
      </x:c>
      <x:c r="F808" t="str">
        <x:v>Yes</x:v>
      </x:c>
      <x:c r="G808" t="str">
        <x:v>ICSE-23</x:v>
      </x:c>
      <x:c r="H808" t="str">
        <x:v>Data set: 1,186 requirements (including safety and non-security requirements) from 8 different fields, of which the requirements of the Indiana CCMS are used as an independent test set.
Compare to baselines: Cross-domain comparison with original RelGAN’s performance (NLLgen and BLEU scores) in the image caption generation task.</x:v>
      </x:c>
      <x:c r="I808" t="str">
        <x:v>NLLgen (negative log-likelihood): measures the diversity of generated samples. Study 1 is 0.237 and Study 2 is 0.179, which is better than 0.655 in the image subtitle field.
BLEU score: Evaluates the similarity of generated requirements to real requirements. The BLEU-2 score is 0.6208, which is close to 0.743 for the image captioning task.
Expert evaluation: 68% of the generated requirements were flawless; 80% of the grammatically correct requirements were rated as useful or very useful.</x:v>
      </x:c>
      <x:c r="J808" t="str">
        <x:v>Yes</x:v>
      </x:c>
      <x:c r="K808" t="str">
        <x:v>The study used its real requirements document (including 223 functional requirements and 137 non-functional requirements, 88 of which were security requirements) as a test scenario to verify the practicality and quality of the requirements generated by RelGAN. The industry case of the paper is the Court Case Management System (CCMS) of the Indiana Supreme Court.</x:v>
      </x:c>
      <x:c r="L808" t="str">
        <x:v>No</x:v>
      </x:c>
      <x:c r="M808" s="6"/>
      <x:c r="N808"/>
      <x:c r="O808" t="str">
        <x:v>Requirements Engineering and Software Architecture</x:v>
      </x:c>
      <x:c r="P808" t="str">
        <x:v>Requirements elicitation and analysis</x:v>
      </x:c>
      <x:c r="Q808" t="str">
        <x:v>Yes</x:v>
      </x:c>
    </x:row>
    <x:row r="809" ht="25.5" customHeight="1">
      <x:c r="A809" t="str">
        <x:v>Measuring Secure Coding Practice and Culture: A Finger Pointing at the Moon is not the Moon</x:v>
      </x:c>
      <x:c r="B809" t="str">
        <x:v>Management</x:v>
      </x:c>
      <x:c r="C809" t="str">
        <x:v>The paper addresses the challenge of measuring secure coding practices and security culture in software development. The authors highlight the difficulty in directly proving the security of complex software and propose a lightweight "CA Score" based on 12 empirically validated Common Activities (CAs) to assess security practices. Additionally, they design questions grounded in prior literature to evaluate security culture. Through a survey of 1,100 developers across 59 countries, the study reveals that security practices and culture do not always align, with some organizations exhibiting strong practices but weak culture. The paper contributes tools for assessing both aspects and underscores the importance of fostering a robust security culture for sustained software security.</x:v>
      </x:c>
      <x:c r="D809" t="str">
        <x:v>The paper addresses the challenge of measuring secure coding practices and security culture in software development. The authors highlight the difficulty in directly proving the security of complex software and propose a lightweight "CA Score" based on 12 empirically validated Common Activities (CAs) to assess security practices. Additionally, they design questions grounded in prior literature to evaluate security culture. Through a survey of 1,100 developers across 59 countries, the study reveals that security practices and culture do not always align, with some organizations exhibiting strong practices but weak culture. The paper contributes tools for assessing both aspects and underscores the importance of fostering a robust security culture for sustained software security.</x:v>
      </x:c>
      <x:c r="E809" t="str">
        <x:v>Measuring secure coding practices and security culture in software development</x:v>
      </x:c>
      <x:c r="F809" t="str">
        <x:v>No</x:v>
      </x:c>
      <x:c r="G809" t="str">
        <x:v>ICSE-23</x:v>
      </x:c>
      <x:c r="H809" t="str">
        <x:v>The paper uses BSIMM (Building Security In Maturity Model) as a benchmark, and extracts the 12 most common security activities (Common Activities, CAs) as the basis for evaluating security practices.</x:v>
      </x:c>
      <x:c r="I809" t="str">
        <x:v>Quantitative indicators:
CA Score: Based on the presence or absence of 12 security activities (0-12 points).
Safety culture issues: such as the team’s priority for safety (SCQ10), safety communication frequency (SCQ11), weekly safety investment time (SCQ12), etc.
Effect:
The correlation between safety practices (CA Score) and safety culture is weak (correlation coefficient 0.25-0.48), indicating that the two may exist independently.
In organizations with a high CA Score, 36% of teams still communicate about security issues less frequently than once a week, and 59% of developers devote less than two hours to security per week, revealing "compliance-driven" rather than culture-driven security issues.</x:v>
      </x:c>
      <x:c r="J809" t="str">
        <x:v>No</x:v>
      </x:c>
      <x:c r="K809" t="str">
        <x:v>Not mentioned, but the paper mentions BSIMM’s industry data (security practice analysis from 128 large organizations) and industry standards such as PCI-DSS</x:v>
      </x:c>
      <x:c r="L809" t="str">
        <x:v>No</x:v>
      </x:c>
      <x:c r="M809" s="6"/>
      <x:c r="N809"/>
      <x:c r="O809" t="str">
        <x:v>Software security and vulnerability analysis</x:v>
      </x:c>
      <x:c r="P809" t="str">
        <x:v>User safety and ethical compliance testing</x:v>
      </x:c>
      <x:c r="Q809" t="str">
        <x:v>No</x:v>
      </x:c>
    </x:row>
    <x:row r="810" ht="25.5" customHeight="1">
      <x:c r="A810" t="str">
        <x:v>What Challenges Do Developers Face About Checked-in Secrets in Software Artifacts?</x:v>
      </x:c>
      <x:c r="B810" t="str">
        <x:v>Development</x:v>
      </x:c>
      <x:c r="C810" t="str">
        <x:v>The paper investigates technical challenges developers face when accidentally committing sensitive information (e.g., API keys, database credentials) to software artifacts like source code or version control systems. By analyzing 779 related questions on Stack Exchange, the authors identify 27 common challenges and 13 solutions. Key findings reveal that the top challenges include storing/versioning secrets during deployment, managing secrets in source code, ignoring secrets in repositories, and sanitizing version control history. While solutions such as template config files, environment variables, or external secret management services exist, many questions lack accepted answers, highlighting the need for further research and tool automation in this area.</x:v>
      </x:c>
      <x:c r="D810" t="str">
        <x:v>The paper investigates technical challenges developers face when accidentally committing sensitive information (e.g., API keys, database credentials) to software artifacts like source code or version control systems. By analyzing 779 related questions on Stack Exchange, the authors identify 27 common challenges and 13 solutions. Key findings reveal that the top challenges include storing/versioning secrets during deployment, managing secrets in source code, ignoring secrets in repositories, and sanitizing version control history. While solutions such as template config files, environment variables, or external secret management services exist, many questions lack accepted answers, highlighting the need for further research and tool automation in this area.</x:v>
      </x:c>
      <x:c r="E810" t="str">
        <x:v>Technical challenges and solutions faced by developers when managing sensitive information (e.g., keys, credentials) in software artifacts.</x:v>
      </x:c>
      <x:c r="F810" t="str">
        <x:v>No</x:v>
      </x:c>
      <x:c r="G810" t="str">
        <x:v>ICSE-23</x:v>
      </x:c>
      <x:c r="H810" t="str">
        <x:v>The paper does not use traditional benchmarks, but uses 779 developer questions on Stack Exchange (including Stack Overflow, Information Security and Software Engineering sites) as the data source.</x:v>
      </x:c>
      <x:c r="I810" t="str">
        <x:v>Quantitative indicators:
Problem category proportion (QC%): Statistics of the proportion of each type of challenge in the total problems (for example, "Key storage in deployment" accounts for 19.2%).
Unsatisfactory answer ratio (UNC%): Statistics of the proportion of unaccepted or lack of answers for each type of questions (for example, the unsatisfactory rate for the "Key Distribution" question is 63.6%).
Question Popularity (PQ): Calculated by normalizing the number of views and voting scores (for example, the question "Client Application Key Storage" has the highest popularity, PQ=0.030).
Time trend analysis: Use the Cox-Stuart test to determine the growth trend of the problem category (for example, the "VCS History Cleaning" problem has increased significantly, p&lt;0.001).
Effect:
It reveals the gap between developer needs and existing solutions (such as 44.3% of questions lacking satisfactory answers), and quantifies the priorities and trends of different challenges.</x:v>
      </x:c>
      <x:c r="J810" t="str">
        <x:v>No</x:v>
      </x:c>
      <x:c r="K810" t="str">
        <x:v>Not mentioned, but the paper mentioned actual cases in the industry, such as:
GitGuardian monitoring: The number of exposed keys in public GitHub repositories doubled in 2021 compared to 2020, with a total of more than 6 million.
Technology provider practices: Tools such as Heroku Config Vars and HashiCorp Vault are recommended for key management, but there are configuration complexity issues.
Vulnerability example: Developers misconfigured keys in the Azure Functions production environment due to unclear documentation, resulting in leakage risks.</x:v>
      </x:c>
      <x:c r="L810" t="str">
        <x:v>No</x:v>
      </x:c>
      <x:c r="M810" s="6"/>
      <x:c r="N810"/>
      <x:c r="O810" t="str">
        <x:v>Software security and vulnerability analysis</x:v>
      </x:c>
      <x:c r="P810" t="str">
        <x:v>Information leakage quantification and security assessment</x:v>
      </x:c>
      <x:c r="Q810" t="str">
        <x:v>No</x:v>
      </x:c>
    </x:row>
    <x:row r="811" ht="25.5" customHeight="1">
      <x:c r="A811" t="str">
        <x:v>Lejacon: A Lightweight and Efficient Approach to Java Confidential Computing on SGX</x:v>
      </x:c>
      <x:c r="B811" t="str">
        <x:v>Development</x:v>
      </x:c>
      <x:c r="C811" t="str">
        <x:v>The paper investigates the technical challenges developers face in managing sensitive information (e.g., API keys, database credentials) within software projects. By analyzing 779 related questions on Stack Exchange, the authors identify 27 common challenges and 13 solutions. Key findings reveal that the most frequent challenges include storing secrets during deployment, managing secrets in source code, ignoring/hiding secrets, and sanitizing VCS history. The study also highlights a growing trend of unanswered questions, underscoring the need for future research and tool automation. Recommendations include improving tools, enhancing documentation, and developing guidelines for secure secret management.</x:v>
      </x:c>
      <x:c r="D811" t="str">
        <x:v>The paper investigates the technical challenges developers face in managing sensitive information (e.g., API keys, database credentials) within software projects. By analyzing 779 related questions on Stack Exchange, the authors identify 27 common challenges and 13 solutions. Key findings reveal that the most frequent challenges include storing secrets during deployment, managing secrets in source code, ignoring/hiding secrets, and sanitizing VCS history. The study also highlights a growing trend of unanswered questions, underscoring the need for future research and tool automation. Recommendations include improving tools, enhancing documentation, and developing guidelines for secure secret management.</x:v>
      </x:c>
      <x:c r="E811" t="str">
        <x:v>Technical challenges and solutions developers face when managing sensitive information (checked-in secrets) in software projects</x:v>
      </x:c>
      <x:c r="F811" t="str">
        <x:v>No</x:v>
      </x:c>
      <x:c r="G811" t="str">
        <x:v>ICSE-23</x:v>
      </x:c>
      <x:c r="H811" t="str">
        <x:v>The paper does not use the traditional Benchmark data set, but is based on 779 developer questions on Stack Exchange as the data source for empirical analysis.</x:v>
      </x:c>
      <x:c r="I811" t="str">
        <x:v>Quantitative indicators:
Question category proportion (QC%): counts the proportion of questions in each type of challenge.
Unsatisfactory answer ratio (UNC%): counts the proportion of unaccepted answers for each type of questions.
Question Popularity (PQ): A normalized metric calculated by combining question views and score.
Time trend analysis: Use the Cox-Stuart test to determine the growth trend of problem categories.
Effect:
The top four challenges accounted for 56.1% (deployment storage, source code storage, ignoring hiding, VCS history cleaning).
44.3% of questions lack satisfactory answers, and this proportion has exceeded 50% since 2017.
Storage of sensitive information in client applications (Q20) is the most popular issue (PQ=0.030).</x:v>
      </x:c>
      <x:c r="J811" t="str">
        <x:v>No</x:v>
      </x:c>
      <x:c r="K811" t="str">
        <x:v>Not mentioned, but the paper mentions actual cases in the industry, including:
GitHub secrets leaked: GitGuardian reports that the amount of sensitive information exposed in public warehouses in 2021 has doubled compared with 2020, with a total of more than 6 million items.
Tool application: Developers use tools such as Ansible-Vault and HashiCorp Vault to manage sensitive information, but they face configuration complexity and high costs.
Cases of insufficient documentation: For example, the documentation of Foursquare API and ASP.NET Core does not clearly explain the specific applicable scenarios of security practices, causing confusion among developers.</x:v>
      </x:c>
      <x:c r="L811" t="str">
        <x:v>Yes</x:v>
      </x:c>
      <x:c r="M811" s="6"/>
      <x:c r="N811"/>
      <x:c r="O811" t="str">
        <x:v>Software security and vulnerability analysis</x:v>
      </x:c>
      <x:c r="P811" t="str">
        <x:v>User safety and ethical compliance testing</x:v>
      </x:c>
      <x:c r="Q811" t="str">
        <x:v>No</x:v>
      </x:c>
    </x:row>
    <x:row r="812" ht="25.5" customHeight="1">
      <x:c r="A812" t="str">
        <x:v>Keyword Extraction From Specification Documents for Planning Security Mechanisms</x:v>
      </x:c>
      <x:c r="B812" t="str">
        <x:v>Design</x:v>
      </x:c>
      <x:c r="C812" t="str">
        <x:v>The paper introduces VDocScan, a technique that predicts security vulnerabilities by analyzing keywords in software specification documents during the design phase. Leveraging CVE and CWE databases, the study employs machine learning models (e.g., decision trees and random forest classifiers) to achieve up to 96% precision and 91.1% recall. It also investigates the impact of product categorization (e.g., OS, hardware, web apps) on prediction performance and analyzes correlations between vulnerabilities.</x:v>
      </x:c>
      <x:c r="D812" t="str">
        <x:v>The paper introduces VDocScan, a technique that predicts security vulnerabilities by analyzing keywords in software specification documents during the design phase. Leveraging CVE and CWE databases, the study employs machine learning models (e.g., decision trees and random forest classifiers) to achieve up to 96% precision and 91.1% recall. It also investigates the impact of product categorization (e.g., OS, hardware, web apps) on prediction performance and analyzes correlations between vulnerabilities.</x:v>
      </x:c>
      <x:c r="E812" t="str">
        <x:v>Predict possible security vulnerabilities in the software design phase based on keyword extraction and machine learning methods from normative documents</x:v>
      </x:c>
      <x:c r="F812" t="str">
        <x:v>Yes</x:v>
      </x:c>
      <x:c r="G812" t="str">
        <x:v>ICSE-23</x:v>
      </x:c>
      <x:c r="H812" t="str">
        <x:v>The benchmarks used in the paper are vulnerability reports in the CVE (Common Vulnerabilities and Exposures) and CWE (Common Weakness Enumeration) databases, as well as 3,602 product specification documents crawled from public manufacturer websites.</x:v>
      </x:c>
      <x:c r="I812" t="str">
        <x:v>Quantitative indicators: Precision, Recall, F1-score (F1), Accuracy, and False Alarm Rate (FAR).
Effect:
White-box classifier (such as decision tree): up to 61.1% precision and 78% recall.
Black box classifier (such as random forest): up to 96% precision and 91.1% recall.
After product classification (such as hardware category): F1-score increased to 92.6%.</x:v>
      </x:c>
      <x:c r="J812" t="str">
        <x:v>No</x:v>
      </x:c>
      <x:c r="K812" t="str">
        <x:v>Not mentioned, but the paper mentions the practical application scenarios of VDocScan, such as predicting vulnerabilities in the specification documents of products such as Microsoft's Xamarin and GNU tar. In addition, the research also explores the application effect of this technology in different types of products (such as operating systems, hardware, and Web applications).</x:v>
      </x:c>
      <x:c r="L812" t="str">
        <x:v>No</x:v>
      </x:c>
      <x:c r="M812" s="6"/>
      <x:c r="N812"/>
      <x:c r="O812" t="str">
        <x:v>Software security and vulnerability analysis</x:v>
      </x:c>
      <x:c r="P812" t="str">
        <x:v>Defect prediction and generation</x:v>
      </x:c>
      <x:c r="Q812" t="str">
        <x:v>Yes</x:v>
      </x:c>
    </x:row>
    <x:row r="813" ht="25.5" customHeight="1">
      <x:c r="A813" t="str">
        <x:v>Dependency Facade: The Coupling and Conflicts between Android Framework and Its Customization</x:v>
      </x:c>
      <x:c r="B813" t="str">
        <x:v>Maintenance</x:v>
      </x:c>
      <x:c r="C813" t="str">
        <x:v>The paper investigates the coupling between customized Android systems (downstream) and the native Android framework (upstream), introducing the concept of "Dependency Facade" to analyze this coupling through interface-level dependencies, intrusion-level dependencies, and dependency constraints. An empirical study reveals how the Dependency Facade impacts merge conflicts, with findings based on four open-source projects and one industrial project. Results show that industrial projects exhibit more intrusive modifications and larger dependency facades. The study also examines the role of non-SDK restrictions and identifies common causes of merge conflicts, providing recommendations for conflict mitigation.</x:v>
      </x:c>
      <x:c r="D813" t="str">
        <x:v>The paper investigates the coupling between customized Android systems (downstream) and the native Android framework (upstream), introducing the concept of "Dependency Facade" to analyze this coupling through interface-level dependencies, intrusion-level dependencies, and dependency constraints. An empirical study reveals how the Dependency Facade impacts merge conflicts, with findings based on four open-source projects and one industrial project. Results show that industrial projects exhibit more intrusive modifications and larger dependency facades. The study also examines the role of non-SDK restrictions and identifies common causes of merge conflicts, providing recommendations for conflict mitigation.</x:v>
      </x:c>
      <x:c r="E813" t="str">
        <x:v>The research topic is the dependency relationship (Dependency Facade) between Android downstream projects and upstream projects and its impact on merge conflicts, including:
Interface-level dependencies
Intrusion-level dependencies
Dependency constraints
Merge conflicts</x:v>
      </x:c>
      <x:c r="F813" t="str">
        <x:v>No</x:v>
      </x:c>
      <x:c r="G813" t="str">
        <x:v>ICSE-23</x:v>
      </x:c>
      <x:c r="H813" t="str">
        <x:v>The paper uses the following data sets:
Open source projects: multiple versions of AOSPA, CalyxOS, LineageOS, OmniROM.
Industrial Project: Anonymous Project IndustrialX.
Data scale: 15 downstream versions, 15 upstream versions, 122 million lines of code, 16 million submission records.</x:v>
      </x:c>
      <x:c r="I813" t="str">
        <x:v>Entity ownership distribution (such as P_act, P_ins, etc.): The proportion of intrusive modifications (P_ins) and extended code (P_ext) in industrial projects is significantly higher than that in open source projects.
Dependency scale (PE, PD): The dependency scale of industrial projects is 13-14 times that of open source projects.
Non-SDK API usage (PS, PI): Downstream projects mainly rely on stable SDK APIs, but there is also a small amount of dependence on blocked APIs (such as 3.2% in IndustrialX-S).
Merge conflict analysis: 52.7% of merge submissions cause conflicts, and conflicts are mostly related to downstream modifications to upstream entities (such as method blocks, class fields, etc.).</x:v>
      </x:c>
      <x:c r="J813" t="str">
        <x:v>No</x:v>
      </x:c>
      <x:c r="K813" t="str">
        <x:v>Not mentioned, but case studies of industrial projects IndustrialX are mentioned in the paper, including:
IndustrialX's modification of the upstream API restriction level (such as downgrading unsupported to blocked).
IndustrialX's dependency scale is significantly larger than open source projects.
Industrial experts confirmed the anomalies found in the paper (such as incorrect relaxation of API restriction levels) and adopted suggestions for improvements.</x:v>
      </x:c>
      <x:c r="L813" t="str">
        <x:v>Yes</x:v>
      </x:c>
      <x:c r="M813" s="6"/>
      <x:c r="N813"/>
      <x:c r="O813" t="str">
        <x:v>Software maintenance and evolution</x:v>
      </x:c>
      <x:c r="P813" t="str">
        <x:v>Software dependency management</x:v>
      </x:c>
      <x:c r="Q813" t="str">
        <x:v>No</x:v>
      </x:c>
    </x:row>
    <x:row r="814" ht="25.5" customHeight="1">
      <x:c r="A814" t="str">
        <x:v>Test Selection for Unified Regression Testing</x:v>
      </x:c>
      <x:c r="B814" t="str">
        <x:v>Testing</x:v>
      </x:c>
      <x:c r="C814" t="str">
        <x:v>This paper introduces Unified Regression Test Selection (uRTS), a method designed to synergistically test both code changes and production configuration changes for improved deployment reliability. Unlike traditional regression testing, which focuses solely on code or configuration changes, uRTS handles changes to code, configurations, or both. By dynamically tracking test dependencies on code and configuration parameters, uRTS reduces the number of tests needed, significantly cutting down testing time. Experimental results show that uRTS reduces end-to-end testing time by 3.64X on average, outperforming existing approaches.</x:v>
      </x:c>
      <x:c r="D814" t="str">
        <x:v>This paper introduces Unified Regression Test Selection (uRTS), a method designed to synergistically test both code changes and production configuration changes for improved deployment reliability. Unlike traditional regression testing, which focuses solely on code or configuration changes, uRTS handles changes to code, configurations, or both. By dynamically tracking test dependencies on code and configuration parameters, uRTS reduces the number of tests needed, significantly cutting down testing time. Experimental results show that uRTS reduces end-to-end testing time by 3.64X on average, outperforming existing approaches.</x:v>
      </x:c>
      <x:c r="E814" t="str">
        <x:v>Unified regression test selection</x:v>
      </x:c>
      <x:c r="F814" t="str">
        <x:v>Yes</x:v>
      </x:c>
      <x:c r="G814" t="str">
        <x:v>ICSE-23</x:v>
      </x:c>
      <x:c r="H814" t="str">
        <x:v>The paper conducts experiments on five large open source projects (HCommon, HDFS, HBase, Alluxio and ZooKeeper), using hundreds of code versions and dozens of production configuration files.</x:v>
      </x:c>
      <x:c r="I814" t="str">
        <x:v>Quantitative indicators:
End-to-end testing time.
Number of selected test classes.
Effect:
Compared to executing all tests, uRTS reduces test time by an average of 3.64 times.
Compared to the extended RTS method (Ekstazi+), uRTS reduces test time by an average of 1.87 times.</x:v>
      </x:c>
      <x:c r="J814" t="str">
        <x:v>No</x:v>
      </x:c>
      <x:c r="K814" t="str">
        <x:v>Not mentioned, but the experimental part of the paper uses real production configurations from DockerHub to simulate configuration change scenarios in the industry. The paper mentioned the practice of companies such as Google, Meta, and Microsoft frequently changing configurations in production environments, and pointed out that configuration errors are one of the main causes of production system failures. uRTS is designed to solve these practical problems.</x:v>
      </x:c>
      <x:c r="L814" t="str">
        <x:v>No</x:v>
      </x:c>
      <x:c r="M814" s="6" t="e">
        <x:f>HYPERLINK("https://github.com/xlab-uiuc/uRTS-ae","https://github.com/xlab-uiuc/uRTS-ae,")</x:f>
        <x:v>HYPERLINK is not implemented. linkLocation=https://github.com/xlab-uiuc/uRTS-ae, friendlyName=https://github.com/xlab-uiuc/uRTS-ae,</x:v>
      </x:c>
      <x:c r="N814" t="str">
        <x:v>3</x:v>
      </x:c>
      <x:c r="O814" t="str">
        <x:v>Program Analysis and Software Testing</x:v>
      </x:c>
      <x:c r="P814" t="str">
        <x:v>Test efficiency optimization</x:v>
      </x:c>
      <x:c r="Q814" t="str">
        <x:v>No</x:v>
      </x:c>
    </x:row>
    <x:row r="815" ht="25.5" customHeight="1">
      <x:c r="A815" t="str">
        <x:v>ATM: Black-box Test Case Minimization based on Test Code Similarity and Evolutionary Search</x:v>
      </x:c>
      <x:c r="B815" t="str">
        <x:v>Testing</x:v>
      </x:c>
      <x:c r="C815" t="str">
        <x:v>The paper introduces ATM (AST-based Test case Minimizer), a black-box test case minimization technique that leverages AST-based similarity analysis and evolutionary search (e.g., Genetic Algorithm) to eliminate redundant test cases. Evaluated on 661 faulty versions of 16 Java projects, ATM achieved an average Fault Detection Rate (FDR) of 0.82 with a 50% test budget, outperforming FAST-R (+0.19 FDR) and random minimization (+0.28 FDR) while maintaining practical execution times (1.1–4.3 hours). The approach requires no access to production code, making it scalable and applicable in industrial contexts.</x:v>
      </x:c>
      <x:c r="D815" t="str">
        <x:v>The paper introduces ATM (AST-based Test case Minimizer), a black-box test case minimization technique that leverages AST-based similarity analysis and evolutionary search (e.g., Genetic Algorithm) to eliminate redundant test cases. Evaluated on 661 faulty versions of 16 Java projects, ATM achieved an average Fault Detection Rate (FDR) of 0.82 with a 50% test budget, outperforming FAST-R (+0.19 FDR) and random minimization (+0.28 FDR) while maintaining practical execution times (1.1–4.3 hours). The approach requires no access to production code, making it scalable and applicable in industrial contexts.</x:v>
      </x:c>
      <x:c r="E815" t="str">
        <x:v>Test case minimization</x:v>
      </x:c>
      <x:c r="F815" t="str">
        <x:v>Yes</x:v>
      </x:c>
      <x:c r="G815" t="str">
        <x:v>ICSE-23</x:v>
      </x:c>
      <x:c r="H815" t="str">
        <x:v>The data set used in the paper is DEFECTs4J, which contains 661 fault versions of 16 Java projects. Each version corresponds to a real fault and its triggered test cases.</x:v>
      </x:c>
      <x:c r="I815" t="str">
        <x:v>Main indicators:
Fault Detection Rate (FDR): The average ATM FDR is 0.82 (50% budget), which is significantly higher than FAST-R (0.61) and random minimization (0.52).
Execution time: 1.1–4.3 hours on average (1.2 hours for GA + Combined Similarity configuration).
Other indicators:
The statistical significance of the results was verified by Fisher's exact test and Odds Ratio.</x:v>
      </x:c>
      <x:c r="J815" t="str">
        <x:v>No</x:v>
      </x:c>
      <x:c r="K815" t="str">
        <x:v>Not mentioned, but mentioned that test case minimization is often used for major releases</x:v>
      </x:c>
      <x:c r="L815" t="str">
        <x:v>No</x:v>
      </x:c>
      <x:c r="M815" s="6"/>
      <x:c r="N815"/>
      <x:c r="O815" t="str">
        <x:v>Program Analysis and Software Testing</x:v>
      </x:c>
      <x:c r="P815" t="str">
        <x:v>Test efficiency optimization</x:v>
      </x:c>
      <x:c r="Q815" t="str">
        <x:v>No</x:v>
      </x:c>
    </x:row>
    <x:row r="816" ht="25.5" customHeight="1">
      <x:c r="A816" t="str">
        <x:v>Measuring and Mitigating Gaps in Structural Testing</x:v>
      </x:c>
      <x:c r="B816" t="str">
        <x:v>Testing</x:v>
      </x:c>
      <x:c r="C816" t="str">
        <x:v>The paper addresses limitations in structural code coverage metrics (e.g., statement/branch coverage), which ignore test oracle quality and thus overestimate test suite effectiveness. The authors define the "coverage gap" as the portion of executed code not observed by any oracle, showing it averages 34 percentage points (pp) in mature Java test suites. They propose a lightweight static analysis to recommend methods for assertions, reducing the gap. Experiments demonstrate strong negative correlation between gap size and fault-detection effectiveness, with recommendations matching developer-written assertions 67% of the time within top-5 suggestions.</x:v>
      </x:c>
      <x:c r="D816" t="str">
        <x:v>The paper addresses limitations in structural code coverage metrics (e.g., statement/branch coverage), which ignore test oracle quality and thus overestimate test suite effectiveness. The authors define the "coverage gap" as the portion of executed code not observed by any oracle, showing it averages 34 percentage points (pp) in mature Java test suites. They propose a lightweight static analysis to recommend methods for assertions, reducing the gap. Experiments demonstrate strong negative correlation between gap size and fault-detection effectiveness, with recommendations matching developer-written assertions 67% of the time within top-5 suggestions.</x:v>
      </x:c>
      <x:c r="E816" t="str">
        <x:v>Coverage gap measurement and improvement methods in structural testing</x:v>
      </x:c>
      <x:c r="F816" t="str">
        <x:v>Yes</x:v>
      </x:c>
      <x:c r="G816" t="str">
        <x:v>ICSE-23</x:v>
      </x:c>
      <x:c r="H816" t="str">
        <x:v>The experiment used 13 open source Java projects, including:
Joda-Time, Commons-Lang, Jaxen (from Checked Coverage paper and Defects4J).
Other projects such as Commons-Cli, Gson, JFreeChart, etc. (from GitHub and JDK ecosystem).
In total, it contains 248K lines of source code, 16K test cases, and 51.6K assertions.</x:v>
      </x:c>
      <x:c r="I816" t="str">
        <x:v>Indicators:
Coverage gap: the difference between traditional coverage and Checked Coverage, object branch gap
Defect detection effectiveness: measured by the mutation score of the mutation test (PIT tool).
Recommendation accuracy: the proportion of Top-K recommendations that match the developer’s original assertion.
Effect:
Notch range: 19pp–51pp (average 34pp).
There is a strong negative correlation between gaps and variation scores
Recommended accuracy: Top-1 is 46%, Top-5 is 67%, Top-10 is 73%.
After adding recommended assertions, the gaps in some categories were reduced by 70pp, and defect detection increased by 58pp (average 13pp).</x:v>
      </x:c>
      <x:c r="J816" t="str">
        <x:v>Yes</x:v>
      </x:c>
      <x:c r="K816" t="str">
        <x:v>Experimental objects (such as Commons-Lang, Joda-Time) are industrial-grade open source projects and are widely used in actual development.
Case study:
Widespread use of coverage tools (e.g. Clover, JaCoCo) adopted by millions of developers (citing tools such as Codecov).</x:v>
      </x:c>
      <x:c r="L816" t="str">
        <x:v>No</x:v>
      </x:c>
      <x:c r="M816" s="6" t="e">
        <x:f>HYPERLINK("https://github.com/soneyahossain/hcc-gap-recommender","https://github.com/soneyahossain/hcc-gap-recommender,")</x:f>
        <x:v>HYPERLINK is not implemented. linkLocation=https://github.com/soneyahossain/hcc-gap-recommender, friendlyName=https://github.com/soneyahossain/hcc-gap-recommender,</x:v>
      </x:c>
      <x:c r="N816" t="str">
        <x:v>4</x:v>
      </x:c>
      <x:c r="O816" t="str">
        <x:v>Program Analysis and Software Testing</x:v>
      </x:c>
      <x:c r="P816" t="str">
        <x:v>Automated test generation</x:v>
      </x:c>
      <x:c r="Q816" t="str">
        <x:v>No</x:v>
      </x:c>
    </x:row>
    <x:row r="817" ht="25.5" customHeight="1">
      <x:c r="A817" t="str">
        <x:v>PExReport: Automatic Creation of Pruned Executable Cross-Project Failure Reports</x:v>
      </x:c>
      <x:c r="B817" t="str">
        <x:v>Maintenance</x:v>
      </x:c>
      <x:c r="C817" t="str">
        <x:v>The paper introduces PExReport, a framework designed to automatically generate pruned and executable cross-project failure (CPF) reports. CPFs involve interactions between multiple software projects, making traditional reporting methods inadequate in terms of executability, readability, and conciseness. PExReport leverages build tools to analyze source code and dependencies, while also handling build configurations, resource files, and generated code to create a standalone project for failure reproduction. Evaluation on 198 test failures shows that PExReport successfully reproduced 184 failures, achieving an average reduction of 72.97% in redundant code and dependencies.</x:v>
      </x:c>
      <x:c r="D817" t="str">
        <x:v>The paper introduces PExReport, a framework designed to automatically generate pruned and executable cross-project failure (CPF) reports. CPFs involve interactions between multiple software projects, making traditional reporting methods inadequate in terms of executability, readability, and conciseness. PExReport leverages build tools to analyze source code and dependencies, while also handling build configurations, resource files, and generated code to create a standalone project for failure reproduction. Evaluation on 198 test failures shows that PExReport successfully reproduced 184 failures, achieving an average reduction of 72.97% in redundant code and dependencies.</x:v>
      </x:c>
      <x:c r="E817" t="str">
        <x:v>Automatic generation and optimization of cross-project fault reports (CPF)</x:v>
      </x:c>
      <x:c r="F817" t="str">
        <x:v>Yes</x:v>
      </x:c>
      <x:c r="G817" t="str">
        <x:v>ICSE-23</x:v>
      </x:c>
      <x:c r="H817" t="str">
        <x:v>The benchmark used in the paper is based on the Sensor project data set, which contains 198 cross-project faults (CPF) from 74 open source Java projects.</x:v>
      </x:c>
      <x:c r="I817" t="str">
        <x:v>Quantitative indicators:
Reproduction Rate: The proportion of faults that are successfully reproduced.
Code reduction rate (Reduction Rate): includes the reduction ratio of internal classes, source code, build configuration and resource files.
Effect:
Reproduction rate: 92.93% (184/198).
Average streamlining rate:
Internal class: 75.94%
Source code: 55.37%
Source code + internal classes: 72.97%
Build configuration: 82.96%
Resource files: 74.18%</x:v>
      </x:c>
      <x:c r="J817" t="str">
        <x:v>No</x:v>
      </x:c>
      <x:c r="K817" t="str">
        <x:v>Not reported</x:v>
      </x:c>
      <x:c r="L817" t="str">
        <x:v>No</x:v>
      </x:c>
      <x:c r="M817" s="6"/>
      <x:c r="N817"/>
      <x:c r="O817" t="str">
        <x:v>Program Analysis and Software Testing</x:v>
      </x:c>
      <x:c r="P817" t="str">
        <x:v>Test result processing</x:v>
      </x:c>
      <x:c r="Q817" t="str">
        <x:v>No</x:v>
      </x:c>
    </x:row>
    <x:row r="818" ht="25.5" customHeight="1">
      <x:c r="A818" t="str">
        <x:v>Chronos: Time-Aware Zero-Shot Identification of Libraries from Vulnerability Reports</x:v>
      </x:c>
      <x:c r="B818" t="str">
        <x:v>Maintenance</x:v>
      </x:c>
      <x:c r="C818" t="str">
        <x:v>This paper introduces CHRONOS, a time-aware zero-shot learning approach for identifying libraries from vulnerability reports. Traditional methods based on extreme multi-label learning (XML) suffer from performance degradation when dealing with chronologically new reports and unseen libraries. CHRONOS addresses these challenges by incorporating data enhancement and a time-aware adjustment mechanism. Experiments show that CHRONOS achieves an average F1-score of 0.75, outperforming the best XML-based approach by 212.5%.</x:v>
      </x:c>
      <x:c r="D818" t="str">
        <x:v>This paper introduces CHRONOS, a time-aware zero-shot learning approach for identifying libraries from vulnerability reports. Traditional methods based on extreme multi-label learning (XML) suffer from performance degradation when dealing with chronologically new reports and unseen libraries. CHRONOS addresses these challenges by incorporating data enhancement and a time-aware adjustment mechanism. Experiments show that CHRONOS achieves an average F1-score of 0.75, outperforming the best XML-based approach by 212.5%.</x:v>
      </x:c>
      <x:c r="E818" t="str">
        <x:v>Automatically identify affected third-party libraries from vulnerability reports</x:v>
      </x:c>
      <x:c r="F818" t="str">
        <x:v>Yes</x:v>
      </x:c>
      <x:c r="G818" t="str">
        <x:v>ICSE-23</x:v>
      </x:c>
      <x:c r="H818" t="str">
        <x:v>The data set used in the paper contains 7,665 vulnerability reports and 4,682 tags, from the US National Vulnerability Database (NVD) and Software Composition Analysis (SCA) vulnerability database. The data set is divided into training set (2014-2016), validation set (2017) and test set (2018-2019) in chronological order.</x:v>
      </x:c>
      <x:c r="I818" t="str">
        <x:v>The quantitative indicators used in the paper include:
Precision@k (P@k)
Recall@k (R@k)
F1-score@k (F1@k)
Among them, k=1,2,3.
The performance of CHRONOS on the test set is as follows:
The average F1 score is 0.75, which is a 212.5% improvement over the best baseline method.
F1@1 is 0.67, F1@2 is 0.77, and F1@3 is 0.80.</x:v>
      </x:c>
      <x:c r="J818" t="str">
        <x:v>No</x:v>
      </x:c>
      <x:c r="K818" t="str">
        <x:v>Not mentioned, but mentioned in the paper, the research results of CHRONOS can be applied to the field of software supply chain security to help automate the maintenance of vulnerability databases. In addition, the paper cites industry tools such as Veracode and Snyk, which rely on accurate vulnerability databases to warn developers of vulnerable libraries. CHRONOS can accelerate security researchers' vulnerability analysis work by automating identification libraries.</x:v>
      </x:c>
      <x:c r="L818" t="str">
        <x:v>No</x:v>
      </x:c>
      <x:c r="M818" s="6" t="e">
        <x:f>HYPERLINK("https://github.com/soarsmu/Chronos","https://github.com/soarsmu/Chronos,")</x:f>
        <x:v>HYPERLINK is not implemented. linkLocation=https://github.com/soarsmu/Chronos, friendlyName=https://github.com/soarsmu/Chronos,</x:v>
      </x:c>
      <x:c r="N818" t="str">
        <x:v>11</x:v>
      </x:c>
      <x:c r="O818" t="str">
        <x:v>Software maintenance and evolution</x:v>
      </x:c>
      <x:c r="P818" t="str">
        <x:v>Automated program repair</x:v>
      </x:c>
      <x:c r="Q818" t="str">
        <x:v>Yes</x:v>
      </x:c>
    </x:row>
    <x:row r="819" ht="25.5" customHeight="1">
      <x:c r="A819" t="str">
        <x:v>Heterogeneous Anomaly Detection for Software Systems via Semi-supervised Cross-modal Attention</x:v>
      </x:c>
      <x:c r="B819" t="str">
        <x:v>Maintenance</x:v>
      </x:c>
      <x:c r="C819" t="str">
        <x:v>The paper proposes Hades, a heterogeneous anomaly detection method for software systems, leveraging semi-supervised cross-modal attention to integrate logs and metrics. It highlights the collaborative and complementary roles of logs and metrics in manifesting system anomalies, demonstrating that neither alone is sufficient. Hades employs a hierarchical architecture to learn global system representations by fusing log semantics and metric patterns, trained via semi-supervised learning. Evaluations on simulated and Huawei Cloud datasets show Hades achieves an average F1-score of 0.933, outperforming state-of-the-art baselines. The code and annotated dataset are released for reproducibility.</x:v>
      </x:c>
      <x:c r="D819" t="str">
        <x:v>The paper proposes Hades, a heterogeneous anomaly detection method for software systems, leveraging semi-supervised cross-modal attention to integrate logs and metrics. It highlights the collaborative and complementary roles of logs and metrics in manifesting system anomalies, demonstrating that neither alone is sufficient. Hades employs a hierarchical architecture to learn global system representations by fusing log semantics and metric patterns, trained via semi-supervised learning. Evaluations on simulated and Huawei Cloud datasets show Hades achieves an average F1-score of 0.933, outperforming state-of-the-art baselines. The code and annotated dataset are released for reproducibility.</x:v>
      </x:c>
      <x:c r="E819" t="str">
        <x:v>Software system anomaly detection based on heterogeneous monitoring data (logs and indicators)</x:v>
      </x:c>
      <x:c r="F819" t="str">
        <x:v>Yes</x:v>
      </x:c>
      <x:c r="G819" t="str">
        <x:v>ICSE-23</x:v>
      </x:c>
      <x:c r="H819" t="str">
        <x:v>Self-built simulation data set (based on Apache Spark and HiBench workloads, injecting 21 typical faults).
Two real industrial data sets (Dataset B and C) of Huawei Cloud.
The baseline methods compared include: SCWarn, DeepLog, PLELog, LogRobust, OmniAnomaly, Adsketch, SRCNN, etc.</x:v>
      </x:c>
      <x:c r="I819" t="str">
        <x:v>Indicators: Precision, Recall, F1 score.
Effect:
On the simulated data set (Dataset A), F1 is 0.864;
On the Huawei Cloud data sets (B and C), F1 reaches 0.975 and 0.960 respectively, which is significantly better than the baseline (for example, SCWarn's F1 is 0.321~0.497).</x:v>
      </x:c>
      <x:c r="J819" t="str">
        <x:v>Yes</x:v>
      </x:c>
      <x:c r="K819" t="str">
        <x:v>The paper mentions that case studies (Dataset B and C) were conducted in two actual service systems of Huawei Cloud, which verified the effectiveness of Hades in industrial scenarios. Specifically, it includes detecting CPU pressure, memory pressure, network interruption and other faults, and demonstrates the anomaly detection effect in actual operation and maintenance (such as reducing false alarms).</x:v>
      </x:c>
      <x:c r="L819" t="str">
        <x:v>Yes</x:v>
      </x:c>
      <x:c r="M819" s="6" t="e">
        <x:f>HYPERLINK("https://github.com/BEbillionaireUSD/Hades","https://github.com/BEbillionaireUSD/Hades,")</x:f>
        <x:v>HYPERLINK is not implemented. linkLocation=https://github.com/BEbillionaireUSD/Hades, friendlyName=https://github.com/BEbillionaireUSD/Hades,</x:v>
      </x:c>
      <x:c r="N819" t="str">
        <x:v>17</x:v>
      </x:c>
      <x:c r="O819" t="str">
        <x:v>Anomaly detection and fault diagnosis</x:v>
      </x:c>
      <x:c r="P819" t="str">
        <x:v>Anomaly detection and fault location in microservice systems</x:v>
      </x:c>
      <x:c r="Q819" t="str">
        <x:v>Yes</x:v>
      </x:c>
    </x:row>
    <x:row r="820" ht="25.5" customHeight="1">
      <x:c r="A820" t="str">
        <x:v>Recommending Root-Cause and Mitigation Steps for Cloud Incidents using Large Language Models</x:v>
      </x:c>
      <x:c r="B820" t="str">
        <x:v>Management</x:v>
      </x:c>
      <x:c r="C820" t="str">
        <x:v>This paper investigates the use of large language models (LLMs) like GPT-3.x to assist engineers in root-causing and mitigating cloud service incidents. The study evaluates fine-tuned models on over 40,000 real incidents from Microsoft, comparing zero-shot, fine-tuned, and multi-task learning settings. Results show that fine-tuned models outperform baselines in semantic and lexical metrics, and human evaluations confirm their practical utility. The paper also explores performance differences between machine-detected and human-detected incidents and discusses the limitations of automated metrics compared to human judgment.</x:v>
      </x:c>
      <x:c r="D820" t="str">
        <x:v>This paper investigates the use of large language models (LLMs) like GPT-3.x to assist engineers in root-causing and mitigating cloud service incidents. The study evaluates fine-tuned models on over 40,000 real incidents from Microsoft, comparing zero-shot, fine-tuned, and multi-task learning settings. Results show that fine-tuned models outperform baselines in semantic and lexical metrics, and human evaluations confirm their practical utility. The paper also explores performance differences between machine-detected and human-detected incidents and discusses the limitations of automated metrics compared to human judgment.</x:v>
      </x:c>
      <x:c r="E820" t="str">
        <x:v>Leverage large language models (LLMs) to automatically generate root cause analysis and mitigation steps for cloud service incidents</x:v>
      </x:c>
      <x:c r="F820" t="str">
        <x:v>Yes</x:v>
      </x:c>
      <x:c r="G820" t="str">
        <x:v>ICSE-23</x:v>
      </x:c>
      <x:c r="H820" t="str">
        <x:v>The paper uses 44,340 real cloud service events within Microsoft as a data set, covering 1,759 services, and the time span is from January 2018 to July 2022. The data was deduplicated and filtered and ultimately contained 57,520 root causes and 8,300 mitigation steps.</x:v>
      </x:c>
      <x:c r="I820" t="str">
        <x:v>Vocabulary indicators: BLEU-4, ROUGE-L, METEOR.
Root cause generation: BLEU-4 reaches a maximum of 4.24 (Code-davinci-002), which is 23.26% higher than the baseline model.
Mitigation step generation: BLEU-4 up to 6.76 (Code-davinci-002).
Semantic indicators: BERTScore, BLEURT, NUBIA.
The BERTScore for root cause generation reached 85.42 and the mitigation steps reached 86.17.
Manual evaluation:
Correctness score (1-5 points): Maximum 3.16 (Code-davinci-002).
Readability score: Maximum 4.64 (Code-davinci-002).</x:v>
      </x:c>
      <x:c r="J820" t="str">
        <x:v>Yes</x:v>
      </x:c>
      <x:c r="K820" t="str">
        <x:v>The paper conducts research based on Microsoft's actual production event data, and verifies the model effect through manual evaluation by 25 real event managers. Case studies show that the model can generate valuable root causes and mitigation suggestions (such as root cause analysis of "data center failure leading to service interruption"). In addition, the paper mentions that the model performs better in machine detection events (BLEU-4 increased by 9.5%). No application cases from other companies are mentioned.</x:v>
      </x:c>
      <x:c r="L820" t="str">
        <x:v>Yes</x:v>
      </x:c>
      <x:c r="M820" s="6"/>
      <x:c r="N820"/>
      <x:c r="O820" t="str">
        <x:v>Anomaly detection and fault diagnosis</x:v>
      </x:c>
      <x:c r="P820" t="str">
        <x:v>Cloud service failure root cause analysis</x:v>
      </x:c>
      <x:c r="Q820" t="str">
        <x:v>Yes</x:v>
      </x:c>
    </x:row>
    <x:row r="821" ht="25.5" customHeight="1">
      <x:c r="A821" t="str">
        <x:v>Eadro: An End-to-End Troubleshooting Framework for Microservices on Multi-source Data</x:v>
      </x:c>
      <x:c r="B821" t="str">
        <x:v>Maintenance</x:v>
      </x:c>
      <x:c r="C821" t="str">
        <x:v>The paper Eadro: An End-to-End Troubleshooting Framework for Microservices on Multi-source Data proposes an end-to-end framework, Eadro, for microservice troubleshooting. Eadro integrates anomaly detection and root cause localization by leveraging multi-source data (logs, KPIs, and traces) through multi-task learning. It models intra-service behaviors via modality-specific modules (e.g., Hawkes process for logs, DCC for KPIs) and captures inter-service dependencies via Graph Attention Networks (GAT). Experiments on benchmark systems demonstrate Eadro’s superiority, achieving significant improvements in F1-score (53.82%~92.68%) for anomaly detection and Top-1 hit rate (290%~5068%) for root cause localization over state-of-the-art methods.</x:v>
      </x:c>
      <x:c r="D821" t="str">
        <x:v>The paper Eadro: An End-to-End Troubleshooting Framework for Microservices on Multi-source Data proposes an end-to-end framework, Eadro, for microservice troubleshooting. Eadro integrates anomaly detection and root cause localization by leveraging multi-source data (logs, KPIs, and traces) through multi-task learning. It models intra-service behaviors via modality-specific modules (e.g., Hawkes process for logs, DCC for KPIs) and captures inter-service dependencies via Graph Attention Networks (GAT). Experiments on benchmark systems demonstrate Eadro’s superiority, achieving significant improvements in F1-score (53.82%~92.68%) for anomaly detection and Top-1 hit rate (290%~5068%) for root cause localization over state-of-the-art methods.</x:v>
      </x:c>
      <x:c r="E821" t="str">
        <x:v>Automated troubleshooting of microservice systems</x:v>
      </x:c>
      <x:c r="F821" t="str">
        <x:v>Yes</x:v>
      </x:c>
      <x:c r="G821" t="str">
        <x:v>ICSE-23</x:v>
      </x:c>
      <x:c r="H821" t="str">
        <x:v>The paper experiments on two open source microservices benchmark systems:
TrainTicket (TT): Railway ticket booking system, including 41 microservices;
SocialNetwork (SN): social network system, including 21 microservices.
The Chaosblade tool is used to inject typical faults (CPU exhaustion, network congestion, packet loss) to generate a data set.</x:v>
      </x:c>
      <x:c r="I821" t="str">
        <x:v>Anomaly detection:
*F1-score*: Eadro reaches 0.988, an increase of 53.82%~92.68% compared with the baseline;
Recall: 0.996, Precision: 0.981.
Root cause location:
HR@1 (Top-1 hit rate): 0.982, 290%~5068% higher than the baseline;
NDCG@5: 0.989.
Multi-source data contribution: Ablation experiments show that removing KPIs or call chain data results in significant performance degradation (such as a 23.21% drop in HR@1).</x:v>
      </x:c>
      <x:c r="J821" t="str">
        <x:v>No</x:v>
      </x:c>
      <x:c r="K821" t="str">
        <x:v>Not mentioned, but emphasized that its method is suitable for large-scale industrial microservice systems (such as cloud-native scenarios such as Alibaba and Microsoft), and has open sourced code and data to promote industrial applications.</x:v>
      </x:c>
      <x:c r="L821" t="str">
        <x:v>No</x:v>
      </x:c>
      <x:c r="M821" s="6"/>
      <x:c r="N821"/>
      <x:c r="O821" t="str">
        <x:v>Anomaly detection and fault diagnosis</x:v>
      </x:c>
      <x:c r="P821" t="str">
        <x:v>Anomaly detection and fault location in microservice systems</x:v>
      </x:c>
      <x:c r="Q821" t="str">
        <x:v>Yes</x:v>
      </x:c>
    </x:row>
    <x:row r="822" ht="25.5" customHeight="1">
      <x:c r="A822" t="str">
        <x:v>LogReducer: Identify and Reduce Log Hotspots in Kernel on the Fly</x:v>
      </x:c>
      <x:c r="B822" t="str">
        <x:v>Maintenance</x:v>
      </x:c>
      <x:c r="C822" t="str">
        <x:v>The paper LogReducer: Identify and Reduce Log Hotspots in Kernel on the Fly presents a non-intrusive, language-independent framework based on eBPF to dynamically identify and reduce log hotspots—log templates that dominate storage and runtime overhead. By integrating online and offline processes, LogReducer automatically detects hotspots and filters them in real-time within the Linux kernel. Deployed in WeChat, it reduced daily log storage from 19.7 PB to 12.0 PB (39.08% decrease) and cut hotspot resolution time from 9 days to 10 minutes in test environments.</x:v>
      </x:c>
      <x:c r="D822" t="str">
        <x:v>The paper LogReducer: Identify and Reduce Log Hotspots in Kernel on the Fly presents a non-intrusive, language-independent framework based on eBPF to dynamically identify and reduce log hotspots—log templates that dominate storage and runtime overhead. By integrating online and offline processes, LogReducer automatically detects hotspots and filters them in real-time within the Linux kernel. Deployed in WeChat, it reduced daily log storage from 19.7 PB to 12.0 PB (39.08% decrease) and cut hotspot resolution time from 9 days to 10 minutes in test environments.</x:v>
      </x:c>
      <x:c r="E822" t="str">
        <x:v>Dynamic identification and reduction of log hot spots</x:v>
      </x:c>
      <x:c r="F822" t="str">
        <x:v>Yes</x:v>
      </x:c>
      <x:c r="G822" t="str">
        <x:v>ICSE-23</x:v>
      </x:c>
      <x:c r="H822" t="str">
        <x:v>The paper implements log benchmark tests based on four programming languages (Golang, Python, Java, C++), simulating scenarios with different log volumes and lengths (500–100,000 entries/second, 50–1000 characters/entry) to evaluate the performance of the filter.</x:v>
      </x:c>
      <x:c r="I822" t="str">
        <x:v>Storage overhead: reduced by 39.08% in WeChat (19.7 PB → 12.0 PB/day).
Runtime overhead: CPU usage reduced by 5.18%, latency reduced by 3%.
Processing time: Hotspot repair time is reduced from an average of 9 days to 10 minutes.
Log parsing efficiency: It only takes 96 seconds to parse 1 million logs (57.03% faster than Drain).
Kernel filtering delay: Each log adds ≤2000 nanoseconds overhead, and the CPU usage is only 0.008%.</x:v>
      </x:c>
      <x:c r="J822" t="str">
        <x:v>Yes</x:v>
      </x:c>
      <x:c r="K822" t="str">
        <x:v>The paper takes WeChat as an industry case and describes in detail the application of LogReducer in WeChat back-end system. By analyzing the log hotspots of 19 services, the framework successfully reduced storage and runtime overhead and is used daily by the WeChat SRE team.</x:v>
      </x:c>
      <x:c r="L822" t="str">
        <x:v>Yes</x:v>
      </x:c>
      <x:c r="M822" s="6" t="e">
        <x:f>HYPERLINK("https://github.com/IntelligentDDS/LogReducer","https://github.com/IntelligentDDS/LogReducer,")</x:f>
        <x:v>HYPERLINK is not implemented. linkLocation=https://github.com/IntelligentDDS/LogReducer, friendlyName=https://github.com/IntelligentDDS/LogReducer,</x:v>
      </x:c>
      <x:c r="N822" t="str">
        <x:v>14</x:v>
      </x:c>
      <x:c r="O822" t="str">
        <x:v>Systems and Performance Engineering</x:v>
      </x:c>
      <x:c r="P822" t="str">
        <x:v>Resource leak detection</x:v>
      </x:c>
      <x:c r="Q822" t="str">
        <x:v>No</x:v>
      </x:c>
    </x:row>
    <x:row r="823" ht="25.5" customHeight="1">
      <x:c r="A823" t="str">
        <x:v>Aries: Efficient Testing of Deep Neural Networks via Labeling-Free Accuracy Estimation</x:v>
      </x:c>
      <x:c r="B823" t="str">
        <x:v>Testing</x:v>
      </x:c>
      <x:c r="C823" t="str">
        <x:v>The paper introduces Aries, a novel technique for efficiently estimating the performance of deep neural networks (DNNs) on unlabeled data without requiring manual labeling. Aries leverages the correlation between the distance of data to the decision boundary and prediction accuracy, using labeled test data to approximate the accuracy of new unlabeled data. Experiments on CIFAR-10 and Tiny-ImageNet show that Aries achieves an estimation error of only 0.03%-2.60%, outperforming state-of-the-art label-free methods and often surpassing selection-based methods that require labeling.</x:v>
      </x:c>
      <x:c r="D823" t="str">
        <x:v>The paper introduces Aries, a novel technique for efficiently estimating the performance of deep neural networks (DNNs) on unlabeled data without requiring manual labeling. Aries leverages the correlation between the distance of data to the decision boundary and prediction accuracy, using labeled test data to approximate the accuracy of new unlabeled data. Experiments on CIFAR-10 and Tiny-ImageNet show that Aries achieves an estimation error of only 0.03%-2.60%, outperforming state-of-the-art label-free methods and often surpassing selection-based methods that require labeling.</x:v>
      </x:c>
      <x:c r="E823" t="str">
        <x:v>Performance estimation and testing of deep neural networks (DNN)</x:v>
      </x:c>
      <x:c r="F823" t="str">
        <x:v>Yes</x:v>
      </x:c>
      <x:c r="G823" t="str">
        <x:v>ICSE-23</x:v>
      </x:c>
      <x:c r="H823" t="str">
        <x:v>The paper uses the following Benchmark data sets and models:
Dataset: CIFAR-10, Tiny-ImageNet and their versions (CIFAR-10-C, Tiny-ImageNet-C) that have undergone 13 transformations (such as brightness adjustment, contrast change, etc.).
Models: ResNet20, VGG16 (CIFAR-10), ResNet101, DenseNet121 (Tiny-ImageNet).</x:v>
      </x:c>
      <x:c r="I823" t="str">
        <x:v>Quantitative metric: the difference (percentage) between estimated accuracy and true accuracy.
Effect:
Aries' estimated error range is 0.03%-2.60%.
Aries outperforms other annotation-free methods in 50 out of 52 cases.
Aries outperforms test selection methods requiring annotation (such as CES and PACE) in 96 out of 128 cases.</x:v>
      </x:c>
      <x:c r="J823" t="str">
        <x:v>No</x:v>
      </x:c>
      <x:c r="K823" t="str">
        <x:v>Not mentioned, but pointed out that in the industrial world, DNN performance evaluation usually relies on annotated data, and Aries' technology can significantly reduce annotation costs and is suitable for model testing in actual scenarios.</x:v>
      </x:c>
      <x:c r="L823" t="str">
        <x:v>No</x:v>
      </x:c>
      <x:c r="M823" s="6"/>
      <x:c r="N823"/>
      <x:c r="O823" t="str">
        <x:v>Program Analysis and Software Testing</x:v>
      </x:c>
      <x:c r="P823" t="str">
        <x:v>Quantum program testing, deep learning system testing</x:v>
      </x:c>
      <x:c r="Q823" t="str">
        <x:v>No</x:v>
      </x:c>
    </x:row>
    <x:row r="824" ht="25.5" customHeight="1">
      <x:c r="A824" t="str">
        <x:v>CC: Causality-Aware Coverage Criterion for Deep Neural Networks</x:v>
      </x:c>
      <x:c r="B824" t="str">
        <x:v>Testing</x:v>
      </x:c>
      <x:c r="C824" t="str">
        <x:v>The paper introduces CC (Causality-Aware Coverage Criterion), a novel coverage criterion for testing deep neural networks (DNNs) based on causal relations. Unlike existing criteria that focus on neuron activations or path coverage, CC models DNNs as structural causal models (SCMs) and evaluates test suites by quantifying the coverage of causal relations between neurons. Experiments demonstrate that CC outperforms 11 state-of-the-art coverage criteria on real-world and adversarial inputs (e.g., adversarial examples and backdoor inputs), effectively capturing DNN decision mechanisms. The paper also proposes CCₘ, an optimized version of CC that reduces computational costs by selectively analyzing key DNN layers.</x:v>
      </x:c>
      <x:c r="D824" t="str">
        <x:v>The paper introduces CC (Causality-Aware Coverage Criterion), a novel coverage criterion for testing deep neural networks (DNNs) based on causal relations. Unlike existing criteria that focus on neuron activations or path coverage, CC models DNNs as structural causal models (SCMs) and evaluates test suites by quantifying the coverage of causal relations between neurons. Experiments demonstrate that CC outperforms 11 state-of-the-art coverage criteria on real-world and adversarial inputs (e.g., adversarial examples and backdoor inputs), effectively capturing DNN decision mechanisms. The paper also proposes CCₘ, an optimized version of CC that reduces computational costs by selectively analyzing key DNN layers.</x:v>
      </x:c>
      <x:c r="E824" t="str">
        <x:v>Test coverage criteria for deep learning neural networks based on causality</x:v>
      </x:c>
      <x:c r="F824" t="str">
        <x:v>Yes</x:v>
      </x:c>
      <x:c r="G824" t="str">
        <x:v>ICSE-23</x:v>
      </x:c>
      <x:c r="H824" t="str">
        <x:v>The paper uses the following benchmark data sets and models:
Datasets: MNIST, CIFAR10, ImageNet.
DNN models: LeNet5, VGG16, ResNet50.
Comparison method: 11 existing DNN coverage standards (such as NC, KMNC, NBC, TKNC, etc.).</x:v>
      </x:c>
      <x:c r="I824" t="str">
        <x:v>Indicator: CC calculates the proportion of causal edges covered by the test set to the total number of edges in the real causal graph.
Effect:
On real data, CC can correctly reflect the diversity of the test set (such as the number of inputs in different categories), and the coverage value increases significantly.
On adversarial inputs (such as FGSM, PGD generated adversarial samples and backdoor inputs), CC's coverage value is 7-8 times higher than random noise, while other standards perform poorly.
The optimized version CCₘ reduces the calculation cost by 95% while maintaining the effect.</x:v>
      </x:c>
      <x:c r="J824" t="str">
        <x:v>No</x:v>
      </x:c>
      <x:c r="K824" t="str">
        <x:v>Not mentioned, but pointed out that CC can be used to evaluate the hidden causality of adversarial inputs, which has potential value for DNN testing in safety-critical areas such as autonomous driving.</x:v>
      </x:c>
      <x:c r="L824" t="str">
        <x:v>No</x:v>
      </x:c>
      <x:c r="M824" s="6" t="e">
        <x:f>HYPERLINK("https://github.com/ZhenlanJi/DL_CC","https://github.com/ZhenlanJi/DL_CC,")</x:f>
        <x:v>HYPERLINK is not implemented. linkLocation=https://github.com/ZhenlanJi/DL_CC, friendlyName=https://github.com/ZhenlanJi/DL_CC,</x:v>
      </x:c>
      <x:c r="N824" t="str">
        <x:v>12</x:v>
      </x:c>
      <x:c r="O824" t="str">
        <x:v>Program Analysis and Software Testing</x:v>
      </x:c>
      <x:c r="P824" t="str">
        <x:v>Quantum program testing, deep learning system testing</x:v>
      </x:c>
      <x:c r="Q824" t="str">
        <x:v>No</x:v>
      </x:c>
    </x:row>
    <x:row r="825" ht="25.5" customHeight="1">
      <x:c r="A825" t="str">
        <x:v>Balancing Effectiveness and Flakiness of Non-Deterministic Machine Learning Tests</x:v>
      </x:c>
      <x:c r="B825" t="str">
        <x:v>Testing</x:v>
      </x:c>
      <x:c r="C825" t="str">
        <x:v>The paper presents FASER, a systematic approach to balance the trade-off between fault-detection effectiveness and flakiness in non-deterministic tests for Machine Learning (ML) projects. By leveraging statistical methods and mutation testing, FASER computes optimal assertion bounds that maximize test effectiveness while minimizing flakiness. Evaluated on 22 popular ML projects, FASER improved 23 out of 87 tests, increasing their mutation scores by 15.76 percentage points on average. The approach received positive feedback from developers, with 14 out of 19 submitted pull requests accepted.</x:v>
      </x:c>
      <x:c r="D825" t="str">
        <x:v>The paper presents FASER, a systematic approach to balance the trade-off between fault-detection effectiveness and flakiness in non-deterministic tests for Machine Learning (ML) projects. By leveraging statistical methods and mutation testing, FASER computes optimal assertion bounds that maximize test effectiveness while minimizing flakiness. Evaluated on 22 popular ML projects, FASER improved 23 out of 87 tests, increasing their mutation scores by 15.76 percentage points on average. The approach received positive feedback from developers, with 14 out of 19 submitted pull requests accepted.</x:v>
      </x:c>
      <x:c r="E825" t="str">
        <x:v>Optimize assertion boundaries for non-deterministic tests in machine learning projects to balance the test's fault detection capabilities and unreliability.</x:v>
      </x:c>
      <x:c r="F825" t="str">
        <x:v>Yes</x:v>
      </x:c>
      <x:c r="G825" t="str">
        <x:v>ICSE-23</x:v>
      </x:c>
      <x:c r="H825" t="str">
        <x:v>The paper uses 87 non-deterministic tests from 22 popular ML projects, including dependent projects such as PyTorch, TensorFlow, Pyro and PyMC.</x:v>
      </x:c>
      <x:c r="I825" t="str">
        <x:v>Quantitative indicators:
Passing Probability
Mutation Score (the average probability that the test kills the mutant)
Effect:
FASER improved the test's variation score by an average of 15.76 percentage points.
In 23 tests, FASER successfully optimized the assertion boundaries while ensuring that the test pass probability was higher than 99%.</x:v>
      </x:c>
      <x:c r="J825" t="str">
        <x:v>Yes</x:v>
      </x:c>
      <x:c r="K825" t="str">
        <x:v>The author submitted 19 Pull Requests to developers, 14 of which were accepted. Developers' feedback on FASER has been very positive, believing that the assertion boundaries it proposes through systematic analysis have practical value. For example, the developers of the deepchem project invited the author to attend its developer meeting to discuss how to further apply FASER optimization testing.</x:v>
      </x:c>
      <x:c r="L825" t="str">
        <x:v>No</x:v>
      </x:c>
      <x:c r="M825" s="6"/>
      <x:c r="N825"/>
      <x:c r="O825" t="str">
        <x:v>Program Analysis and Software Testing</x:v>
      </x:c>
      <x:c r="P825" t="str">
        <x:v>Quantum program testing, deep learning system testing</x:v>
      </x:c>
      <x:c r="Q825" t="str">
        <x:v>No</x:v>
      </x:c>
    </x:row>
    <x:row r="826" ht="25.5" customHeight="1">
      <x:c r="A826" t="str">
        <x:v>Many-Objective Reinforcement Learning for Online Testing of DNN-Enabled Systems</x:v>
      </x:c>
      <x:c r="B826" t="str">
        <x:v>Testing</x:v>
      </x:c>
      <x:c r="C826" t="str">
        <x:v>This paper presents MORLOT (Many-Objective Reinforcement Learning for Online Testing), a novel approach for testing DNN-enabled systems (e.g., autonomous driving systems) in dynamically changing environments. MORLOT combines Reinforcement Learning (RL) to incrementally generate environmental changes and many-objective search to simultaneously address multiple requirements. Evaluated using the CARLA simulator and Transfuser, MORLOT demonstrates significantly higher effectiveness and efficiency compared to state-of-the-art alternatives.</x:v>
      </x:c>
      <x:c r="D826" t="str">
        <x:v>This paper presents MORLOT (Many-Objective Reinforcement Learning for Online Testing), a novel approach for testing DNN-enabled systems (e.g., autonomous driving systems) in dynamically changing environments. MORLOT combines Reinforcement Learning (RL) to incrementally generate environmental changes and many-objective search to simultaneously address multiple requirements. Evaluated using the CARLA simulator and Transfuser, MORLOT demonstrates significantly higher effectiveness and efficiency compared to state-of-the-art alternatives.</x:v>
      </x:c>
      <x:c r="E826" t="str">
        <x:v>Online testing method for DNN empowered systems in dynamic environments</x:v>
      </x:c>
      <x:c r="F826" t="str">
        <x:v>Yes</x:v>
      </x:c>
      <x:c r="G826" t="str">
        <x:v>ICSE-23</x:v>
      </x:c>
      <x:c r="H826" t="str">
        <x:v>DNN system: Transfuser (the public optimal model based on the CARLA autonomous driving rankings).
Simulation platform: CARLA (High-Fidelity Autonomous Driving Simulator).
Comparison methods: random search (RS), multi-objective search algorithm (MOSA, FITEST).</x:v>
      </x:c>
      <x:c r="I826" t="str">
        <x:v>Metric: Test Suite Effectiveness (TSE, i.e. the proportion of requirement violations covered).
Effect: MORLOT is significantly better than baseline methods (such as MOSA, FITEST, RS) in TSE, with statistical significance (p &lt; 0.01) and large effect size. For example, in some scenarios, MORLOT can trigger collision requirements that cannot be detected by other methods).</x:v>
      </x:c>
      <x:c r="J826" t="str">
        <x:v>No</x:v>
      </x:c>
      <x:c r="K826" t="str">
        <x:v>Not mentioned, but the Transfuser and CARLA studied are representative tools in the field of autonomous driving, and potential application scenarios include industrial-level test verification of autonomous driving systems.</x:v>
      </x:c>
      <x:c r="L826" t="str">
        <x:v>No</x:v>
      </x:c>
      <x:c r="M826" s="6"/>
      <x:c r="N826"/>
      <x:c r="O826" t="str">
        <x:v>Cross-cutting and emerging themes</x:v>
      </x:c>
      <x:c r="P826" t="str">
        <x:v>Autonomous driving system testing</x:v>
      </x:c>
      <x:c r="Q826" t="str">
        <x:v>No</x:v>
      </x:c>
    </x:row>
    <x:row r="827" ht="25.5" customHeight="1">
      <x:c r="A827" t="str">
        <x:v>Reliability Assurance for Deep Neural Network Architectures Against Numerical Defects</x:v>
      </x:c>
      <x:c r="B827" t="str">
        <x:v>Testing</x:v>
      </x:c>
      <x:c r="C827" t="str">
        <x:v>The paper "Reliability Assurance for Deep Neural Network Architectures Against Numerical Defects" introduces RANUM, an approach to ensure DNN reliability by detecting potential numerical defects, confirming their feasibility through system test generation, and suggesting fixes automatically. RANUM outperforms state-of-the-art tools in experiments on 63 real-world DNN architectures, with fixes equivalent or superior to human fixes in 37 out of 40 cases.</x:v>
      </x:c>
      <x:c r="D827" t="str">
        <x:v>The paper "Reliability Assurance for Deep Neural Network Architectures Against Numerical Defects" introduces RANUM, an approach to ensure DNN reliability by detecting potential numerical defects, confirming their feasibility through system test generation, and suggesting fixes automatically. RANUM outperforms state-of-the-art tools in experiments on 63 real-world DNN architectures, with fixes equivalent or superior to human fixes in 37 out of 40 cases.</x:v>
      </x:c>
      <x:c r="E827" t="str">
        <x:v>Numerical defect reliability assurance in deep learning neural network (DNN) architecture</x:v>
      </x:c>
      <x:c r="F827" t="str">
        <x:v>Yes</x:v>
      </x:c>
      <x:c r="G827" t="str">
        <x:v>ICSE-23</x:v>
      </x:c>
      <x:c r="H827" t="str">
        <x:v>The paper uses GRIST benchmarks, which contains 63 real-world deep learning programs (a total of 79 numerical defects). It is currently the largest DNN numerical defect benchmark data set.</x:v>
      </x:c>
      <x:c r="I827" t="str">
        <x:v>Latent defect detection: RANUM detected 79 real defects, 64.58% more than DEBAR.
Feasibility confirmation:
Unit test generation: 100% success rate, 17.32 times faster than GRIST.
System test generation: 92.78% success rate, 19.30 times faster than random baseline.
Repair suggestion: 100% success rate, more efficient than the gradient descent baseline (total time consuming 54.23 seconds).
Comparison with developer fixes: In 37 of 40 cases, RANUM fixes were better than or equal to manual fixes.</x:v>
      </x:c>
      <x:c r="J827" t="str">
        <x:v>No</x:v>
      </x:c>
      <x:c r="K827" t="str">
        <x:v>Not mentioned, but mentioned that numerical defects may lead to serious system failures (such as autonomous driving accidents), and emphasized the need for DNN in high-reliability scenarios such as network security and cloud system control, implying the industrial applicability of its research.</x:v>
      </x:c>
      <x:c r="L827" t="str">
        <x:v>No</x:v>
      </x:c>
      <x:c r="M827" s="6"/>
      <x:c r="N827"/>
      <x:c r="O827" t="str">
        <x:v>Program Analysis and Software Testing</x:v>
      </x:c>
      <x:c r="P827" t="str">
        <x:v>Quantum program testing, deep learning system testing</x:v>
      </x:c>
      <x:c r="Q827" t="str">
        <x:v>No</x:v>
      </x:c>
    </x:row>
    <x:row r="828" ht="25.5" customHeight="1">
      <x:c r="A828" t="str">
        <x:v>Automated Summarization of Stack Overflow Posts</x:v>
      </x:c>
      <x:c r="B828" t="str">
        <x:v>Development</x:v>
      </x:c>
      <x:c r="C828" t="str">
        <x:v>The paper presents Assort, a deep learning-based framework for automated summarization of Stack Overflow posts. It includes two complementary methods: Assort_S (supervised learning) and Assort_IS (indirect supervision). Assort_S combines BERT embeddings with domain-specific features to identify key sentences, while Assort_IS leverages pre-trained models for zero-shot learning. Both methods outperform six baselines by at least 13% and 7% in F1-score, respectively. A user study confirms that developers prefer Assort-generated summaries for their usefulness and conciseness.</x:v>
      </x:c>
      <x:c r="D828" t="str">
        <x:v>The paper presents Assort, a deep learning-based framework for automated summarization of Stack Overflow posts. It includes two complementary methods: Assort_S (supervised learning) and Assort_IS (indirect supervision). Assort_S combines BERT embeddings with domain-specific features to identify key sentences, while Assort_IS leverages pre-trained models for zero-shot learning. Both methods outperform six baselines by at least 13% and 7% in F1-score, respectively. A user study confirms that developers prefer Assort-generated summaries for their usefulness and conciseness.</x:v>
      </x:c>
      <x:c r="E828" t="str">
        <x:v>Automatic summary generation for Stack Overflow posts</x:v>
      </x:c>
      <x:c r="F828" t="str">
        <x:v>Yes</x:v>
      </x:c>
      <x:c r="G828" t="str">
        <x:v>ICSE-23</x:v>
      </x:c>
      <x:c r="H828" t="str">
        <x:v>The paper uses the following data sets:
SOSum: Contains 2,278 annotated Stack Overflow answer posts.
Extended dataset: The authors manually annotated 785 additional answer posts, for a total of 3,063 posts used for training and evaluation.</x:v>
      </x:c>
      <x:c r="I828" t="str">
        <x:v>Indicators: Precision, Recall, F1-score.
Effect:
The F1 score of Assort_S is 71%, which is 13% higher than the best baseline (BertSum fine-tuned).
The F1 score of Assort_IS is 65%, which is 7% higher than the best baseline.</x:v>
      </x:c>
      <x:c r="J828" t="str">
        <x:v>No</x:v>
      </x:c>
      <x:c r="K828" t="str">
        <x:v>Not mentioned, but the paper mentions a practical application case of a Chrome extension tool (shown in Figure 1). This tool helps developers quickly navigate Stack Overflow content by highlighting key sentences and providing post summaries. In addition, user research also simulates scenarios in which developers use summaries in actual work.</x:v>
      </x:c>
      <x:c r="L828" t="str">
        <x:v>No</x:v>
      </x:c>
      <x:c r="M828" s="6"/>
      <x:c r="N828"/>
      <x:c r="O828" t="str">
        <x:v>Code generation and understanding</x:v>
      </x:c>
      <x:c r="P828" t="str">
        <x:v>Code search and recommendation system</x:v>
      </x:c>
      <x:c r="Q828" t="str">
        <x:v>Yes</x:v>
      </x:c>
    </x:row>
    <x:row r="829" ht="25.5" customHeight="1">
      <x:c r="A829" t="str">
        <x:v>Semi-Automatic, Inline and Collaborative Web Page Code Curations</x:v>
      </x:c>
      <x:c r="B829" t="str">
        <x:v>Development</x:v>
      </x:c>
      <x:c r="C829" t="str">
        <x:v>This paper introduces SALI, a semi-automated approach for linking web pages to specific source code locations inline within the IDE. SALI monitors developers' web browsing and code interactions to recommend relevant links, which developers can curate for future reference or team collaboration. Two laboratory studies demonstrate that developers can curate links with minimal effort, and these links significantly speed up information retrieval for subsequent tasks by a factor of 2.4.</x:v>
      </x:c>
      <x:c r="D829" t="str">
        <x:v>This paper introduces SALI, a semi-automated approach for linking web pages to specific source code locations inline within the IDE. SALI monitors developers' web browsing and code interactions to recommend relevant links, which developers can curate for future reference or team collaboration. Two laboratory studies demonstrate that developers can curate links with minimal effort, and these links significantly speed up information retrieval for subsequent tasks by a factor of 2.4.</x:v>
      </x:c>
      <x:c r="E829" t="str">
        <x:v>Semi-automated organization of web pages and source code links and its effectiveness in collaborative development</x:v>
      </x:c>
      <x:c r="F829" t="str">
        <x:v>Yes</x:v>
      </x:c>
      <x:c r="G829" t="str">
        <x:v>ICSE-23</x:v>
      </x:c>
      <x:c r="H829" t="str">
        <x:v>The paper uses two widely used open source JavaScript projects as experimental benchmarks:
Gifshot: A library for creating animated GIFs from image streams.
Lighthouse: A Google Chrome extension for improving web page quality and performance.</x:v>
      </x:c>
      <x:c r="I829" t="str">
        <x:v>Quantitative indicators:
Frequency of link sorting (links are sorted every 5.2 minutes on average).
Task completion time (after using the collation link, the information location time is reduced to 4.4 minutes, 2.4 times faster than the 10.5 minutes without use).
Task completion quality score (tasks using organized links have higher scores, for example, the score of task LS2 increased from 1.4 to 2.5, an increase of 78.6%).
Effect:
Developers can efficiently organize links, and the organized links are significantly helpful to other developers.
The link grooming process is less disruptive to developer workflow.</x:v>
      </x:c>
      <x:c r="J829" t="str">
        <x:v>No</x:v>
      </x:c>
      <x:c r="K829" t="str">
        <x:v>Not mentioned, but pointed out that the design of SALI is suitable for team collaboration scenarios, especially in scenarios where new members join or where code-related information needs to be quickly located.</x:v>
      </x:c>
      <x:c r="L829" t="str">
        <x:v>No</x:v>
      </x:c>
      <x:c r="M829" s="6"/>
      <x:c r="N829"/>
      <x:c r="O829" t="str">
        <x:v>Human-computer interaction and developer tools</x:v>
      </x:c>
      <x:c r="P829" t="str">
        <x:v>IDE tool development</x:v>
      </x:c>
      <x:c r="Q829" t="str">
        <x:v>No</x:v>
      </x:c>
    </x:row>
    <x:row r="830" ht="25.5" customHeight="1">
      <x:c r="A830" t="str">
        <x:v>Faster or Slower? Performance Mystery of Python Idioms Unveiled with Empirical Evidence</x:v>
      </x:c>
      <x:c r="B830" t="str">
        <x:v>Development</x:v>
      </x:c>
      <x:c r="C830" t="str">
        <x:v>This paper presents a large-scale empirical study on the performance impact of nine Python idioms (e.g., list comprehensions, chained comparisons) using synthetic and real-project datasets. It systematically compares the speedup or slowdown caused by idiomatic code, analyzes correlations with code features, and investigates root causes at the bytecode level. The results show that idioms often improve performance in synthetic code but may slow down real-project code due to external factors like library objects. Actionable suggestions for developers are provided.</x:v>
      </x:c>
      <x:c r="D830" t="str">
        <x:v>This paper presents a large-scale empirical study on the performance impact of nine Python idioms (e.g., list comprehensions, chained comparisons) using synthetic and real-project datasets. It systematically compares the speedup or slowdown caused by idiomatic code, analyzes correlations with code features, and investigates root causes at the bytecode level. The results show that idioms often improve performance in synthetic code but may slow down real-project code due to external factors like library objects. Actionable suggestions for developers are provided.</x:v>
      </x:c>
      <x:c r="E830" t="str">
        <x:v>Performance impact of Python idioms</x:v>
      </x:c>
      <x:c r="F830" t="str">
        <x:v>No</x:v>
      </x:c>
      <x:c r="G830" t="str">
        <x:v>ICSE-23</x:v>
      </x:c>
      <x:c r="H830" t="str">
        <x:v>Synthetic dataset: 24,126 pairs of non-idiom and idiom codes, generated based on AST nodes, variable scopes, data attributes and execution paths.
Real project dataset: 54,879 code pairs, from 270 GitHub Python projects, generated by the refactoring tool provided by [1].
Performance measurement method: Execute the code in 50 virtual machine calls, excluding the first 3 warm-up iterations for each call, record the execution time of 35 iterations, and use the statistical method of hierarchical resampling and replacement to ensure reliability.</x:v>
      </x:c>
      <x:c r="I830" t="str">
        <x:v>Metric: Performance Change Ratio (
ρ=non-idiom execution time/idiom execution time),
ρ&gt;1 indicates acceleration, and ρ&lt;1 indicates deceleration.
Effect:
In synthetic code, most idioms (such as list comprehensions) have a 1-2x speedup, but assign-multi-targets are more likely to slow down.
In real projects, most idioms (such as chained comparisons) are more likely to slow down, but the difference is smaller; truth-value-test may achieve an 11x speedup, but may also cause a 20x slowdown due to library objects.</x:v>
      </x:c>
      <x:c r="J830" t="str">
        <x:v>Yes</x:v>
      </x:c>
      <x:c r="K830" t="str">
        <x:v>The paper mentions Huawei and CSIRO (Australia's Commonwealth Scientific and Industrial Research Organization) as cooperating units, and uses real code data from 270 GitHub projects</x:v>
      </x:c>
      <x:c r="L830" t="str">
        <x:v>Yes</x:v>
      </x:c>
      <x:c r="M830" s="6"/>
      <x:c r="N830"/>
      <x:c r="O830" t="str">
        <x:v>Code generation and understanding</x:v>
      </x:c>
      <x:c r="P830" t="str">
        <x:v>Code refactoring and smell detection</x:v>
      </x:c>
      <x:c r="Q830" t="str">
        <x:v>No</x:v>
      </x:c>
    </x:row>
    <x:row r="831" ht="25.5" customHeight="1">
      <x:c r="A831" t="str">
        <x:v>Identifying Key Classes for Initial Software Comprehension: Can We Do It Better?</x:v>
      </x:c>
      <x:c r="B831" t="str">
        <x:v>Maintenance</x:v>
      </x:c>
      <x:c r="C831" t="str">
        <x:v>The paper proposes a novel approach called iFit to identify key classes in object-oriented software systems. Inspired by field theory in physics, iFit represents software as a Weighted Directed Class-level Software Network (CSNwd) and assumes that nodes exist in a gravitation-like field. It introduces a new metric, CG (Cumulative Gravitation-like Importance), which combines Newton’s gravitational formula with a biased-PageRank algorithm to measure class importance. Experiments on six open-source Java systems demonstrate that iFit outperforms baseline methods in 93.75% of cases, is neutral to weighting mechanisms, and scales well for large systems.</x:v>
      </x:c>
      <x:c r="D831" t="str">
        <x:v>The paper proposes a novel approach called iFit to identify key classes in object-oriented software systems. Inspired by field theory in physics, iFit represents software as a Weighted Directed Class-level Software Network (CSNwd) and assumes that nodes exist in a gravitation-like field. It introduces a new metric, CG (Cumulative Gravitation-like Importance), which combines Newton’s gravitational formula with a biased-PageRank algorithm to measure class importance. Experiments on six open-source Java systems demonstrate that iFit outperforms baseline methods in 93.75% of cases, is neutral to weighting mechanisms, and scales well for large systems.</x:v>
      </x:c>
      <x:c r="E831" t="str">
        <x:v>Key class identification</x:v>
      </x:c>
      <x:c r="F831" t="str">
        <x:v>No</x:v>
      </x:c>
      <x:c r="G831" t="str">
        <x:v>ICSE-23</x:v>
      </x:c>
      <x:c r="H831" t="str">
        <x:v>The paper uses six open source Java systems as experimental objects, including:
Ant
ArgoUML
Columba
jEdit
jFreeChart
jMeter</x:v>
      </x:c>
      <x:c r="I831" t="str">
        <x:v>Indicators: Recall, Precision, F1 value.
Effect:
In 93.75% of cases, iFit outperforms baseline methods (such as h-index, a-index, PageRank, etc.).
In the top-30 category evaluation, iFit performed best in 100% of cases.
It is not sensitive to the weight allocation mechanism (OWM, EWM, DWM) and has stable performance.</x:v>
      </x:c>
      <x:c r="J831" t="str">
        <x:v>No</x:v>
      </x:c>
      <x:c r="K831" t="str">
        <x:v>Not reported</x:v>
      </x:c>
      <x:c r="L831" t="str">
        <x:v>No</x:v>
      </x:c>
      <x:c r="M831" s="6"/>
      <x:c r="N831"/>
      <x:c r="O831" t="str">
        <x:v>Requirements Engineering and Software Architecture</x:v>
      </x:c>
      <x:c r="P831" t="str">
        <x:v>Software architecture recovery and reconstruction</x:v>
      </x:c>
      <x:c r="Q831" t="str">
        <x:v>No</x:v>
      </x:c>
    </x:row>
    <x:row r="832" ht="25.5" customHeight="1">
      <x:c r="A832" t="str">
        <x:v>Evidence Profiles for Validity Threats in Program Comprehension Experiments</x:v>
      </x:c>
      <x:c r="B832" t="str">
        <x:v>Development</x:v>
      </x:c>
      <x:c r="C832" t="str">
        <x:v>The paper investigates the evidence supporting validity threats in program comprehension experiments. Through a systematic literature review and thematic synthesis of 95 primary studies, the authors found that most discussions on validity threats lack empirical evidence. Focusing on the three most frequently mentioned threats—programming experience, program length, and comprehension measures—the study constructs evidence profiles to assess their actual impact, revealing context-dependent effects. The work advocates for evidence-based experiment design and suggests broader application of this methodology in software engineering research.</x:v>
      </x:c>
      <x:c r="D832" t="str">
        <x:v>The paper investigates the evidence supporting validity threats in program comprehension experiments. Through a systematic literature review and thematic synthesis of 95 primary studies, the authors found that most discussions on validity threats lack empirical evidence. Focusing on the three most frequently mentioned threats—programming experience, program length, and comprehension measures—the study constructs evidence profiles to assess their actual impact, revealing context-dependent effects. The work advocates for evidence-based experiment design and suggests broader application of this methodology in software engineering research.</x:v>
      </x:c>
      <x:c r="E832" t="str">
        <x:v>The research topic is the empirical analysis of validity threats in program understanding experiments. The focus includes:
Identify frequently discussed validity threat categories.
Construct evidence profiles for three main categories of threats (programming experience, program length, and understanding measures).
Make evidence-based recommendations for improvements in experimental design.</x:v>
      </x:c>
      <x:c r="F832" t="str">
        <x:v>No</x:v>
      </x:c>
      <x:c r="G832" t="str">
        <x:v>ICSE-23</x:v>
      </x:c>
      <x:c r="H832" t="str">
        <x:v>The paper is based on a data set of 95 program understanding experimental papers provided by Wyrich et al. (publicly available on Zenodo), and does not use a specific standard test set or benchmark tool.</x:v>
      </x:c>
      <x:c r="I832" t="str">
        <x:v>Quantitative indicators:
Threat mention frequency (e.g. programming experience was mentioned 44 times).
Evidence strength score (level 1-5, divided into positive and negative directions).
Effect:
Programming experience: 76% of the evidence supports its impact (11 strong pieces of evidence).
Length of procedure: Conflicting evidence (46% support, 54% oppose).
Understanding measurement: 71% of the evidence shows there is no correlation between different measurement methods.</x:v>
      </x:c>
      <x:c r="J832" t="str">
        <x:v>No</x:v>
      </x:c>
      <x:c r="K832" t="str">
        <x:v>Not mentioned, but emphasizing evidence-supported methods can help industry practitioners make more scientific decisions (such as tool introduction).</x:v>
      </x:c>
      <x:c r="L832" t="str">
        <x:v>No</x:v>
      </x:c>
      <x:c r="M832" s="6"/>
      <x:c r="N832"/>
      <x:c r="O832" t="str">
        <x:v>Software maintenance and evolution</x:v>
      </x:c>
      <x:c r="P832" t="str">
        <x:v>Developer behavior analysis</x:v>
      </x:c>
      <x:c r="Q832" t="str">
        <x:v>No</x:v>
      </x:c>
    </x:row>
    <x:row r="833" ht="25.5" customHeight="1">
      <x:c r="A833" t="str">
        <x:v>Developers’ Visuo-spatial Mental Model and Program Comprehension</x:v>
      </x:c>
      <x:c r="B833" t="str">
        <x:v>Development</x:v>
      </x:c>
      <x:c r="C833" t="str">
        <x:v>This study investigates the relationship between developers' visuo-spatial mental models and program comprehension. Through a controlled experiment, the researchers compared the effects of traditional tab-based code visualization and canvas-based code visualization on developers' comprehension performance, while also measuring participants' visuo-spatial working memory. The results indicate that neither the spatial representation of code nor visuo-spatial working memory significantly impacts comprehension performance. However, differences were observed in time allocation for navigation, annotation, and UI interactions. Developers with higher visuo-spatial memory tended to open more files and navigate more efficiently.</x:v>
      </x:c>
      <x:c r="D833" t="str">
        <x:v>This study investigates the relationship between developers' visuo-spatial mental models and program comprehension. Through a controlled experiment, the researchers compared the effects of traditional tab-based code visualization and canvas-based code visualization on developers' comprehension performance, while also measuring participants' visuo-spatial working memory. The results indicate that neither the spatial representation of code nor visuo-spatial working memory significantly impacts comprehension performance. However, differences were observed in time allocation for navigation, annotation, and UI interactions. Developers with higher visuo-spatial memory tended to open more files and navigate more efficiently.</x:v>
      </x:c>
      <x:c r="E833" t="str">
        <x:v>The relationship between developers’ visual-spatial mental models and code understanding</x:v>
      </x:c>
      <x:c r="F833" t="str">
        <x:v>No</x:v>
      </x:c>
      <x:c r="G833" t="str">
        <x:v>ICSE-23</x:v>
      </x:c>
      <x:c r="H833" t="str">
        <x:v>The paper uses the following experimental benchmarks:
Code understanding tasks: three tasks designed based on the open source project Flutter Folio (approximately 15,000 lines of code), involving function tracking, bug location, and API comparison.
Corsi Block Test: used to quantify participants’ visuospatial working memory abilities.</x:v>
      </x:c>
      <x:c r="I833" t="str">
        <x:v>Quantitative indicators:
Time indicators: task completion time, navigation time, annotation time, UI interaction time.
Accuracy indicators: file selection accuracy, annotation accuracy, calculated using Sorensen-Dice F1-score.
Corsi Block test scores: A measure of visuospatial working memory ability.
Effect:
The canvas group completed the task in less time (48.94 minutes on average vs. 58.97 minutes for the control group), but there was no significant difference in accuracy.
Visuospatial working memory is positively correlated with navigation time and negatively correlated with annotation and UI interaction time.</x:v>
      </x:c>
      <x:c r="J833" t="str">
        <x:v>No</x:v>
      </x:c>
      <x:c r="K833" t="str">
        <x:v>Not mentioned, but the following industry-related tools are mentioned in the paper:
Debugger Canvas: An industrial-grade tool based on the Code Bubbles paradigm, developed by the Microsoft Visual Studio team.
File thumbnails (minimap) of Visual Studio Code: derived from the research of DeLine et al.</x:v>
      </x:c>
      <x:c r="L833" t="str">
        <x:v>No</x:v>
      </x:c>
      <x:c r="M833" s="6"/>
      <x:c r="N833"/>
      <x:c r="O833" t="str">
        <x:v>Human-computer interaction and developer tools</x:v>
      </x:c>
      <x:c r="P833" t="str">
        <x:v>Developer experience and flow analysis</x:v>
      </x:c>
      <x:c r="Q833" t="str">
        <x:v>No</x:v>
      </x:c>
    </x:row>
    <x:row r="834" ht="25.5" customHeight="1">
      <x:c r="A834" t="str">
        <x:v>Two Sides of the Same Coin: Exploiting the Impact of Identifiers in Neural Code Comprehension</x:v>
      </x:c>
      <x:c r="B834" t="str">
        <x:v>Development</x:v>
      </x:c>
      <x:c r="C834" t="str">
        <x:v>The paper introduces CREAM, a counterfactual reasoning-based framework designed to address the sensitivity of neural code comprehension models to identifier naming. Identifiers can mislead model predictions while also providing useful semantic information. CREAM employs multi-task learning to capture misleading information during training and uses counterfactual inference to mitigate its impact during inference. Experiments demonstrate that CREAM significantly enhances model robustness and accuracy in tasks such as function naming, defect detection, and code classification.</x:v>
      </x:c>
      <x:c r="D834" t="str">
        <x:v>The paper introduces CREAM, a counterfactual reasoning-based framework designed to address the sensitivity of neural code comprehension models to identifier naming. Identifiers can mislead model predictions while also providing useful semantic information. CREAM employs multi-task learning to capture misleading information during training and uses counterfactual inference to mitigate its impact during inference. Experiments demonstrate that CREAM significantly enhances model robustness and accuracy in tasks such as function naming, defect detection, and code classification.</x:v>
      </x:c>
      <x:c r="E834" t="str">
        <x:v>Neural network code understanding the dual impact of identifiers in models and how to optimize it</x:v>
      </x:c>
      <x:c r="F834" t="str">
        <x:v>Yes</x:v>
      </x:c>
      <x:c r="G834" t="str">
        <x:v>ICSE-23</x:v>
      </x:c>
      <x:c r="H834" t="str">
        <x:v>The paper uses the following Benchmark data sets:
Function naming tasks: CSN-Java, CSN-Python, CSN-Go, CSN-PHP, CSN-Ruby, CSN-JavaScript.
Defect detection task: CodeXGLUE benchmark dataset.
Code classification task: No specific name was explicitly mentioned, but a dataset of 31,200 samples was used.</x:v>
      </x:c>
      <x:c r="I834" t="str">
        <x:v>Quantitative indicators: F1 score (function naming), accuracy (defect detection and code classification).
Effect:
Function naming task: On the converted test set, CREAM improved CodeBERT's F1 score by 37.9%; on the original test set, it improved by 0.5%.
Defect detection task: On the converted test set, CREAM improved CodeBERT's accuracy by 8.3%; on the original test set, it improved by 0.9%.
Code classification task: On the converted test set, CREAM improved the accuracy of CodeBERT by 1.9%; on the original test set, it improved by 0.3%.</x:v>
      </x:c>
      <x:c r="J834" t="str">
        <x:v>No</x:v>
      </x:c>
      <x:c r="K834" t="str">
        <x:v>Not reported</x:v>
      </x:c>
      <x:c r="L834" t="str">
        <x:v>No</x:v>
      </x:c>
      <x:c r="M834" s="6"/>
      <x:c r="N834"/>
      <x:c r="O834" t="str">
        <x:v>SE for AI </x:v>
      </x:c>
      <x:c r="P834" t="str">
        <x:v>Code pre-trained model</x:v>
      </x:c>
      <x:c r="Q834" t="str">
        <x:v>Yes</x:v>
      </x:c>
    </x:row>
    <x:row r="835" ht="25.5" customHeight="1">
      <x:c r="A835" t="str">
        <x:v>SeeHow: Workflow Extraction from Programming Screencasts through Action-Aware Video Analytics</x:v>
      </x:c>
      <x:c r="B835" t="str">
        <x:v>Development</x:v>
      </x:c>
      <x:c r="C835" t="str">
        <x:v>The paper introduces "SeeHow," a tool that leverages computer vision techniques to automatically extract code-line editing steps (e.g., entering, deleting, editing, and selecting text) from programming screencasts (e.g., YouTube tutorials or Twitch streams). Unlike intrusive instrumentation-based methods or coarse-grained content analysis, SeeHow combines action recognition and text extraction to achieve non-intrusive, fine-grained workflow extraction. Evaluated on 41 hours of diverse programming videos, the tool demonstrates high accuracy in identifying workflow steps, with 83% of steps rated as correct by developers in a user study. Potential industrial applications include software asset management and workflow logging.</x:v>
      </x:c>
      <x:c r="D835" t="str">
        <x:v>The paper introduces "SeeHow," a tool that leverages computer vision techniques to automatically extract code-line editing steps (e.g., entering, deleting, editing, and selecting text) from programming screencasts (e.g., YouTube tutorials or Twitch streams). Unlike intrusive instrumentation-based methods or coarse-grained content analysis, SeeHow combines action recognition and text extraction to achieve non-intrusive, fine-grained workflow extraction. Evaluated on 41 hours of diverse programming videos, the tool demonstrates high accuracy in identifying workflow steps, with 83% of steps rated as correct by developers in a user study. Potential industrial applications include software asset management and workflow logging.</x:v>
      </x:c>
      <x:c r="E835" t="str">
        <x:v>Automatically extract lines of code editing steps from programming videos</x:v>
      </x:c>
      <x:c r="F835" t="str">
        <x:v>Yes</x:v>
      </x:c>
      <x:c r="G835" t="str">
        <x:v>ICSE-23</x:v>
      </x:c>
      <x:c r="H835" t="str">
        <x:v>The paper constructed a data set containing 270 programming videos (260 from YouTube, 10 from Twitch), with a total duration of 41 hours, covering a variety of programming languages (Python, Java, etc.), development tools (Eclipse, PyCharm, etc.) and task types. The dataset contains 5,466 manually annotated code line editing steps.</x:v>
      </x:c>
      <x:c r="I835" t="str">
        <x:v>Indicators:
F1-score: Measures the balance between precision and recall for encoding step recognition.
IoU (Intersection over Union): Evaluate the degree of alignment between the recognition step and the real step on the time slice.
Time-offset: The frame offset that measures the boundaries of the recognition step.
Effect:
Under strict matching (IoU=1.0), F1-score is 0.501.
Under loose matching (IoU&gt;0.3), F1-score increases to 0.74.
94.2% of incompletely aligned steps only have a 0-1 frame offset.
In manual evaluation by developers, 83% of incompletely aligned steps were judged to be correct.</x:v>
      </x:c>
      <x:c r="J835" t="str">
        <x:v>No</x:v>
      </x:c>
      <x:c r="K835" t="str">
        <x:v>Not mentioned, but the paper mentions two potential application scenarios of this research in the industry:
Software asset management: Manage programming videos as software assets, support video summary and keyword search, saving developers 70% of time.
Workflow logging: Record text editing behavior across applications, making developers’ workflow traceable.</x:v>
      </x:c>
      <x:c r="L835" t="str">
        <x:v>Yes</x:v>
      </x:c>
      <x:c r="M835" s="6"/>
      <x:c r="N835"/>
      <x:c r="O835" t="str">
        <x:v>SE for AI </x:v>
      </x:c>
      <x:c r="P835" t="str">
        <x:v>Code pre-trained model</x:v>
      </x:c>
      <x:c r="Q835" t="str">
        <x:v>No</x:v>
      </x:c>
    </x:row>
    <x:row r="836" ht="25.5" customHeight="1">
      <x:c r="A836" t="str">
        <x:v>AidUI: Toward Automated Recognition of Dark Patterns in User Interfaces</x:v>
      </x:c>
      <x:c r="B836" t="str">
        <x:v>Design</x:v>
      </x:c>
      <x:c r="C836" t="str">
        <x:v>The paper introduces AidUI, an automated approach for recognizing "dark patterns" in user interfaces (UIs), which are deceptive designs that may mislead users into unintended actions, such as oversharing personal information or financial loss. AidUI leverages computer vision and natural language processing techniques to detect visual and textual cues in UI screenshots, enabling the identification, classification, and localization of 10 unique dark patterns. The authors developed ContextDP, the largest dataset of fully-localized dark patterns, consisting of 258 UI screenshots (175 mobile and 83 web) with 301 instances. Evaluation results show that AidUI achieves an average precision of 0.66, recall of 0.67, and F1-score of 0.65, with a localization IoU score of 0.84. This work demonstrates the feasibility of automated tools to assist developers in recognizing and rectifying deceptive UI designs.</x:v>
      </x:c>
      <x:c r="D836" t="str">
        <x:v>The paper introduces AidUI, an automated approach for recognizing "dark patterns" in user interfaces (UIs), which are deceptive designs that may mislead users into unintended actions, such as oversharing personal information or financial loss. AidUI leverages computer vision and natural language processing techniques to detect visual and textual cues in UI screenshots, enabling the identification, classification, and localization of 10 unique dark patterns. The authors developed ContextDP, the largest dataset of fully-localized dark patterns, consisting of 258 UI screenshots (175 mobile and 83 web) with 301 instances. Evaluation results show that AidUI achieves an average precision of 0.66, recall of 0.67, and F1-score of 0.65, with a localization IoU score of 0.84. This work demonstrates the feasibility of automated tools to assist developers in recognizing and rectifying deceptive UI designs.</x:v>
      </x:c>
      <x:c r="E836" t="str">
        <x:v>Automated identification and detection of Dark Patterns in user interface (UI)</x:v>
      </x:c>
      <x:c r="F836" t="str">
        <x:v>Yes</x:v>
      </x:c>
      <x:c r="G836" t="str">
        <x:v>ICSE-23</x:v>
      </x:c>
      <x:c r="H836" t="str">
        <x:v>The paper uses the ContextDP dataset, which is currently the largest fully annotated dark mode dataset, containing 258 UI screenshots (175 mobile and 83 web pages), covering 301 dark mode instances and 243 non-dark mode instances.</x:v>
      </x:c>
      <x:c r="I836" t="str">
        <x:v>Quantitative indicators: Precision, Recall, F1-score, Intersection over Union (IoU).
Effect:
Overall average precision: 0.66, recall: 0.67, F1 score: 0.65.
For some dark modes (such as Activity Message, Countdown Timer, etc.), the F1 score can reach more than 0.82.
The IoU score of positioning performance is 0.84 (using the "contained IoU" calculation method).</x:v>
      </x:c>
      <x:c r="J836" t="str">
        <x:v>No</x:v>
      </x:c>
      <x:c r="K836" t="str">
        <x:v>Not mentioned, but mentioned that the potential application scenario of AidUI is to provide developers with tools to help them identify and avoid dark patterns during the design stage, thereby improving software quality.</x:v>
      </x:c>
      <x:c r="L836" t="str">
        <x:v>No</x:v>
      </x:c>
      <x:c r="M836" s="6" t="e">
        <x:f>HYPERLINK("https://github.com/SageSELab/AidUI","https://github.com/SageSELab/AidUI,")</x:f>
        <x:v>HYPERLINK is not implemented. linkLocation=https://github.com/SageSELab/AidUI, friendlyName=https://github.com/SageSELab/AidUI,</x:v>
      </x:c>
      <x:c r="N836" t="str">
        <x:v>21</x:v>
      </x:c>
      <x:c r="O836" t="str">
        <x:v>Software security and vulnerability analysis</x:v>
      </x:c>
      <x:c r="P836" t="str">
        <x:v>User safety and ethical compliance testing</x:v>
      </x:c>
      <x:c r="Q836" t="str">
        <x:v>Yes</x:v>
      </x:c>
    </x:row>
    <x:row r="837" ht="25.5" customHeight="1">
      <x:c r="A837" t="str">
        <x:v>Carving UI Tests to Generate API Tests and API Specification</x:v>
      </x:c>
      <x:c r="B837" t="str">
        <x:v>Testing</x:v>
      </x:c>
      <x:c r="C837" t="str">
        <x:v>This paper introduces ApiCarv, a dynamic technique that carves API-level tests and specifications from UI test executions. By monitoring network traffic during UI navigation, ApiCarv generates API test suites and infers OpenAPI specifications without relying on existing API documentation. The approach achieves 98% precision and 56% recall in endpoint inference and significantly enhances the coverage of existing API testing tools like EvoMaster and Schemathesis. The results demonstrate its effectiveness in enabling API testing for web applications lacking formal specifications.</x:v>
      </x:c>
      <x:c r="D837" t="str">
        <x:v>This paper introduces ApiCarv, a dynamic technique that carves API-level tests and specifications from UI test executions. By monitoring network traffic during UI navigation, ApiCarv generates API test suites and infers OpenAPI specifications without relying on existing API documentation. The approach achieves 98% precision and 56% recall in endpoint inference and significantly enhances the coverage of existing API testing tools like EvoMaster and Schemathesis. The results demonstrate its effectiveness in enabling API testing for web applications lacking formal specifications.</x:v>
      </x:c>
      <x:c r="E837" t="str">
        <x:v>Automatically generate API test cases and API specifications from UI tests</x:v>
      </x:c>
      <x:c r="F837" t="str">
        <x:v>Yes</x:v>
      </x:c>
      <x:c r="G837" t="str">
        <x:v>ICSE-23</x:v>
      </x:c>
      <x:c r="H837" t="str">
        <x:v>The paper uses 7 open source web applications as experimental objects, including:
booker
ecomm
java
medical
parabank
petclinic
realworld</x:v>
      </x:c>
      <x:c r="I837" t="str">
        <x:v>API endpoint inference: precision (Precision) 98%, recall rate (Recall) 56%.
Code coverage improvement:
For EvoMaster: statement coverage increased by 52% and branch coverage increased by 99%.
For Schemathesis: statement coverage increased by 29%, branch coverage increased by 75%.
Test execution efficiency: The execution time of API testing is reduced by more than 10 times compared with UI testing.</x:v>
      </x:c>
      <x:c r="J837" t="str">
        <x:v>No</x:v>
      </x:c>
      <x:c r="K837" t="str">
        <x:v>Not mentioned, but mentioned that this technology can be used for web application testing within enterprises, especially those scenarios where API specifications are lacking or inconsistent.</x:v>
      </x:c>
      <x:c r="L837" t="str">
        <x:v>Yes</x:v>
      </x:c>
      <x:c r="M837" s="6"/>
      <x:c r="N837"/>
      <x:c r="O837" t="str">
        <x:v>Program Analysis and Software Testing</x:v>
      </x:c>
      <x:c r="P837" t="str">
        <x:v>Automated test generation</x:v>
      </x:c>
      <x:c r="Q837" t="str">
        <x:v>No</x:v>
      </x:c>
    </x:row>
    <x:row r="838" ht="25.5" customHeight="1">
      <x:c r="A838" t="str">
        <x:v>Ex pede Herculem: Augmenting Activity Transition Graph for Apps via Graph Convolution Network</x:v>
      </x:c>
      <x:c r="B838" t="str">
        <x:v>Testing</x:v>
      </x:c>
      <x:c r="C838" t="str">
        <x:v>This paper proposes a novel approach called ArchiDroid, which automatically augments the Activity Transition Graph (ATG) of Android apps using a Graph Convolutional Network (GCN). ATG is a crucial tool for GUI modeling in Android apps, but existing methods based on static and dynamic analysis often produce incomplete graphs due to low coverage. ArchiDroid leverages the semantic information of activity names and graph structure to predict transitions between activities, achieving 86% precision and 94% recall. The enhanced ATG is further applied to improve automated GUI testing and assist in app function design, demonstrating significant improvements in activity coverage and bug detection.</x:v>
      </x:c>
      <x:c r="D838" t="str">
        <x:v>This paper proposes a novel approach called ArchiDroid, which automatically augments the Activity Transition Graph (ATG) of Android apps using a Graph Convolutional Network (GCN). ATG is a crucial tool for GUI modeling in Android apps, but existing methods based on static and dynamic analysis often produce incomplete graphs due to low coverage. ArchiDroid leverages the semantic information of activity names and graph structure to predict transitions between activities, achieving 86% precision and 94% recall. The enhanced ATG is further applied to improve automated GUI testing and assist in app function design, demonstrating significant improvements in activity coverage and bug detection.</x:v>
      </x:c>
      <x:c r="E838" t="str">
        <x:v>Automatically enhance activity transition graphs for Android apps via graph convolutional networks</x:v>
      </x:c>
      <x:c r="F838" t="str">
        <x:v>Yes</x:v>
      </x:c>
      <x:c r="G838" t="str">
        <x:v>ICSE-23</x:v>
      </x:c>
      <x:c r="H838" t="str">
        <x:v>The paper uses the following data sets and tools as benchmarks:
Dataset: 1,320 Android applications (from GitHub, F-Droid and AndroidZoo), containing 6,110 nodes and 41,154 edges.
Comparison tools:
Static analysis tools: IC3, Gator, Fax, StoryDroid, ProMal.
Dynamic analysis tools: DroidBot, Sapienz, Stoat, Ape, Humanoid.
Other baseline methods: embedding models such as BOW, Word2Vec, and GloVe, and machine learning methods such as SVM and KNN.</x:v>
      </x:c>
      <x:c r="I838" t="str">
        <x:v>Indicators:
Precision: 86%.
Recall: 94%.
F1-score: 90%.
Effect:
In automated GUI testing, the DroidBot tool integrated with ArchiDroid achieved 43% higher activity coverage and 208% more defect detection.
In feature design, missing transitions are predicted with 85% accuracy.</x:v>
      </x:c>
      <x:c r="J838" t="str">
        <x:v>Yes</x:v>
      </x:c>
      <x:c r="K838" t="str">
        <x:v>The following industry applications and case studies are mentioned in the paper:
Automated GUI testing: ArchiDroid integrates with DroidBot, which significantly improves testing efficiency and defect discovery capabilities.
Functional Design Assistance: Help product managers design application functionality by predicting transitions between activities. For example, in the open source applications OpenTracks and NoiseCapture, ArchiDroid successfully predicted missing transitions in version updates.
User research: A case study involving 20 product managers showed that ArchiDroid has high practicality and ease of use in actual applications.</x:v>
      </x:c>
      <x:c r="L838" t="str">
        <x:v>No</x:v>
      </x:c>
      <x:c r="M838" s="6"/>
      <x:c r="N838"/>
      <x:c r="O838" t="str">
        <x:v>Program Analysis and Software Testing</x:v>
      </x:c>
      <x:c r="P838" t="str">
        <x:v>Automated test generation</x:v>
      </x:c>
      <x:c r="Q838" t="str">
        <x:v>Yes</x:v>
      </x:c>
    </x:row>
    <x:row r="839" ht="25.5" customHeight="1">
      <x:c r="A839" t="str">
        <x:v>Sustainability is Stratified: Toward a Better Theory of Sustainable Software Engineering</x:v>
      </x:c>
      <x:c r="B839" t="str">
        <x:v>Management</x:v>
      </x:c>
      <x:c r="C839" t="str">
        <x:v>This paper explores the theoretical framework of Sustainable Software Engineering (SSE), proposing a stratified model that divides sustainability into environmental, social, economic, and technical dimensions. Through a scoping review and qualitative meta-synthesis, the study reveals a lack of empirical evaluations in current SSE research, with most focus on ecological sustainability of software products rather than processes. The paper introduces a novel stratified theory to better assess sustainability and calls for more empirical studies to validate interventions.</x:v>
      </x:c>
      <x:c r="D839" t="str">
        <x:v>This paper explores the theoretical framework of Sustainable Software Engineering (SSE), proposing a stratified model that divides sustainability into environmental, social, economic, and technical dimensions. Through a scoping review and qualitative meta-synthesis, the study reveals a lack of empirical evaluations in current SSE research, with most focus on ecological sustainability of software products rather than processes. The paper introduces a novel stratified theory to better assess sustainability and calls for more empirical studies to validate interventions.</x:v>
      </x:c>
      <x:c r="E839" t="str">
        <x:v>Theoretical construction of sustainable software engineering (SSE)</x:v>
      </x:c>
      <x:c r="F839" t="str">
        <x:v>No</x:v>
      </x:c>
      <x:c r="G839" t="str">
        <x:v>ICSE-23</x:v>
      </x:c>
      <x:c r="H839" t="str">
        <x:v>The paper did not use specific benchmarks, but conducted analysis through literature review (961 initial articles, 243 final screening articles) and qualitative synthesis (36 qualitative studies).</x:v>
      </x:c>
      <x:c r="I839" t="str">
        <x:v>Quantitative indicators:
Distribution of literature quantity (for example, ecological sustainability research accounts for 70%, and technical sustainability accounts for 42%).
Distribution of research methods (non-empirical research accounts for 49%, systematic reviews account for the highest proportion).
Effect: The shortcomings of current SSE research are revealed, such as the lack of empirical evaluation and process sustainability research, and a hierarchical theory is proposed to improve existing models.</x:v>
      </x:c>
      <x:c r="J839" t="str">
        <x:v>No</x:v>
      </x:c>
      <x:c r="K839" t="str">
        <x:v>Not mentioned, but highlighting the need for more future evaluations of practical interventions in collaboration with industry (such as optimizing development processes or product design to improve sustainability).</x:v>
      </x:c>
      <x:c r="L839" t="str">
        <x:v>No</x:v>
      </x:c>
      <x:c r="M839" s="6"/>
      <x:c r="N839"/>
      <x:c r="O839" t="str">
        <x:v>Cross-cutting and emerging themes</x:v>
      </x:c>
      <x:c r="P839" t="str">
        <x:v>sustainable software engineering</x:v>
      </x:c>
      <x:c r="Q839" t="str">
        <x:v>No</x:v>
      </x:c>
    </x:row>
    <x:row r="840" ht="25.5" customHeight="1">
      <x:c r="A840" t="str">
        <x:v>DLInfer: Deep Learning with Static Slicing for Python Type Inference</x:v>
      </x:c>
      <x:c r="B840" t="str">
        <x:v>Development</x:v>
      </x:c>
      <x:c r="C840" t="str">
        <x:v>The paper proposes DLInfer, a deep learning-based type inference technique for Python programs. DLInfer collects static slices of variables, vectorizes them using the Unigram Language Model and Word2Vec, and employs a BiGRU model to learn type propagation. Evaluated on 700 open-source projects, DLInfer achieves 98.79% Top-1 accuracy for statically analyzable variables and 83.03% for dynamically inferred types. This approach reduces manual annotation efforts and enhances type inference accuracy.</x:v>
      </x:c>
      <x:c r="D840" t="str">
        <x:v>The paper proposes DLInfer, a deep learning-based type inference technique for Python programs. DLInfer collects static slices of variables, vectorizes them using the Unigram Language Model and Word2Vec, and employs a BiGRU model to learn type propagation. Evaluated on 700 open-source projects, DLInfer achieves 98.79% Top-1 accuracy for statically analyzable variables and 83.03% for dynamically inferred types. This approach reduces manual annotation efforts and enhances type inference accuracy.</x:v>
      </x:c>
      <x:c r="E840" t="str">
        <x:v>Automated type inference for Python programs</x:v>
      </x:c>
      <x:c r="F840" t="str">
        <x:v>Yes</x:v>
      </x:c>
      <x:c r="G840" t="str">
        <x:v>ICSE-23</x:v>
      </x:c>
      <x:c r="H840" t="str">
        <x:v>The paper uses the following benchmarks:
Dataset: 700 open source Python projects (500 high-star projects and 200 random projects), containing 574,393 variables and their type and slicing information.
Comparison methods: Type4Py, Typilus, PYInfer, DEEPTYPER and other existing type inference tools.</x:v>
      </x:c>
      <x:c r="I840" t="str">
        <x:v>Top-K accuracy:
Static analyzable variables: Top-1 accuracy is 98.79%, Top-3 accuracy is 99.20%, Top-5 accuracy is 99.32%.
Dynamic type variables: The average Top-1 accuracy is 83.03%, the Top-3 accuracy is 87.08%, and the Top-5 accuracy is 87.27%.
Recall rate:
The average Top-1 recall rate of dynamic type variables is 83.03%.</x:v>
      </x:c>
      <x:c r="J840" t="str">
        <x:v>Yes</x:v>
      </x:c>
      <x:c r="K840" t="str">
        <x:v>Experimental data comes from GitHub open source projects (such as pandas, Apache Superset, etc.)
Potential applications: Static type checking tools: such as mypy, Pyre, Pytype, etc., can use DLInfer to generate type annotations to improve checking efficiency.
Code optimization: Python implementations (such as Pyjion, Cinder) use type information to compile native machine code to reduce memory consumption.
Development tools: Type annotations can be used in the IDE’s automatic completion and debugging functions to improve development efficiency.
Specific case studies are not described in detail, however.</x:v>
      </x:c>
      <x:c r="L840" t="str">
        <x:v>No</x:v>
      </x:c>
      <x:c r="M840" s="6"/>
      <x:c r="N840"/>
      <x:c r="O840" t="str">
        <x:v>Code generation and understanding</x:v>
      </x:c>
      <x:c r="P840" t="str">
        <x:v>Type inference and code normalization</x:v>
      </x:c>
      <x:c r="Q840" t="str">
        <x:v>Yes</x:v>
      </x:c>
    </x:row>
    <x:row r="841" ht="25.5" customHeight="1">
      <x:c r="A841" t="str">
        <x:v>ViolationTracker: Building Precise Histories for Static Analysis Violations</x:v>
      </x:c>
      <x:c r="B841" t="str">
        <x:v>Maintenance</x:v>
      </x:c>
      <x:c r="C841" t="str">
        <x:v>The paper "ViolationTracker" proposes an approach to precisely construct the history of static analysis violations by matching violation instances across adjacent code revisions. It identifies states such as inducing, fixing, deleting, and reopening violations using code entity anchoring heuristics and incorporates merge commits. Evaluations show that ViolationTracker achieves 93% precision in violation matching and 99.4% precision in rebuilding violation histories, outperforming state-of-the-art methods. The paper also demonstrates its utility in identifying actionable violations and optimizing static analysis rule configurations.</x:v>
      </x:c>
      <x:c r="D841" t="str">
        <x:v>The paper "ViolationTracker" proposes an approach to precisely construct the history of static analysis violations by matching violation instances across adjacent code revisions. It identifies states such as inducing, fixing, deleting, and reopening violations using code entity anchoring heuristics and incorporates merge commits. Evaluations show that ViolationTracker achieves 93% precision in violation matching and 99.4% precision in rebuilding violation histories, outperforming state-of-the-art methods. The paper also demonstrates its utility in identifying actionable violations and optimizing static analysis rule configurations.</x:v>
      </x:c>
      <x:c r="E841" t="str">
        <x:v>Accurate tracking and life cycle management of static analysis violations</x:v>
      </x:c>
      <x:c r="F841" t="str">
        <x:v>Yes</x:v>
      </x:c>
      <x:c r="G841" t="str">
        <x:v>ICSE-23</x:v>
      </x:c>
      <x:c r="H841" t="str">
        <x:v>The paper constructed a manually verified data set, including:
500 violation instances (318 NEW, 182 FIXED/DELETED).
Complete evolution history of 30 violation cases (158 violation threads in total).
The data comes from 6 open source Java projects (such as Apache Skywalking, Spring-cloud-alibaba, etc.).</x:v>
      </x:c>
      <x:c r="I841" t="str">
        <x:v>Illegal match:
Precision: 93% (NEW), 90.1% (FIXED/DELETED).
Recall rate (Recall): 98% (NEW), 98% (FIXED/DELETED).
F1 score: 0.96 (better than baseline TeamInsight’s 0.58).
Violation history reconstruction:
Accuracy: 99.4%.
Actionable violation identification:
F1 score: 0.89 (better than closed-warning heuristic method).</x:v>
      </x:c>
      <x:c r="J841" t="str">
        <x:v>No</x:v>
      </x:c>
      <x:c r="K841" t="str">
        <x:v>Not mentioned, but the paper does not mention specific industry case studies, but points out that its method can be applied to:
Optimize the rule configuration of static analysis tools (such as adjusting rule priority based on actionable violation rate).
Help developers identify actionable violations that need to be fixed first.</x:v>
      </x:c>
      <x:c r="L841" t="str">
        <x:v>No</x:v>
      </x:c>
      <x:c r="M841" s="6" t="e">
        <x:f>HYPERLINK("https://github.com/FudanSELab/violationTracker","https://github.com/FudanSELab/violationTracker,")</x:f>
        <x:v>HYPERLINK is not implemented. linkLocation=https://github.com/FudanSELab/violationTracker, friendlyName=https://github.com/FudanSELab/violationTracker,</x:v>
      </x:c>
      <x:c r="N841" t="str">
        <x:v>6</x:v>
      </x:c>
      <x:c r="O841" t="str">
        <x:v>Program Analysis and Software Testing</x:v>
      </x:c>
      <x:c r="P841" t="str">
        <x:v>program analysis techniques</x:v>
      </x:c>
      <x:c r="Q841" t="str">
        <x:v>No</x:v>
      </x:c>
    </x:row>
    <x:row r="842" ht="25.5" customHeight="1">
      <x:c r="A842" t="str">
        <x:v>Compiler Test-Program Generation via Memoized Configuration Search</x:v>
      </x:c>
      <x:c r="B842" t="str">
        <x:v>Testing</x:v>
      </x:c>
      <x:c r="C842" t="str">
        <x:v>The paper introduces MCS (Memoized Configuration Search), a novel approach for compiler test-program generation. MCS employs multi-agent reinforcement learning (RL) to dynamically search and optimize test configurations, leveraging explored configurations to generate diverse and bug-triggering test programs. Experiments show that MCS outperforms state-of-the-art methods in detecting bugs in GCC and LLVM, and it has been successfully deployed by Huawei to find new bugs in their in-house compiler.</x:v>
      </x:c>
      <x:c r="D842" t="str">
        <x:v>The paper introduces MCS (Memoized Configuration Search), a novel approach for compiler test-program generation. MCS employs multi-agent reinforcement learning (RL) to dynamically search and optimize test configurations, leveraging explored configurations to generate diverse and bug-triggering test programs. Experiments show that MCS outperforms state-of-the-art methods in detecting bugs in GCC and LLVM, and it has been successfully deployed by Huawei to find new bugs in their in-house compiler.</x:v>
      </x:c>
      <x:c r="E842" t="str">
        <x:v>Test program generation in compiler testing</x:v>
      </x:c>
      <x:c r="F842" t="str">
        <x:v>Yes</x:v>
      </x:c>
      <x:c r="G842" t="str">
        <x:v>ICSE-23</x:v>
      </x:c>
      <x:c r="H842" t="str">
        <x:v>The paper uses the following compilers and tools as experimental objects:
Compilers: GCC (4.4.0, 4.5.0, 4.6.0) and LLVM (2.8, 4.0), and their latest trunk versions.
Test program generation tool: Csmith (configuration-based C program generator).</x:v>
      </x:c>
      <x:c r="I842" t="str">
        <x:v>Main metric: Number of compiler errors detected.
Effect:
MCS detected 74 errors in the 10-day test, which is 105.56% and 311.11% more than HiCOND (36) and Swarm (18) respectively.
59.46% of errors were unique to MCS.
In the latest versions of GCC and LLVM, MCS detected 16 new bugs, all of which were confirmed or fixed by the developers.
In Huawei's case, MCS detected 10 new errors, covering all 5 errors detected by the comparison method.</x:v>
      </x:c>
      <x:c r="J842" t="str">
        <x:v>Yes</x:v>
      </x:c>
      <x:c r="K842" t="str">
        <x:v>The paper mentions that MCS has been deployed at Huawei to test its internally developed C compiler (codenamed 𝒞). During the 10 days of testing, MCS detected 10 new errors, all of which were confirmed by the developers, while the comparison method only detected 5 errors and all were covered by MCS.</x:v>
      </x:c>
      <x:c r="L842" t="str">
        <x:v>No</x:v>
      </x:c>
      <x:c r="M842" s="6"/>
      <x:c r="N842"/>
      <x:c r="O842" t="str">
        <x:v>Program Analysis and Software Testing</x:v>
      </x:c>
      <x:c r="P842" t="str">
        <x:v>Automated test generation</x:v>
      </x:c>
      <x:c r="Q842" t="str">
        <x:v>No</x:v>
      </x:c>
    </x:row>
    <x:row r="843" ht="25.5" customHeight="1">
      <x:c r="A843" t="str">
        <x:v>Generating Test Databases for Database-Backed Applications</x:v>
      </x:c>
      <x:c r="B843" t="str">
        <x:v>Testing</x:v>
      </x:c>
      <x:c r="C843" t="str">
        <x:v>The paper "Generating Test Databases for Database-Backed Applications" introduces DBGriller, a tool designed to automatically generate valid test database states for improving the branch coverage of database-backed applications. DBGriller addresses two main challenges:
Validity: It mutates existing seed states and repurposes application-specific validation functions to ensure semantic correctness.
Efficiency: It uses program analysis to compute branch-projected views, filtering redundant states to save testing resources.
Evaluation on 9 open-source applications shows DBGriller increases DB-dependent branch coverage by 25% on average and uncovers 22 unique bugs.</x:v>
      </x:c>
      <x:c r="D843" t="str">
        <x:v>The paper "Generating Test Databases for Database-Backed Applications" introduces DBGriller, a tool designed to automatically generate valid test database states for improving the branch coverage of database-backed applications. DBGriller addresses two main challenges:
Validity: It mutates existing seed states and repurposes application-specific validation functions to ensure semantic correctness.
Efficiency: It uses program analysis to compute branch-projected views, filtering redundant states to save testing resources.
Evaluation on 9 open-source applications shows DBGriller increases DB-dependent branch coverage by 25% on average and uncovers 22 unique bugs.</x:v>
      </x:c>
      <x:c r="E843" t="str">
        <x:v>Automatically generate test database states to improve test coverage and defect detection capabilities of database-backed applications.</x:v>
      </x:c>
      <x:c r="F843" t="str">
        <x:v>Yes</x:v>
      </x:c>
      <x:c r="G843" t="str">
        <x:v>ICSE-23</x:v>
      </x:c>
      <x:c r="H843" t="str">
        <x:v>9 popular open source Ruby on Rails applications (such as Spree, Chatwoot, Forem, etc.), covering forums, e-commerce, task management and other categories.</x:v>
      </x:c>
      <x:c r="I843" t="str">
        <x:v>Indicators: DB-dependent branch coverage, proportion of partially covered branch pairs converted to full coverage, proportion of generated invalid candidate states, filtering efficiency, test execution time.
Effect:
Improves DB-dependent branch coverage by 25% on average (up to 63%).
35% of partially covered branch pairs converted to full coverage (maximum 52%).
The filtering stage reduces candidate states by 78%-97%.
22 real defects found (using simple test oracles).</x:v>
      </x:c>
      <x:c r="J843" t="str">
        <x:v>No</x:v>
      </x:c>
      <x:c r="K843" t="str">
        <x:v>Not mentioned, but the author is from Microsoft Research, and the tool design may be inspired by actual development needs. The experiment is based on open source projects and does not involve commercial system cases.</x:v>
      </x:c>
      <x:c r="L843" t="str">
        <x:v>Yes</x:v>
      </x:c>
      <x:c r="M843" s="6"/>
      <x:c r="N843"/>
      <x:c r="O843" t="str">
        <x:v>Program Analysis and Software Testing</x:v>
      </x:c>
      <x:c r="P843" t="str">
        <x:v>Automated test generation</x:v>
      </x:c>
      <x:c r="Q843" t="str">
        <x:v>No</x:v>
      </x:c>
    </x:row>
    <x:row r="844" ht="25.5" customHeight="1">
      <x:c r="A844" t="str">
        <x:v>Testing Database Engines via Query Plan Guidance</x:v>
      </x:c>
      <x:c r="B844" t="str">
        <x:v>Testing</x:v>
      </x:c>
      <x:c r="C844" t="str">
        <x:v>The paper introduces Query Plan Guidance (QPG), an automated testing technique for detecting logic bugs in Database Management Systems (DBMS). By leveraging the diversity and complexity of query plans, QPG guides the mutation of database states to explore unique execution paths. The method was evaluated on SQLite, TiDB, and CockroachDB, uncovering 53 previously unknown bugs. QPG outperformed random generation and code-coverage-guided methods by covering 4.85–408.48× more unique query plans and demonstrating higher bug-finding efficiency.</x:v>
      </x:c>
      <x:c r="D844" t="str">
        <x:v>The paper introduces Query Plan Guidance (QPG), an automated testing technique for detecting logic bugs in Database Management Systems (DBMS). By leveraging the diversity and complexity of query plans, QPG guides the mutation of database states to explore unique execution paths. The method was evaluated on SQLite, TiDB, and CockroachDB, uncovering 53 previously unknown bugs. QPG outperformed random generation and code-coverage-guided methods by covering 4.85–408.48× more unique query plans and demonstrating higher bug-finding efficiency.</x:v>
      </x:c>
      <x:c r="E844" t="str">
        <x:v>Automated testing of logic errors in database management systems through Query Plan Guide (QPG)</x:v>
      </x:c>
      <x:c r="F844" t="str">
        <x:v>Yes</x:v>
      </x:c>
      <x:c r="G844" t="str">
        <x:v>ICSE-23</x:v>
      </x:c>
      <x:c r="H844" t="str">
        <x:v>The paper tested three widely used database systems: SQLite, TiDB and CockroachDB.</x:v>
      </x:c>
      <x:c r="I844" t="str">
        <x:v>Quantitative indicators:
Number of unique query plans covered.
The average length of query plans (reflecting complexity).
The number of errors found (including logic errors and crash errors).
Code coverage (line coverage and branch coverage).
Effect:
The number of unique query plans covered by QPG is 4.85–408.48 times that of the random generation method and 7.46 times that of the code coverage-based method.
Of the 53 bugs discovered, 35 have been fixed, and some bugs have been hidden for more than 6 years.
The average query plan length is 6.35, which is significantly higher than the average length of simple query plans in previous studies (2.59).</x:v>
      </x:c>
      <x:c r="J844" t="str">
        <x:v>Yes</x:v>
      </x:c>
      <x:c r="K844" t="str">
        <x:v>The paper mentions that SQLite is used on iOS and Android smartphones, and TiDB and CockroachDB are enterprise-level database systems and are widely popular on GitHub (more than 31.9k and 25.2k stars respectively). The successful application of QPG in these systems demonstrates its value in real industrial settings. In addition, CockroachDB used TLP test oracles in its continuous integration (CI) process, but QPG still found 16 unknown errors, further verifying its effectiveness.</x:v>
      </x:c>
      <x:c r="L844" t="str">
        <x:v>No</x:v>
      </x:c>
      <x:c r="M844" s="6"/>
      <x:c r="N844"/>
      <x:c r="O844" t="str">
        <x:v>Program Analysis and Software Testing</x:v>
      </x:c>
      <x:c r="P844" t="str">
        <x:v>Automated test generation</x:v>
      </x:c>
      <x:c r="Q844" t="str">
        <x:v>No</x:v>
      </x:c>
    </x:row>
    <x:row r="845" ht="25.5" customHeight="1">
      <x:c r="A845" t="str">
        <x:v>Testing Database Systems via Differential Query Execution</x:v>
      </x:c>
      <x:c r="B845" t="str">
        <x:v>Testing</x:v>
      </x:c>
      <x:c r="C845" t="str">
        <x:v>The paper proposes a novel approach called Differential Query Execution (DQE) to detect logic bugs in SELECT, UPDATE, and DELETE queries of Database Management Systems (DBMSs). DQE compares the execution results of queries with identical predicates to identify inconsistencies, revealing potential bugs. Evaluated on five production-level DBMSs (MySQL, MariaDB, TiDB, CockroachDB, and SQLite), DQE detected 50 unique bugs, with 41 confirmed as new bugs and 11 fixed. This work is the first to address logic bugs in UPDATE and DELETE queries, demonstrating simplicity and generality.</x:v>
      </x:c>
      <x:c r="D845" t="str">
        <x:v>The paper proposes a novel approach called Differential Query Execution (DQE) to detect logic bugs in SELECT, UPDATE, and DELETE queries of Database Management Systems (DBMSs). DQE compares the execution results of queries with identical predicates to identify inconsistencies, revealing potential bugs. Evaluated on five production-level DBMSs (MySQL, MariaDB, TiDB, CockroachDB, and SQLite), DQE detected 50 unique bugs, with 41 confirmed as new bugs and 11 fixed. This work is the first to address logic bugs in UPDATE and DELETE queries, demonstrating simplicity and generality.</x:v>
      </x:c>
      <x:c r="E845" t="str">
        <x:v>Automated detection of logical errors in database management systems (DBMS)</x:v>
      </x:c>
      <x:c r="F845" t="str">
        <x:v>No</x:v>
      </x:c>
      <x:c r="G845" t="str">
        <x:v>ICSE-23</x:v>
      </x:c>
      <x:c r="H845" t="str">
        <x:v>The paper does not use standard benchmarks, but is tested through randomly generated databases and queries. The experimental subjects are five DBMS: MySQL, MariaDB, TiDB, CockroachDB and SQLite.</x:v>
      </x:c>
      <x:c r="I845" t="str">
        <x:v>Quantitative metrics: Number of unique bugs detected (50), number of new bugs confirmed (41), number of bugs fixed (11).
Effect: DQE successfully detected logical errors in five DBMSs, 20 of which occurred in UPDATE and DELETE queries, and these errors could not be detected by existing methods (such as PQS, NoREC, TLP).</x:v>
      </x:c>
      <x:c r="J845" t="str">
        <x:v>Yes</x:v>
      </x:c>
      <x:c r="K845" t="str">
        <x:v>The paper mentions application cases in the industry, such as:
Errors detected in TiDB (such as TIDB#27648, TIDB#31708) have been confirmed and fixed by developers.
Some of the bugs found in MySQL and MariaDB (such as MySQL#106407, MariaDB#28140) are confirmed to be new bugs or design behaviors.</x:v>
      </x:c>
      <x:c r="L845" t="str">
        <x:v>No</x:v>
      </x:c>
      <x:c r="M845" s="6" t="e">
        <x:f>HYPERLINK("https://github.com/tcse-iscas/dqetool","https://github.com/tcse-iscas/dqetool,")</x:f>
        <x:v>HYPERLINK is not implemented. linkLocation=https://github.com/tcse-iscas/dqetool, friendlyName=https://github.com/tcse-iscas/dqetool,</x:v>
      </x:c>
      <x:c r="N845" t="str">
        <x:v>3</x:v>
      </x:c>
      <x:c r="O845" t="str">
        <x:v>Program Analysis and Software Testing</x:v>
      </x:c>
      <x:c r="P845" t="str">
        <x:v>Automated test generation</x:v>
      </x:c>
      <x:c r="Q845" t="str">
        <x:v>No</x:v>
      </x:c>
    </x:row>
    <x:row r="846" ht="25.5" customHeight="1">
      <x:c r="A846" t="str">
        <x:v>Analyzing the Impact of Workloads on Modeling the Performance of Configurable Software Systems</x:v>
      </x:c>
      <x:c r="B846" t="str">
        <x:v>Testing</x:v>
      </x:c>
      <x:c r="C846" t="str">
        <x:v>The paper investigates the impact of workloads on performance modeling of configurable software systems. Modern systems often include numerous configuration options that affect performance, but existing modeling approaches typically rely on measurements from a single workload, which may not represent real-world scenarios. Through an empirical study of 25,258 configurations across nine real-world systems, the authors demonstrate that workloads can induce significant performance variations and interact with configuration options in non-monotonous ways. These findings challenge the generalizability of single-workload models and highlight limitations in transfer-learning techniques. The study also explores code coverage as a tool to identify workload-sensitive configurations, offering insights for more robust performance prediction.</x:v>
      </x:c>
      <x:c r="D846" t="str">
        <x:v>The paper investigates the impact of workloads on performance modeling of configurable software systems. Modern systems often include numerous configuration options that affect performance, but existing modeling approaches typically rely on measurements from a single workload, which may not represent real-world scenarios. Through an empirical study of 25,258 configurations across nine real-world systems, the authors demonstrate that workloads can induce significant performance variations and interact with configuration options in non-monotonous ways. These findings challenge the generalizability of single-workload models and highlight limitations in transfer-learning techniques. The study also explores code coverage as a tool to identify workload-sensitive configurations, offering insights for more robust performance prediction.</x:v>
      </x:c>
      <x:c r="E846" t="str">
        <x:v>Workload impact on performance modeling of configurable software systems</x:v>
      </x:c>
      <x:c r="F846" t="str">
        <x:v>Yes</x:v>
      </x:c>
      <x:c r="G846" t="str">
        <x:v>ICSE-23</x:v>
      </x:c>
      <x:c r="H846" t="str">
        <x:v>The paper uses the following benchmarks and software systems:
Audio encoder: JUMP3R
Video encoder: x264
File compression tools: kanzi, xz, lrzip
SMT solver: z3
SVG rasterization tool: batik
Database system: H2 (using OLTPBench’s TPC-C, TPC-H, YCSB and other benchmark tests)
Image scaling tool: dconvert</x:v>
      </x:c>
      <x:c r="I846" t="str">
        <x:v>Quantitative indicators:
Performance distribution similarity: passed Wilcoxon signed rank test, Pearson correlation coefficient (
r) and Kendall rank correlation coefficient (
τ) Impact of classification workload on performance distribution (linear, monotonic, non-monotonic).
Configuration option performance impact: Measure the relative performance impact of configuration options under different workloads through standardized regression coefficients.
Code coverage similarity: Compare execution coverage of option-specific code under different workloads using the Jaccard similarity index.
Effect:
It was found that workload changes will lead to non-monotonic changes in performance distribution (for example, the performance of certain configurations in the H2 database actually improves under high load).
It was identified that the performance impact of some configuration options is highly dependent on workload characteristics (for example, JUMP3R's Mono option only significantly affects performance for stereo audio files).
Code coverage analysis revealed that workload sensitivity stems in part from execution differences in option-specific code.</x:v>
      </x:c>
      <x:c r="J846" t="str">
        <x:v>No</x:v>
      </x:c>
      <x:c r="K846" t="str">
        <x:v>Not mentioned, but mentioned software systems (such as H2 database, x264 video encoder) and benchmark tests (such as TPC-C, YCSB) are industrial-grade tools, and their research results have potential guiding significance for performance optimization in actual systems.</x:v>
      </x:c>
      <x:c r="L846" t="str">
        <x:v>No</x:v>
      </x:c>
      <x:c r="M846" s="6"/>
      <x:c r="N846"/>
      <x:c r="O846" t="str">
        <x:v>Systems and Performance Engineering</x:v>
      </x:c>
      <x:c r="P846" t="str">
        <x:v>Performance testing and optimization</x:v>
      </x:c>
      <x:c r="Q846" t="str">
        <x:v>No</x:v>
      </x:c>
    </x:row>
    <x:row r="847" ht="25.5" customHeight="1">
      <x:c r="A847" t="str">
        <x:v>Twins or False Friends? A Study on Energy Consumption and Performance of Configurable Software</x:v>
      </x:c>
      <x:c r="B847" t="str">
        <x:v>Development</x:v>
      </x:c>
      <x:c r="C847" t="str">
        <x:v>This paper investigates the correlation between runtime performance and energy consumption in configurable software systems. Through empirical analysis of 14 real-world systems, the authors demonstrate that the relationship between performance and energy is configuration-dependent. The study identifies key configuration options that influence this correlation and proposes actionable insights for energy optimization using performance as a proxy, while highlighting scenarios where this approach may fail.</x:v>
      </x:c>
      <x:c r="D847" t="str">
        <x:v>This paper investigates the correlation between runtime performance and energy consumption in configurable software systems. Through empirical analysis of 14 real-world systems, the authors demonstrate that the relationship between performance and energy is configuration-dependent. The study identifies key configuration options that influence this correlation and proposes actionable insights for energy optimization using performance as a proxy, while highlighting scenarios where this approach may fail.</x:v>
      </x:c>
      <x:c r="E847" t="str">
        <x:v>Analysis of the correlation between runtime performance and energy consumption of configurable software systems</x:v>
      </x:c>
      <x:c r="F847" t="str">
        <x:v>No</x:v>
      </x:c>
      <x:c r="G847" t="str">
        <x:v>ICSE-23</x:v>
      </x:c>
      <x:c r="H847" t="str">
        <x:v>The paper uses 14 real software systems as experimental objects, including:
Compression tools (7z, brotli, lrzip, Kanzi)
Database (HSQLDB, MongoDB, PostgreSQL)
Web server (Apache, nginx)
Video encoder (x264, VP9)
Others (LLVM compiler, ExaStencils code generator, etc.)</x:v>
      </x:c>
      <x:c r="I847" t="str">
        <x:v>Main indicators:
Pearson correlation coefficient (evaluates the linear correlation between performance and energy consumption)
Mean Absolute Percent Error (MAPE, which evaluates the predictive accuracy of linear models)
Effect:
In the global configuration space, performance and energy consumption show a strong positive correlation (Pearson coefficient is generally &gt;0.95).
In partial configuration subsets, the correlation may disappear or be reversed (for example, the MAPE of HSQLDB partial configuration is 3%, while Kanzi is as high as 70.4%).
Some configuration options (such as x264 Cores) significantly reduce prediction error (MAPE from 10.3% to 2.5%).</x:v>
      </x:c>
      <x:c r="J847" t="str">
        <x:v>No</x:v>
      </x:c>
      <x:c r="K847" t="str">
        <x:v>Not mentioned, but the guiding significance of the research results for practical scenarios is discussed, such as:
Optimization scenario: In the global configuration space, performance can be used as a proxy indicator for energy consumption optimization.
Reconfiguration scenario: In a subset of configurations with similar performance, energy consumption needs to be measured separately to avoid misleading optimization.
Code-level debugging: Identify key functions and their configuration options to improve energy efficiency.</x:v>
      </x:c>
      <x:c r="L847" t="str">
        <x:v>No</x:v>
      </x:c>
      <x:c r="M847" s="6" t="e">
        <x:f>HYPERLINK("https://github.com/AI-4-SE/TwinsOrFalseFriends","https://github.com/AI-4-SE/TwinsOrFalseFriends,")</x:f>
        <x:v>HYPERLINK is not implemented. linkLocation=https://github.com/AI-4-SE/TwinsOrFalseFriends, friendlyName=https://github.com/AI-4-SE/TwinsOrFalseFriends,</x:v>
      </x:c>
      <x:c r="N847" t="str">
        <x:v>0</x:v>
      </x:c>
      <x:c r="O847" t="str">
        <x:v>Systems and Performance Engineering</x:v>
      </x:c>
      <x:c r="P847" t="str">
        <x:v>Performance testing and optimization</x:v>
      </x:c>
      <x:c r="Q847" t="str">
        <x:v>No</x:v>
      </x:c>
    </x:row>
    <x:row r="848" ht="25.5" customHeight="1">
      <x:c r="A848" t="str">
        <x:v>Learning Deep Semantics for Test Completion</x:v>
      </x:c>
      <x:c r="B848" t="str">
        <x:v>Testing</x:v>
      </x:c>
      <x:c r="C848" t="str">
        <x:v>The paper introduces TECO, a deep learning model designed to assist developers in writing test code through test completion—a novel task that predicts the next statement in a test method based on prior context and code semantics. Unlike traditional automated test generation tools, TECO leverages six types of code semantics (e.g., execution results and context) to improve accuracy. Evaluated on a corpus of 130,934 Java test methods, TECO achieves an 18% exact-match accuracy (29% higher than baselines) and generates runnable code 29% of the time. The work highlights the importance of integrating execution-aware semantics in ML models for code-related tasks.</x:v>
      </x:c>
      <x:c r="D848" t="str">
        <x:v>The paper introduces TECO, a deep learning model designed to assist developers in writing test code through test completion—a novel task that predicts the next statement in a test method based on prior context and code semantics. Unlike traditional automated test generation tools, TECO leverages six types of code semantics (e.g., execution results and context) to improve accuracy. Evaluated on a corpus of 130,934 Java test methods, TECO achieves an 18% exact-match accuracy (29% higher than baselines) and generates runnable code 29% of the time. The work highlights the importance of integrating execution-aware semantics in ML models for code-related tasks.</x:v>
      </x:c>
      <x:c r="E848" t="str">
        <x:v>Test code auto-completion</x:v>
      </x:c>
      <x:c r="F848" t="str">
        <x:v>Yes</x:v>
      </x:c>
      <x:c r="G848" t="str">
        <x:v>ICSE-23</x:v>
      </x:c>
      <x:c r="H848" t="str">
        <x:v>The paper constructed a new corpus, containing 130,934 test methods (a total of 645,633 statements) from 1,270 open source Java projects, and screened out 101,965 executable methods as the evaluation benchmark. In addition, the experiment compared some data in CodeSearchNet.</x:v>
      </x:c>
      <x:c r="I848" t="str">
        <x:v>Lexical-level Metrics:
Exact-Match Accuracy (XM): TECO reaches 17.61, which is 29% higher than the best baseline (CodeT5’s 13.57).
BLEU/CodeBLEU: TECO are 42.01 and 37.61 respectively, which are significantly better than the baseline.
Functional Correctness:
%Run: TECO generates runnable code 29% of the time, compared to the baseline of 18%.
Downstream tasks (Test Oracle Generation):
TECO's XM is 16.44, which is 82% higher than the previous optimal model (TOGA's 9.01).</x:v>
      </x:c>
      <x:c r="J848" t="str">
        <x:v>No</x:v>
      </x:c>
      <x:c r="K848" t="str">
        <x:v>Not mentioned, but pointed out that test code completion can be integrated into the IDE to assist development (similar to Gmail's smart completion), potentially improving development efficiency.</x:v>
      </x:c>
      <x:c r="L848" t="str">
        <x:v>No</x:v>
      </x:c>
      <x:c r="M848" s="6"/>
      <x:c r="N848"/>
      <x:c r="O848" t="str">
        <x:v>Program Analysis and Software Testing</x:v>
      </x:c>
      <x:c r="P848" t="str">
        <x:v>Automated test generation</x:v>
      </x:c>
      <x:c r="Q848" t="str">
        <x:v>Yes</x:v>
      </x:c>
    </x:row>
    <x:row r="849" ht="25.5" customHeight="1">
      <x:c r="A849" t="str">
        <x:v>SkCoder: A Sketch-based Approach for Automatic Code Generation</x:v>
      </x:c>
      <x:c r="B849" t="str">
        <x:v>Development</x:v>
      </x:c>
      <x:c r="C849" t="str">
        <x:v>The paper introduces SKCODER, a sketch-based approach for automatic code generation, which mimics developers' code reuse behavior. Unlike traditional copy-based methods that directly replicate similar code, SKCODER retrieves similar code snippets, extracts relevant parts as a code sketch, and edits the sketch into the target code based on the input requirements. Experiments demonstrate that SKCODER outperforms state-of-the-art baselines, generating more accurate and maintainable code across multiple datasets.</x:v>
      </x:c>
      <x:c r="D849" t="str">
        <x:v>The paper introduces SKCODER, a sketch-based approach for automatic code generation, which mimics developers' code reuse behavior. Unlike traditional copy-based methods that directly replicate similar code, SKCODER retrieves similar code snippets, extracts relevant parts as a code sketch, and edits the sketch into the target code based on the input requirements. Experiments demonstrate that SKCODER outperforms state-of-the-art baselines, generating more accurate and maintainable code across multiple datasets.</x:v>
      </x:c>
      <x:c r="E849" t="str">
        <x:v>Sketch-based automatic code generation</x:v>
      </x:c>
      <x:c r="F849" t="str">
        <x:v>Yes</x:v>
      </x:c>
      <x:c r="G849" t="str">
        <x:v>ICSE-23</x:v>
      </x:c>
      <x:c r="H849" t="str">
        <x:v>Three datasets were used:
HearthStone (Python game card code)
Magic (Java game card code)
AixBench-L (newly collected Java function-level dataset, containing 200,000 NL-code pairs and unit tests)</x:v>
      </x:c>
      <x:c r="I849" t="str">
        <x:v>Indicators:
Exact Match (EM)
BLEU
CodeBLEU
Pass@1 (proportion of passing unit tests)
AvgPassRatio (average test pass rate)
Effect:
SKCODER improves by up to 22.41% (HearthStone) on EM compared to CodeT5-base, and Pass@1 improves by 29.62% (AixBench-L).
On AixBench-L, Pass@1 and AvgPassRatio improve by 12.9% and 8.49% respectively over the SOTA baseline.</x:v>
      </x:c>
      <x:c r="J849" t="str">
        <x:v>No</x:v>
      </x:c>
      <x:c r="K849" t="str">
        <x:v>Not mentioned, but the paper mentioned that SKCODER's potential application scenarios include assisting developers in writing code (such as intelligent programming assistants like GitHub Copilot), but did not mention specific industry case studies. Some codes in the data set come from GitHub open source projects, reflecting the applicability of actual development scenarios.</x:v>
      </x:c>
      <x:c r="L849" t="str">
        <x:v>Yes</x:v>
      </x:c>
      <x:c r="M849" s="6"/>
      <x:c r="N849"/>
      <x:c r="O849" t="str">
        <x:v>Code generation and understanding</x:v>
      </x:c>
      <x:c r="P849" t="str">
        <x:v>Code generation and completion</x:v>
      </x:c>
      <x:c r="Q849" t="str">
        <x:v>Yes</x:v>
      </x:c>
    </x:row>
    <x:row r="850" ht="25.5" customHeight="1">
      <x:c r="A850" s="2" t="str">
        <x:v>An Empirical Comparison of Pre-Trained Models of Source Code</x:v>
      </x:c>
      <x:c r="B850" t="str">
        <x:v>Development</x:v>
      </x:c>
      <x:c r="C850" t="str">
        <x:v>The paper presents the first systematic empirical comparison of 19 pre-trained models of source code (CodePTMs) across 13 software engineering (SE) tasks. Using a four-dimensional categorization (architecture, modality, pre-training tasks, and programming language), the authors evaluate model performance and identify correlations between design choices and task effectiveness. Results show that CodePTMs generally outperform natural language pre-trained models (PTM-NLs) and code-retrained models (PTM-Cs), with specific models like CodeT5 and UniXcoder achieving state-of-the-art results on multiple tasks. The study provides actionable insights for model selection and future research directions.</x:v>
      </x:c>
      <x:c r="D850" t="str">
        <x:v>The paper presents the first systematic empirical comparison of 19 pre-trained models of source code (CodePTMs) across 13 software engineering (SE) tasks. Using a four-dimensional categorization (architecture, modality, pre-training tasks, and programming language), the authors evaluate model performance and identify correlations between design choices and task effectiveness. Results show that CodePTMs generally outperform natural language pre-trained models (PTM-NLs) and code-retrained models (PTM-Cs), with specific models like CodeT5 and UniXcoder achieving state-of-the-art results on multiple tasks. The study provides actionable insights for model selection and future research directions.</x:v>
      </x:c>
      <x:c r="E850" t="str">
        <x:v>Empirical comparison and performance analysis of source code pre-trained models (CodePTMs)</x:v>
      </x:c>
      <x:c r="F850" t="str">
        <x:v>Yes</x:v>
      </x:c>
      <x:c r="G850" t="str">
        <x:v>ICSE-23</x:v>
      </x:c>
      <x:c r="H850" s="5" t="str">
        <x:v>The paper uses the following benchmark data sets (parts):
Defect Detection: Devign
Clone Detection: BigCloneBench
Code Search: CodeSearchNet, AdvTest
Code Translation: Java-C# bidirectional translation data set
Bug Fixing: Small/Medium dataset
Code Summarization: A subset of Python in CodeSearchNet</x:v>
      </x:c>
      <x:c r="I850" t="str">
        <x:v>Classification/retrieval tasks: Accuracy (Acc), F1, Precision (P), Recall (R), MRR, MAP
For example: SynCoBERT reaches the highest Acc in Defect Detection (increased by 0.26%).
Build tasks: BLEU (B), CodeBLEU (C.B.), Exact Match (EM), Computational Accuracy (CA)
For example: CodeT5's EM score in the Code Translation task is significantly better than other models.
New SOTA model: For example, UniXcoder's MRR increased by 0.2% in the Code Search task, and CodeT5 performed best among 5 tasks.</x:v>
      </x:c>
      <x:c r="J850" t="str">
        <x:v>No</x:v>
      </x:c>
      <x:c r="K850" t="str">
        <x:v>Not mentioned, but pointed out the potential industrial value of pre-trained models in automated code generation, defect detection and other tasks</x:v>
      </x:c>
      <x:c r="L850" t="str">
        <x:v>No</x:v>
      </x:c>
      <x:c r="M850" s="6"/>
      <x:c r="N850"/>
      <x:c r="O850" t="str">
        <x:v>SE for AI </x:v>
      </x:c>
      <x:c r="P850" t="str">
        <x:v>Code pre-trained model</x:v>
      </x:c>
      <x:c r="Q850" t="str">
        <x:v>Yes</x:v>
      </x:c>
    </x:row>
    <x:row r="851" ht="25.5" customHeight="1">
      <x:c r="A851" t="str">
        <x:v>On the Robustness of Code Generation Techniques: An Empirical Study on GitHub Copilot</x:v>
      </x:c>
      <x:c r="B851" t="str">
        <x:v>Development</x:v>
      </x:c>
      <x:c r="C851" t="str">
        <x:v>This paper investigates the robustness of GitHub Copilot in generating code when provided with semantically equivalent but differently phrased natural language descriptions. The authors evaluated the variability and correctness of the generated code using both manually and automatically generated paraphrases. The study found that approximately 46% of semantically equivalent descriptions resulted in different code recommendations, with potential impacts on correctness (±28%). The results highlight the sensitivity of deep learning-based code generators to input phrasing, raising concerns about their reliability in practical use.</x:v>
      </x:c>
      <x:c r="D851" t="str">
        <x:v>This paper investigates the robustness of GitHub Copilot in generating code when provided with semantically equivalent but differently phrased natural language descriptions. The authors evaluated the variability and correctness of the generated code using both manually and automatically generated paraphrases. The study found that approximately 46% of semantically equivalent descriptions resulted in different code recommendations, with potential impacts on correctness (±28%). The results highlight the sensitivity of deep learning-based code generators to input phrasing, raising concerns about their reliability in practical use.</x:v>
      </x:c>
      <x:c r="E851" t="str">
        <x:v>Evaluating the robustness of GitHub Copilot in generating code</x:v>
      </x:c>
      <x:c r="F851" t="str">
        <x:v>Yes</x:v>
      </x:c>
      <x:c r="G851" t="str">
        <x:v>ICSE-23</x:v>
      </x:c>
      <x:c r="H851" t="str">
        <x:v>The paper uses natural language descriptions (the first sentences of Javadoc) extracted from 892 Java methods as a baseline, and manually and automatically generates their semantically equivalent variants.</x:v>
      </x:c>
      <x:c r="I851" t="str">
        <x:v>Quantitative indicators:
Change rate of code recommendations (about 46% of semantically equivalent descriptions lead to different code recommendations).
Correctness variation of generated code (±28%).
Use CodeBLEU and Normalized Levenshtein distance (NTLev) to measure the similarity of generated code to target code.
Effect:
Only about 13% of the generated code passed the test, indicating the challenge of generating complex code.
Changes in semantic equivalence descriptions significantly affect the similarity and correctness of the generated code.</x:v>
      </x:c>
      <x:c r="J851" t="str">
        <x:v>No</x:v>
      </x:c>
      <x:c r="K851" t="str">
        <x:v>Not mentioned, but the paper analyzes the case of GitHub Copilot</x:v>
      </x:c>
      <x:c r="L851" t="str">
        <x:v>No</x:v>
      </x:c>
      <x:c r="M851" s="6"/>
      <x:c r="N851"/>
      <x:c r="O851" t="str">
        <x:v>Code generation and understanding</x:v>
      </x:c>
      <x:c r="P851" t="str">
        <x:v>Code generation and completion</x:v>
      </x:c>
      <x:c r="Q851" t="str">
        <x:v>Yes</x:v>
      </x:c>
    </x:row>
    <x:row r="852" ht="25.5" customHeight="1">
      <x:c r="A852" t="str">
        <x:v>Source Code Recommender Systems: The Practitioners' Perspective</x:v>
      </x:c>
      <x:c r="B852" t="str">
        <x:v>Development</x:v>
      </x:c>
      <x:c r="C852" t="str">
        <x:v>The paper presents a study involving 80 software practitioners to investigate their needs and preferences regarding code recommender systems. Through surveys, the authors identified 70 key characteristics and organized them into a taxonomy. The study highlights developers' priorities, such as code quality, adaptability, and functionality coverage, and reveals misalignments between current technologies and practitioners' expectations. The findings provide a roadmap for future research in code recommendation tools.</x:v>
      </x:c>
      <x:c r="D852" t="str">
        <x:v>The paper presents a study involving 80 software practitioners to investigate their needs and preferences regarding code recommender systems. Through surveys, the authors identified 70 key characteristics and organized them into a taxonomy. The study highlights developers' priorities, such as code quality, adaptability, and functionality coverage, and reveals misalignments between current technologies and practitioners' expectations. The findings provide a roadmap for future research in code recommendation tools.</x:v>
      </x:c>
      <x:c r="E852" t="str">
        <x:v>Developer needs for code recommendation systems</x:v>
      </x:c>
      <x:c r="F852" t="str">
        <x:v>Yes</x:v>
      </x:c>
      <x:c r="G852" t="str">
        <x:v>ICSE-23</x:v>
      </x:c>
      <x:c r="H852" t="str">
        <x:v>The paper does not explicitly mention the use of a specific Benchmark, but collects and analyzes data through questionnaires and open coding methods.</x:v>
      </x:c>
      <x:c r="I852" t="str">
        <x:v>Quantitative indicators:
Developers' ratings (low, medium, high) of coverage, accuracy, and usability of code recommendation tools.
The number of recommended codes developers are willing to check (e.g., 56% of developers only check the first 3 recommendations).
Effect:
Developers rated the accuracy of existing tools highly (44% as high and 50% as moderate), but their coverage was lower (31% as high and 23% as low).
Developers prefer concise recommendations and have higher requirements for code quality and adaptability.</x:v>
      </x:c>
      <x:c r="J852" t="str">
        <x:v>No</x:v>
      </x:c>
      <x:c r="K852" t="str">
        <x:v>Not mentioned, but the paper mentioned GitHub Copilot as an application case in the industry, and pointed out developers’ feedback on its features (such as supporting multi-language code and generating stub functions). In addition, the paper discusses the widespread use of IDE built-in code completion tools (used by 85% of developers).</x:v>
      </x:c>
      <x:c r="L852" t="str">
        <x:v>No</x:v>
      </x:c>
      <x:c r="M852" s="6"/>
      <x:c r="N852"/>
      <x:c r="O852" t="str">
        <x:v>Code generation and understanding</x:v>
      </x:c>
      <x:c r="P852" t="str">
        <x:v>Code search and recommendation system</x:v>
      </x:c>
      <x:c r="Q852" t="str">
        <x:v>Yes</x:v>
      </x:c>
    </x:row>
    <x:row r="853" ht="25.5" customHeight="1">
      <x:c r="A853" t="str">
        <x:v>Safe low-level code without overhead is practical</x:v>
      </x:c>
      <x:c r="B853" t="str">
        <x:v>Development</x:v>
      </x:c>
      <x:c r="C853" t="str">
        <x:v>This paper investigates how to achieve safety in low-level systems code (e.g., network device drivers) without runtime overhead. By extending Rust and C# with type invariants and leveraging Ada’s existing features, the authors demonstrate that compilers can statically verify the safety of operations at compile time, eliminating the need for runtime checks. Experiments show that safe implementations in these languages match the performance of unsafe C code while preventing memory errors and vulnerabilities. The study also highlights limitations in current languages and compilers and suggests future improvements.</x:v>
      </x:c>
      <x:c r="D853" t="str">
        <x:v>This paper investigates how to achieve safety in low-level systems code (e.g., network device drivers) without runtime overhead. By extending Rust and C# with type invariants and leveraging Ada’s existing features, the authors demonstrate that compilers can statically verify the safety of operations at compile time, eliminating the need for runtime checks. Experiments show that safe implementations in these languages match the performance of unsafe C code while preventing memory errors and vulnerabilities. The study also highlights limitations in current languages and compilers and suggests future improvements.</x:v>
      </x:c>
      <x:c r="E853" t="str">
        <x:v>Implement security in low-level system code without introducing runtime performance overhead</x:v>
      </x:c>
      <x:c r="F853" t="str">
        <x:v>No</x:v>
      </x:c>
      <x:c r="G853" t="str">
        <x:v>ICSE-23</x:v>
      </x:c>
      <x:c r="H853" t="str">
        <x:v>The paper uses the following benchmarks:
Network driver performance test: based on TinyNF and DPDK models, measuring throughput and latency.
Hardware environment: Intel Xeon E5-2667 v2 CPUs and Intel 82599ES NICs, generating minimum size packets (64-byte payload + 20-byte frame) via MoonGen.
Languages ​​compared: C (baseline), Rust, C#, Ada.</x:v>
      </x:c>
      <x:c r="I853" t="str">
        <x:v>Indicators:
Throughput: the highest throughput without packet loss.
Latency: packet processing delay (5th-95th percentile).
Code size: Number of lines of source code and number of main loop assembly instructions generated.
Effect:
The performance of safe languages (Rust, C#, Ada) is comparable to C language.
Ada is even better than C in some configurations.
Rust's assembly code is larger, but performance is not affected.
The impact of runtime safety checks is smaller than compiler optimization differences.</x:v>
      </x:c>
      <x:c r="J853" t="str">
        <x:v>No</x:v>
      </x:c>
      <x:c r="K853" t="str">
        <x:v>Not mentioned, but the following cases were analyzed:
Userspace network drivers (such as the DPDK model) are used for high-performance network functions (such as firewalls, routers) to avoid kernel overhead.
Virtualized network devices (such as Arrakis OS) improve performance through exclusive access to virtualized network cards.</x:v>
      </x:c>
      <x:c r="L853" t="str">
        <x:v>No</x:v>
      </x:c>
      <x:c r="M853" s="6"/>
      <x:c r="N853"/>
      <x:c r="O853" t="str">
        <x:v>Formal methods and verification</x:v>
      </x:c>
      <x:c r="P853" t="str">
        <x:v>Compiler correctness verification</x:v>
      </x:c>
      <x:c r="Q853" t="str">
        <x:v>No</x:v>
      </x:c>
    </x:row>
    <x:row r="854" ht="25.5" customHeight="1">
      <x:c r="A854" t="str">
        <x:v>Sibyl: Improving Software Engineering Tools with SMT Selection</x:v>
      </x:c>
      <x:c r="B854" t="str">
        <x:v>Development</x:v>
      </x:c>
      <x:c r="C854" t="str">
        <x:v>The paper introduces Sibyl, an automated SMT solver selector based on Graph Neural Networks (GNNs). Sibyl represents SMT queries as graphs and uses GNNs to predict the performance of solvers in a portfolio. Evaluated in symbolic execution, bounded model checking, and program synthesis, Sibyl outperforms state-of-the-art techniques by up to 159.7%, demonstrating its effectiveness in optimizing solver selection for software engineering tools.</x:v>
      </x:c>
      <x:c r="D854" t="str">
        <x:v>The paper introduces Sibyl, an automated SMT solver selector based on Graph Neural Networks (GNNs). Sibyl represents SMT queries as graphs and uses GNNs to predict the performance of solvers in a portfolio. Evaluated in symbolic execution, bounded model checking, and program synthesis, Sibyl outperforms state-of-the-art techniques by up to 159.7%, demonstrating its effectiveness in optimizing solver selection for software engineering tools.</x:v>
      </x:c>
      <x:c r="E854" t="str">
        <x:v>Algorithm selection optimization for SMT solver</x:v>
      </x:c>
      <x:c r="F854" t="str">
        <x:v>Yes</x:v>
      </x:c>
      <x:c r="G854" t="str">
        <x:v>ICSE-23</x:v>
      </x:c>
      <x:c r="H854" t="str">
        <x:v>SMT-COMP 2021 (International SMT Solver Competition Dataset)
ESBMC (query generated by bounded model checking tool)
KLEE (query generated by symbolic execution engine)
DryadSynth (Queries generated by procedural synthesis tools)</x:v>
      </x:c>
      <x:c r="I854" t="str">
        <x:v>Metric: Par-2 score (penalty average running time, accounting for correctness and timeouts).
Effect:
In software engineering scenarios, Sibyl improves performance by 37.6% to 159.7% compared to existing technologies (such as MachSMT).
In the SMT-COMP benchmark, Sibyl performed best in some logic categories (such as QF_LinearRealArith).</x:v>
      </x:c>
      <x:c r="J854" t="str">
        <x:v>No</x:v>
      </x:c>
      <x:c r="K854" t="str">
        <x:v>Not mentioned, but mentioned that its method can be integrated into software verification tools (such as ESBMC, KLEE) to improve performance.</x:v>
      </x:c>
      <x:c r="L854" t="str">
        <x:v>No</x:v>
      </x:c>
      <x:c r="M854" s="6" t="e">
        <x:f>HYPERLINK("https://github.com/will-leeson/sibyl","https://github.com/will-leeson/sibyl,")</x:f>
        <x:v>HYPERLINK is not implemented. linkLocation=https://github.com/will-leeson/sibyl, friendlyName=https://github.com/will-leeson/sibyl,</x:v>
      </x:c>
      <x:c r="N854" t="str">
        <x:v>3</x:v>
      </x:c>
      <x:c r="O854" t="str">
        <x:v>Formal methods and verification</x:v>
      </x:c>
      <x:c r="P854" t="str">
        <x:v>Model checking and symbolic execution</x:v>
      </x:c>
      <x:c r="Q854" t="str">
        <x:v>No</x:v>
      </x:c>
    </x:row>
    <x:row r="855" ht="25.5" customHeight="1">
      <x:c r="A855" t="str">
        <x:v>CoCoSoDa: Effective Contrastive Learning for Code Search</x:v>
      </x:c>
      <x:c r="B855" t="str">
        <x:v>Development</x:v>
      </x:c>
      <x:c r="C855" t="str">
        <x:v>This paper introduces CoCoSoDa, a novel approach for code search that leverages contrastive learning and soft data augmentation to improve performance. CoCoSoDa dynamically masks or replaces tokens to generate positive samples and employs a momentum mechanism to enrich negative samples. Multimodal contrastive learning aligns code-query pairs while pushing apart unrelated pairs. Experiments on a large-scale dataset with six programming languages show that CoCoSoDa outperforms 18 baselines, achieving an average MRR improvement of up to 13.3%. The method is also adaptable to pre-trained models like RoBERTa and CodeBERT, further boosting their effectiveness.</x:v>
      </x:c>
      <x:c r="D855" t="str">
        <x:v>This paper introduces CoCoSoDa, a novel approach for code search that leverages contrastive learning and soft data augmentation to improve performance. CoCoSoDa dynamically masks or replaces tokens to generate positive samples and employs a momentum mechanism to enrich negative samples. Multimodal contrastive learning aligns code-query pairs while pushing apart unrelated pairs. Experiments on a large-scale dataset with six programming languages show that CoCoSoDa outperforms 18 baselines, achieving an average MRR improvement of up to 13.3%. The method is also adaptable to pre-trained models like RoBERTa and CodeBERT, further boosting their effectiveness.</x:v>
      </x:c>
      <x:c r="E855" t="str">
        <x:v>code search</x:v>
      </x:c>
      <x:c r="F855" t="str">
        <x:v>Yes</x:v>
      </x:c>
      <x:c r="G855" t="str">
        <x:v>ICSE-23</x:v>
      </x:c>
      <x:c r="H855" t="str">
        <x:v>The paper uses the CodeSearchNet data set, which contains code snippets and natural language query pairs in six programming languages (Ruby, JavaScript, Go, Python, Java, PHP).</x:v>
      </x:c>
      <x:c r="I855" t="str">
        <x:v>Indicators:
MRR (Mean Reciprocal Rank)
R@k（Recall at k，k=1,5,10）
Effect:
CoCoSoDa surpasses CodeBERT, GraphCodeBERT and UniXcoder in MRR by an average of 13.3%, 10.5% and 5.9% respectively.
Specific values ​​(taking Java as an example): CoCoSoDa MRR is 0.727, which is better than the baseline model Corder (0.727 is the baseline value, the specific improvement is not directly given, but significant advantages are mentioned in the article).</x:v>
      </x:c>
      <x:c r="J855" t="str">
        <x:v>No</x:v>
      </x:c>
      <x:c r="K855" t="str">
        <x:v>Not mentioned, but mentioned the importance of code search technology in development and maintenance (such as GitHub code reuse), and emphasized that the versatility of the method can be adapted to industrial-level pre-training models (such as Microsoft Research's CodeBERT).</x:v>
      </x:c>
      <x:c r="L855" t="str">
        <x:v>Yes</x:v>
      </x:c>
      <x:c r="M855" s="6" t="e">
        <x:f>HYPERLINK("https://github.com/DeepSoftwareAnalytics/CoCoSoDa","https://github.com/DeepSoftwareAnalytics/CoCoSoDa,")</x:f>
        <x:v>HYPERLINK is not implemented. linkLocation=https://github.com/DeepSoftwareAnalytics/CoCoSoDa, friendlyName=https://github.com/DeepSoftwareAnalytics/CoCoSoDa,</x:v>
      </x:c>
      <x:c r="N855" t="str">
        <x:v>23</x:v>
      </x:c>
      <x:c r="O855" t="str">
        <x:v>Code generation and understanding</x:v>
      </x:c>
      <x:c r="P855" t="str">
        <x:v>Code search and recommendation system</x:v>
      </x:c>
      <x:c r="Q855" t="str">
        <x:v>Yes</x:v>
      </x:c>
    </x:row>
    <x:row r="856" ht="25.5" customHeight="1">
      <x:c r="A856" t="str">
        <x:v>Coverage Guided Fault Injection for Cloud Systems</x:v>
      </x:c>
      <x:c r="B856" t="str">
        <x:v>Testing</x:v>
      </x:c>
      <x:c r="C856" t="str">
        <x:v>The paper proposes CrashFuzz, a coverage-guided fault injection approach for detecting crash recovery bugs in cloud systems. By mutating combinations of node crashes and reboots based on runtime feedback (e.g., code coverage and I/O data), CrashFuzz prioritizes scenarios likely to trigger new recovery behaviors or bugs. Evaluated on ZooKeeper, HDFS, and HBase, it detected 4 unknown bugs and 1 known bug, outperforming random and brute-force methods in both code coverage and bug detection efficiency.</x:v>
      </x:c>
      <x:c r="D856" t="str">
        <x:v>The paper proposes CrashFuzz, a coverage-guided fault injection approach for detecting crash recovery bugs in cloud systems. By mutating combinations of node crashes and reboots based on runtime feedback (e.g., code coverage and I/O data), CrashFuzz prioritizes scenarios likely to trigger new recovery behaviors or bugs. Evaluated on ZooKeeper, HDFS, and HBase, it detected 4 unknown bugs and 1 known bug, outperforming random and brute-force methods in both code coverage and bug detection efficiency.</x:v>
      </x:c>
      <x:c r="E856" t="str">
        <x:v>Crash recovery error detection for cloud systems</x:v>
      </x:c>
      <x:c r="F856" t="str">
        <x:v>Yes</x:v>
      </x:c>
      <x:c r="G856" t="str">
        <x:v>ICSE-23</x:v>
      </x:c>
      <x:c r="H856" t="str">
        <x:v>The benchmarks used in the experiment are three open source cloud systems:
ZooKeeper v3.6.3
HDFS v3.3.1
HBase v2.4.8</x:v>
      </x:c>
      <x:c r="I856" t="str">
        <x:v>Code coverage: The coverage achieved by CrashFuzz within 48 hours (ZooKeeper 14.30%, HBase 22.95%, HDFS 23.03%) is significantly higher than random and brute force search methods.
Error detection: 5 crash recovery errors were detected (4 unknown, 1 known), 3 of which required multiple fault injection.
Testing efficiency: Compared with other methods, CrashFuzz reaches high coverage faster and can test multiple fault scenarios more efficiently.</x:v>
      </x:c>
      <x:c r="J856" t="str">
        <x:v>No</x:v>
      </x:c>
      <x:c r="K856" t="str">
        <x:v>Not mentioned, but the open source tool CrashFuzz has been made public</x:v>
      </x:c>
      <x:c r="L856" t="str">
        <x:v>No</x:v>
      </x:c>
      <x:c r="M856" s="6" t="e">
        <x:f>HYPERLINK("https://github.com/tcse-iscas/crashfuzz","https://github.com/tcse-iscas/crashfuzz,")</x:f>
        <x:v>HYPERLINK is not implemented. linkLocation=https://github.com/tcse-iscas/crashfuzz, friendlyName=https://github.com/tcse-iscas/crashfuzz,</x:v>
      </x:c>
      <x:c r="N856" t="str">
        <x:v>5</x:v>
      </x:c>
      <x:c r="O856" t="str">
        <x:v>Anomaly detection and fault diagnosis</x:v>
      </x:c>
      <x:c r="P856" t="str">
        <x:v>Cloud service failure root cause analysis</x:v>
      </x:c>
      <x:c r="Q856" t="str">
        <x:v>No</x:v>
      </x:c>
    </x:row>
    <x:row r="857" ht="25.5" customHeight="1">
      <x:c r="A857" t="str">
        <x:v>DeepVD: Toward Class-Separation Features for Neural Network Vulnerability Detection</x:v>
      </x:c>
      <x:c r="B857" t="str">
        <x:v>Testing</x:v>
      </x:c>
      <x:c r="C857" t="str">
        <x:v>The paper introduces DeepVD, a graph-based neural network model for vulnerability detection that emphasizes class-separation features between vulnerable and benign code. DeepVD leverages three types of features at different abstraction levels: statement types (similar to POS tagging), Post-Dominator Tree (for regular execution flows), and Exception Flow Graph (for exception/error-handling flows). Experiments on a real-world dataset of 303 projects with 13,130 vulnerabilities show that DeepVD outperforms state-of-the-art approaches, achieving relative improvements of 13%-29.6% in precision, 15.6%-28.9% in recall, and 16.4%-25.8% in F-score. Ablation studies confirm the contributions of the proposed features to class separability.</x:v>
      </x:c>
      <x:c r="D857" t="str">
        <x:v>The paper introduces DeepVD, a graph-based neural network model for vulnerability detection that emphasizes class-separation features between vulnerable and benign code. DeepVD leverages three types of features at different abstraction levels: statement types (similar to POS tagging), Post-Dominator Tree (for regular execution flows), and Exception Flow Graph (for exception/error-handling flows). Experiments on a real-world dataset of 303 projects with 13,130 vulnerabilities show that DeepVD outperforms state-of-the-art approaches, achieving relative improvements of 13%-29.6% in precision, 15.6%-28.9% in recall, and 16.4%-25.8% in F-score. Ablation studies confirm the contributions of the proposed features to class separability.</x:v>
      </x:c>
      <x:c r="E857" t="str">
        <x:v>Software vulnerability detection based on deep learning</x:v>
      </x:c>
      <x:c r="F857" t="str">
        <x:v>Yes</x:v>
      </x:c>
      <x:c r="G857" t="str">
        <x:v>ICSE-23</x:v>
      </x:c>
      <x:c r="H857" t="str">
        <x:v>The Benchmark used in the paper is a real vulnerability data set, which contains 13,130 vulnerability methods in 303 open source projects. The data comes from the CVE database (2000-2021). The ratio of vulnerabilities to normal code in the data set is 1:1 (balanced data set) and 9:1 (unbalanced data set).</x:v>
      </x:c>
      <x:c r="I857" t="str">
        <x:v>Indicators: Precision, Recall, F-score (F1 value).
Effect:
Compared with baseline methods (such as VulDeePecker, Devign, ReVeal, etc.), DeepVD has a relative improvement of 13%-29.6% in precision, 15.6%-28.9% in recall, and 16.4%-25.8% in F-score.
On the unbalanced data set (9:1), DeepVD's F-score is 45.3%, which is significantly better than the baseline IVDetect's 25.4%.</x:v>
      </x:c>
      <x:c r="J857" t="str">
        <x:v>No</x:v>
      </x:c>
      <x:c r="K857" t="str">
        <x:v>Not mentioned, but the author analyzed the following cases:
CVE-2020-18899: Memory allocation vulnerability in the Exiv2 project, leading to a denial of service (DoS).
CVE-2020-19155: Access control vulnerability in JFinal CMS allows attackers to execute arbitrary code.
These cases are used to illustrate how DeepVD detects vulnerabilities through anomaly flow graphs and post-dominance trees. The paper does not mention specific industry cooperation or deployment.</x:v>
      </x:c>
      <x:c r="L857" t="str">
        <x:v>No</x:v>
      </x:c>
      <x:c r="M857" s="6" t="e">
        <x:f>HYPERLINK("https://github.com/tcse-iscas/crashfuzz","https://github.com/tcse-iscas/crashfuzz,")</x:f>
        <x:v>HYPERLINK is not implemented. linkLocation=https://github.com/tcse-iscas/crashfuzz, friendlyName=https://github.com/tcse-iscas/crashfuzz,</x:v>
      </x:c>
      <x:c r="N857" t="str">
        <x:v>5</x:v>
      </x:c>
      <x:c r="O857" t="str">
        <x:v>Software maintenance and evolution</x:v>
      </x:c>
      <x:c r="P857" t="str">
        <x:v>Automated program repair</x:v>
      </x:c>
      <x:c r="Q857" t="str">
        <x:v>Yes</x:v>
      </x:c>
    </x:row>
    <x:row r="858" ht="25.5" customHeight="1">
      <x:c r="A858" t="str">
        <x:v>Enhancing Deep Learning-based Vulnerability Detection by Building Behavior Graph Model</x:v>
      </x:c>
      <x:c r="B858" t="str">
        <x:v>Testing</x:v>
      </x:c>
      <x:c r="C858" t="str">
        <x:v>The paper proposes a deep learning-based vulnerability detection method enhanced by a Behavior Graph Model. Traditional approaches focus on single-function analysis, missing inter-function relationships. The authors extract abstract behaviors via program slicing, construct a global Behavior Graph based on behavior similarity, and generate behavior features using graph embedding. These features are fused with existing DL models (e.g., TextCNN, CodeBERT) to improve detection performance. Experiments on real-world datasets (FFMpeg+Qemu and Chrome+Debian) demonstrate significant accuracy improvements.</x:v>
      </x:c>
      <x:c r="D858" t="str">
        <x:v>The paper proposes a deep learning-based vulnerability detection method enhanced by a Behavior Graph Model. Traditional approaches focus on single-function analysis, missing inter-function relationships. The authors extract abstract behaviors via program slicing, construct a global Behavior Graph based on behavior similarity, and generate behavior features using graph embedding. These features are fused with existing DL models (e.g., TextCNN, CodeBERT) to improve detection performance. Experiments on real-world datasets (FFMpeg+Qemu and Chrome+Debian) demonstrate significant accuracy improvements.</x:v>
      </x:c>
      <x:c r="E858" t="str">
        <x:v>Deep learning vulnerability detection method based on behavioral graph model</x:v>
      </x:c>
      <x:c r="F858" t="str">
        <x:v>Yes</x:v>
      </x:c>
      <x:c r="G858" t="str">
        <x:v>ICSE-23</x:v>
      </x:c>
      <x:c r="H858" t="str">
        <x:v>FFMpeg+Qemu data set: 25,524 functions, 45.56% are vulnerabilities.
Chrome+Debian data set: 21,059 functions, 9.79% are vulnerabilities.</x:v>
      </x:c>
      <x:c r="I858" t="str">
        <x:v>Indicators: Precision, Recall, F1 value (F-measure).
Effect:
Behavior Graph Model is used alone to achieve F1=56.1% and Recall=61.2% on FFMpeg+Qemu.
The F1 of the fusion model (such as BG+Devign) on FFMpeg+Qemu increased to 60.2%, and the Recall reached 65.2%.
On Chrome+Debian, the F1 of BG+TextCNN increases by 4.2% to 44.4%.</x:v>
      </x:c>
      <x:c r="J858" t="str">
        <x:v>No</x:v>
      </x:c>
      <x:c r="K858" t="str">
        <x:v>Not mentioned, but analyzed CVE-2018-17958 and CVE-2018-17962 vulnerabilities, from real software (Qemu)</x:v>
      </x:c>
      <x:c r="L858" t="str">
        <x:v>No</x:v>
      </x:c>
      <x:c r="M858" s="6" t="e">
        <x:f>HYPERLINK("https://github.com/CGCL-codes/VulBG","https://github.com/CGCL-codes/VulBG,")</x:f>
        <x:v>HYPERLINK is not implemented. linkLocation=https://github.com/CGCL-codes/VulBG, friendlyName=https://github.com/CGCL-codes/VulBG,</x:v>
      </x:c>
      <x:c r="N858" t="str">
        <x:v>9</x:v>
      </x:c>
      <x:c r="O858" t="str">
        <x:v>Software maintenance and evolution</x:v>
      </x:c>
      <x:c r="P858" t="str">
        <x:v>Automated program repair</x:v>
      </x:c>
      <x:c r="Q858" t="str">
        <x:v>Yes</x:v>
      </x:c>
    </x:row>
    <x:row r="859" ht="25.5" customHeight="1">
      <x:c r="A859" t="str">
        <x:v>Vulnerability Detection with Graph Simplification and Enhanced Graph Representation Learning</x:v>
      </x:c>
      <x:c r="B859" t="str">
        <x:v>Testing</x:v>
      </x:c>
      <x:c r="C859" t="str">
        <x:v>The paper proposes a novel vulnerability detection framework called AMPLE, which leverages graph simplification and enhanced graph representation learning to improve detection accuracy. Traditional GNN-based methods struggle with long-range dependencies in code structure graphs and fail to fully utilize multiple edge types. AMPLE addresses these limitations by reducing node distances through graph simplification and incorporating edge-aware graph convolutional networks with kernel-scaled representations. Experiments on three benchmark datasets demonstrate that AMPLE outperforms state-of-the-art methods in both accuracy and F1 score.</x:v>
      </x:c>
      <x:c r="D859" t="str">
        <x:v>The paper proposes a novel vulnerability detection framework called AMPLE, which leverages graph simplification and enhanced graph representation learning to improve detection accuracy. Traditional GNN-based methods struggle with long-range dependencies in code structure graphs and fail to fully utilize multiple edge types. AMPLE addresses these limitations by reducing node distances through graph simplification and incorporating edge-aware graph convolutional networks with kernel-scaled representations. Experiments on three benchmark datasets demonstrate that AMPLE outperforms state-of-the-art methods in both accuracy and F1 score.</x:v>
      </x:c>
      <x:c r="E859" t="str">
        <x:v>Software vulnerability detection based on graph neural network (GNN)</x:v>
      </x:c>
      <x:c r="F859" t="str">
        <x:v>Yes</x:v>
      </x:c>
      <x:c r="G859" t="str">
        <x:v>ICSE-23</x:v>
      </x:c>
      <x:c r="H859" t="str">
        <x:v>The paper uses three public data sets:
FFMPeg+Qemu
Reveal
Fan et al.</x:v>
      </x:c>
      <x:c r="I859" t="str">
        <x:v>Indicators: Accuracy, Precision, Recall, F1 score.
Effect:
On the FFMPeg+Qemu data set, the F1 score increased by 7.63% (absolute improvement of 4.75%).
On the Reveal data set, the F1 score increased by 16.48% (absolute improvement of 6.86%).
On the Fan et al. data set, the F1 score increased by 40.40% (absolute improvement of 9.24%).</x:v>
      </x:c>
      <x:c r="J859" t="str">
        <x:v>Yes</x:v>
      </x:c>
      <x:c r="K859" t="str">
        <x:v>The test set comes from open source projects (such as Linux Debian Kernel, Chromium, etc.) and has actual code background.</x:v>
      </x:c>
      <x:c r="L859" t="str">
        <x:v>No</x:v>
      </x:c>
      <x:c r="M859" s="6"/>
      <x:c r="N859"/>
      <x:c r="O859" t="str">
        <x:v>Software maintenance and evolution</x:v>
      </x:c>
      <x:c r="P859" t="str">
        <x:v>Automated program repair</x:v>
      </x:c>
      <x:c r="Q859" t="str">
        <x:v>Yes</x:v>
      </x:c>
    </x:row>
    <x:row r="860" ht="25.5" customHeight="1">
      <x:c r="A860" t="str">
        <x:v>Does data sampling improve deep learning-based vulnerability detection? Yeas! and Nays!</x:v>
      </x:c>
      <x:c r="B860" t="str">
        <x:v>Testing</x:v>
      </x:c>
      <x:c r="C860" t="str">
        <x:v>This paper investigates the impact of data sampling methods on deep learning-based vulnerability detection (DLVD). Through extensive experiments, the authors evaluate various sampling techniques (e.g., random oversampling, SMOTE) across four state-of-the-art DLVD models and three benchmark datasets. The results show that random oversampling on raw data (ROS_R) performs best overall, while undersampling improves recall. The study also examines whether sampling enhances models' ability to learn true vulnerability patterns, revealing room for further improvement. Practical recommendations are provided for practitioners and researchers.</x:v>
      </x:c>
      <x:c r="D860" t="str">
        <x:v>This paper investigates the impact of data sampling methods on deep learning-based vulnerability detection (DLVD). Through extensive experiments, the authors evaluate various sampling techniques (e.g., random oversampling, SMOTE) across four state-of-the-art DLVD models and three benchmark datasets. The results show that random oversampling on raw data (ROS_R) performs best overall, while undersampling improves recall. The study also examines whether sampling enhances models' ability to learn true vulnerability patterns, revealing room for further improvement. Practical recommendations are provided for practitioners and researchers.</x:v>
      </x:c>
      <x:c r="E860" t="str">
        <x:v>Effectiveness of data sampling methods in deep learning-based vulnerability detection and its impact on model performance</x:v>
      </x:c>
      <x:c r="F860" t="str">
        <x:v>Yes</x:v>
      </x:c>
      <x:c r="G860" t="str">
        <x:v>ICSE-23</x:v>
      </x:c>
      <x:c r="H860" t="str">
        <x:v>The paper uses three public data sets:
BigVul
Reveal
Devign</x:v>
      </x:c>
      <x:c r="I860" t="str">
        <x:v>Indicators:
Classification tasks: Recall (R), Precision (P), F1, AUC
Sorting task: Precision@k (P@10, P@20, P@50, P@100)
Effect:
Random oversampling (ROS_R) has a significant average improvement in F1, which is better than other sampling methods (such as SMOTE).
Random undersampling (RUS_R) performs best in recall, with an improvement of up to 464% (BigVul data set).
On the P@k indicator, ROS_R is better than the baseline (NoSampling) in most cases.</x:v>
      </x:c>
      <x:c r="J860" t="str">
        <x:v>No</x:v>
      </x:c>
      <x:c r="K860" t="str">
        <x:v>Not mentioned, but actionable practical suggestions are provided (such as recommending the use of ROS_R), and a reproduction toolkit is open sourced to support subsequent research and industrial applications.</x:v>
      </x:c>
      <x:c r="L860" t="str">
        <x:v>No</x:v>
      </x:c>
      <x:c r="M860" s="6"/>
      <x:c r="N860"/>
      <x:c r="O860" t="str">
        <x:v>Software maintenance and evolution</x:v>
      </x:c>
      <x:c r="P860" s="11" t="str">
        <x:v>Automated program repair</x:v>
      </x:c>
      <x:c r="Q860" s="11" t="str">
        <x:v>Yes</x:v>
      </x:c>
    </x:row>
    <x:row r="861" ht="25.5" customHeight="1">
      <x:c r="A861" t="str">
        <x:v>Incident-aware Duplicate Ticket Aggregation for Cloud Systems</x:v>
      </x:c>
      <x:c r="B861" t="str">
        <x:v>Maintenance</x:v>
      </x:c>
      <x:c r="C861" t="str">
        <x:v>The paper introduces iPACK, an incident-aware method for aggregating duplicate support tickets in cloud systems. Unlike traditional approaches relying on textual similarity, iPACK leverages cloud-side alerts to address the challenge of semantically diverse tickets caused by service dependencies and failure propagation. It formulates the problem as a two-stage linking process (alert-alert and ticket-alert) and employs Graph-based Incident Profiling (GIP) and Attentive Interaction Network (AIN) for accurate correlation. Evaluated on three Azure datasets, iPACK achieves an F1 score of 0.871–0.935, outperforming state-of-the-art methods by 12.4%–31.2%.</x:v>
      </x:c>
      <x:c r="D861" t="str">
        <x:v>The paper introduces iPACK, an incident-aware method for aggregating duplicate support tickets in cloud systems. Unlike traditional approaches relying on textual similarity, iPACK leverages cloud-side alerts to address the challenge of semantically diverse tickets caused by service dependencies and failure propagation. It formulates the problem as a two-stage linking process (alert-alert and ticket-alert) and employs Graph-based Incident Profiling (GIP) and Attentive Interaction Network (AIN) for accurate correlation. Evaluated on three Azure datasets, iPACK achieves an F1 score of 0.871–0.935, outperforming state-of-the-art methods by 12.4%–31.2%.</x:v>
      </x:c>
      <x:c r="E861" t="str">
        <x:v>Event-based aggregation of repetitive work orders in cloud systems</x:v>
      </x:c>
      <x:c r="F861" t="str">
        <x:v>Yes</x:v>
      </x:c>
      <x:c r="G861" t="str">
        <x:v>ICSE-23</x:v>
      </x:c>
      <x:c r="H861" t="str">
        <x:v>The paper uses three data sets (areas A, B, and C) collected from the Microsoft Azure production environment, including alerts, work orders, and event records for multiple services, spanning January 2020 to June 2022.</x:v>
      </x:c>
      <x:c r="I861" t="str">
        <x:v>Indicators:
F1 score (balancing precision and recall), precision (Precision), recall (recall) (used for work order aggregation evaluation);
Acc@K (K=1,2,3, used for work order-incident correlation evaluation).
Effect:
The F1 score of iPACK is 0.871~0.935, which is 12.4%~31.2% higher than the baseline method;
The Acc@1 of AIN reaches 0.817, which is significantly improved compared with the traditional method.</x:v>
      </x:c>
      <x:c r="J861" t="str">
        <x:v>Yes</x:v>
      </x:c>
      <x:c r="K861" t="str">
        <x:v>The paper mentions the practical application cases of iPACK in Azure:
Successful case: A data center cooling system failure caused multiple service alarms. iPACK accurately correlated alarms and work orders, and the support team notified customers in batches and accelerated fault resolution.
Failure case: A certain Web service 503 error caused the alarm to be delayed due to insensitive monitoring configuration, but iPACK still associated the triggered alarm and work order.</x:v>
      </x:c>
      <x:c r="L861" t="str">
        <x:v>Yes</x:v>
      </x:c>
      <x:c r="M861" s="6" t="e">
        <x:f>HYPERLINK("https://github.com/OpsPAI/iPACK","https://github.com/OpsPAI/iPACK,")</x:f>
        <x:v>HYPERLINK is not implemented. linkLocation=https://github.com/OpsPAI/iPACK, friendlyName=https://github.com/OpsPAI/iPACK,</x:v>
      </x:c>
      <x:c r="N861" t="str">
        <x:v>9</x:v>
      </x:c>
      <x:c r="O861" t="str">
        <x:v>Anomaly detection and fault diagnosis</x:v>
      </x:c>
      <x:c r="P861" t="str">
        <x:v>Cloud service failure root cause analysis</x:v>
      </x:c>
      <x:c r="Q861" t="str">
        <x:v>Yes</x:v>
      </x:c>
    </x:row>
    <x:row r="862" ht="25.5" customHeight="1">
      <x:c r="A862" s="8" t="str">
        <x:v>On the Reproducibility of Software Defect Datasets</x:v>
      </x:c>
      <x:c r="B862" t="str">
        <x:v>Maintenance</x:v>
      </x:c>
      <x:c r="C862" t="str">
        <x:v>This paper investigates the reproducibility of software defect datasets, revealing that even well-designed datasets are prone to breakage over time due to issues like dependency failures and environmental changes. By analyzing five Java defect datasets (e.g., Defects4J, BugSwarm), the authors found that 62.6% of artifacts broke at least once within 13 months. Through manual root-cause analysis and automated fixes (e.g., dependency caching and isolation), they improved reproducibility to over 95%, matching the quality of manually curated datasets. The study highlights the fragility of dependency management in software maintenance and proposes scalable prevention strategies.</x:v>
      </x:c>
      <x:c r="D862" t="str">
        <x:v>This paper investigates the reproducibility of software defect datasets, revealing that even well-designed datasets are prone to breakage over time due to issues like dependency failures and environmental changes. By analyzing five Java defect datasets (e.g., Defects4J, BugSwarm), the authors found that 62.6% of artifacts broke at least once within 13 months. Through manual root-cause analysis and automated fixes (e.g., dependency caching and isolation), they improved reproducibility to over 95%, matching the quality of manually curated datasets. The study highlights the fragility of dependency management in software maintenance and proposes scalable prevention strategies.</x:v>
      </x:c>
      <x:c r="E862" t="str">
        <x:v>Reproducibility of software defect data sets</x:v>
      </x:c>
      <x:c r="F862" t="str">
        <x:v>No</x:v>
      </x:c>
      <x:c r="G862" t="str">
        <x:v>ICSE-23</x:v>
      </x:c>
      <x:c r="H862" t="str">
        <x:v>The paper uses the following five Java defect data sets as benchmarks:
Defects4J
GrowingBugs
Bugs.jar
BugSwarm
Bears</x:v>
      </x:c>
      <x:c r="I862" t="str">
        <x:v>Quantitative indicators:
Reproducibility: The proportion of samples that can be successfully constructed and match expected test results during the test cycle.
Breakage Frequency: The number of times a sample breaks within 13 months.
Fix Coverage: The proportion of broken samples repaired by patches.
Effect:
Raw reproducibility: Defects4J is the highest (96.9%), Bugs.jar is the lowest (26.6%).
After applying dependency caching: 94.7% of the samples were successfully cached, and the image volume increased by only 5.1%.
After isolation technology: Reproducibility of more than 95% in 1,257 samples (8-month validation).</x:v>
      </x:c>
      <x:c r="J862" t="str">
        <x:v>No</x:v>
      </x:c>
      <x:c r="K862" t="str">
        <x:v>Not mentioned, but noted that its approach (such as dependency caching and isolation) can be generalized to other software engineering scenarios, such as the maintenance of continuous integration (CI) systems.</x:v>
      </x:c>
      <x:c r="L862" t="str">
        <x:v>No</x:v>
      </x:c>
      <x:c r="M862" s="6"/>
      <x:c r="N862"/>
      <x:c r="O862" t="str">
        <x:v>Software maintenance and evolution</x:v>
      </x:c>
      <x:c r="P862" t="str">
        <x:v>Software dependency management</x:v>
      </x:c>
      <x:c r="Q862" t="str">
        <x:v>No</x:v>
      </x:c>
    </x:row>
    <x:row r="863" ht="25.5" customHeight="1">
      <x:c r="A863" t="str">
        <x:v>Context-aware Bug Reproduction for Mobile Apps</x:v>
      </x:c>
      <x:c r="B863" t="str">
        <x:v>Testing</x:v>
      </x:c>
      <x:c r="C863" t="str">
        <x:v>The paper proposes ScopeDroid, a context-aware approach for automatically reproducing mobile app crashes from textual bug reports. By constructing a State Transition Graph (STG) and leveraging a multi-modal neural matching network, ScopeDroid integrates local (e.g., nearby components) and global (e.g., state transitions) context to address challenges like imprecise descriptions and missing GUI metadata. Evaluated on 102 bug reports from 69 Android apps, ScopeDroid achieved a 63.7% success rate, outperforming state-of-the-art baselines by 32.6%-38.3%. It also demonstrated robustness and developer preference in user studies.</x:v>
      </x:c>
      <x:c r="D863" t="str">
        <x:v>The paper proposes ScopeDroid, a context-aware approach for automatically reproducing mobile app crashes from textual bug reports. By constructing a State Transition Graph (STG) and leveraging a multi-modal neural matching network, ScopeDroid integrates local (e.g., nearby components) and global (e.g., state transitions) context to address challenges like imprecise descriptions and missing GUI metadata. Evaluated on 102 bug reports from 69 Android apps, ScopeDroid achieved a 63.7% success rate, outperforming state-of-the-art baselines by 32.6%-38.3%. It also demonstrated robustness and developer preference in user studies.</x:v>
      </x:c>
      <x:c r="E863" t="str">
        <x:v>Automatically reproduce crash issues based on text bug reports in mobile applications (Android)</x:v>
      </x:c>
      <x:c r="F863" t="str">
        <x:v>Yes</x:v>
      </x:c>
      <x:c r="G863" t="str">
        <x:v>ICSE-23</x:v>
      </x:c>
      <x:c r="H863" t="str">
        <x:v>ReCDroid dataset (33 bug reports)
AndroR2 dataset (22 bug reports)
Self-crawled GitHub dataset (47 bug reports, from 28 Android apps)
A total of 102 bug reports covering 69 popular Android applications.</x:v>
      </x:c>
      <x:c r="I863" t="str">
        <x:v>Reproduction success rate (Success Rate): ScopeDroid reaches 63.7% (65/102), which is significantly improved compared to the baseline (48.0% of ReCDroid+Maca and 46.0% of ReCDroid).
Matching accuracy (Hit@k/MRR):
Hit@1: 53%-61% (baseline 29%-38%)
Hit@5: 74%-85% (baseline 36%-55%)
MRR: 0.62-0.71 (baseline 0.21-0.44)
Reproducing Time: 83 seconds on average, faster than the baseline (440 seconds) (ignoring pre-exploration time).</x:v>
      </x:c>
      <x:c r="J863" t="str">
        <x:v>No</x:v>
      </x:c>
      <x:c r="K863" t="str">
        <x:v>Not mentioned, but the experimental data comes from real open source projects (such as Android applications on GitHub), and it is emphasized that its method can be applied to public testing platforms (such as automatically supplementing test report screenshots/GIFs) and developer tool chains (to reduce manual reproduction costs).</x:v>
      </x:c>
      <x:c r="L863" t="str">
        <x:v>No</x:v>
      </x:c>
      <x:c r="M863" s="6"/>
      <x:c r="N863"/>
      <x:c r="O863" t="str">
        <x:v>Program Analysis and Software Testing</x:v>
      </x:c>
      <x:c r="P863" t="str">
        <x:v>Automated test generation</x:v>
      </x:c>
      <x:c r="Q863" t="str">
        <x:v>Yes</x:v>
      </x:c>
    </x:row>
    <x:row r="864" ht="25.5" customHeight="1">
      <x:c r="A864" t="str">
        <x:v>Read It, Don't Watch It: Captioning Bug Recordings Automatically</x:v>
      </x:c>
      <x:c r="B864" t="str">
        <x:v>Maintenance</x:v>
      </x:c>
      <x:c r="C864" t="str">
        <x:v>This paper presents CAPdroid, a lightweight approach to automatically caption bug recordings for mobile apps. By leveraging image processing and deep learning models, CAPdroid segments recordings into user action clips (e.g., TAP, SCROLL, INPUT), infers action attributes (e.g., location, offset, text), and generates natural language descriptions as subtitles. Automated experiments show high accuracy (0.84 F1-score, 93% accuracy), while a user study confirms that the generated subtitles reduce bug replay time by 59.8% compared to manual steps.</x:v>
      </x:c>
      <x:c r="D864" t="str">
        <x:v>This paper presents CAPdroid, a lightweight approach to automatically caption bug recordings for mobile apps. By leveraging image processing and deep learning models, CAPdroid segments recordings into user action clips (e.g., TAP, SCROLL, INPUT), infers action attributes (e.g., location, offset, text), and generates natural language descriptions as subtitles. Automated experiments show high accuracy (0.84 F1-score, 93% accuracy), while a user study confirms that the generated subtitles reduce bug replay time by 59.8% compared to manual steps.</x:v>
      </x:c>
      <x:c r="E864" t="str">
        <x:v>Automatically generate subtitles for mobile application bug recording videos</x:v>
      </x:c>
      <x:c r="F864" t="str">
        <x:v>Yes</x:v>
      </x:c>
      <x:c r="G864" t="str">
        <x:v>ICSE-23</x:v>
      </x:c>
      <x:c r="H864" t="str">
        <x:v>Dataset: 439 10-minute screen recording videos of Android apps from Google Play, containing 12k clicks, 4k swipes, and 1k input actions.
Compare to baseline:
Action segmentation: ABS, HIST, SIFT, SURF, EDGE.
Attribute inference: V2S, GIFdroid.</x:v>
      </x:c>
      <x:c r="I864" t="str">
        <x:v>Action segmentation: Video F1-score 0.84, accuracy 93% (20% and 17% better than baseline).
Property inference:
Click position: average accuracy 91.33%.
Sliding offset: 94.87%.
Enter text: 88.19%.
User research: Save 59.8% of bug recurrence time.</x:v>
      </x:c>
      <x:c r="J864" t="str">
        <x:v>No</x:v>
      </x:c>
      <x:c r="K864" t="str">
        <x:v>Not reported</x:v>
      </x:c>
      <x:c r="L864" t="str">
        <x:v>No</x:v>
      </x:c>
      <x:c r="M864" s="6"/>
      <x:c r="N864"/>
      <x:c r="O864" t="str">
        <x:v>Human-computer interaction and developer tools</x:v>
      </x:c>
      <x:c r="P864" t="str">
        <x:v>Debugger and test tool optimization</x:v>
      </x:c>
      <x:c r="Q864" t="str">
        <x:v>Yes</x:v>
      </x:c>
    </x:row>
    <x:row r="865" ht="25.5" customHeight="1">
      <x:c r="A865" t="str">
        <x:v>DuetCS: Code Style Transfer through Generation and Retrieval</x:v>
      </x:c>
      <x:c r="B865" t="str">
        <x:v>Development</x:v>
      </x:c>
      <x:c r="C865" t="str">
        <x:v>This paper presents DUETCS, a system for automatic code style transfer through generation and retrieval. DUETCS leverages Big Code to learn separate embeddings for style and content, enabling the transformation of code into a desired style without predefined rules. The system employs meta-learning and attention mechanisms to distinguish style features (e.g., formatting, naming, structure) from content. Experiments demonstrate that DUETCS outperforms existing baselines in capturing diverse style aspects and achieves practical accuracy in generating or retrieving functionally equivalent code with the target style.</x:v>
      </x:c>
      <x:c r="D865" t="str">
        <x:v>This paper presents DUETCS, a system for automatic code style transfer through generation and retrieval. DUETCS leverages Big Code to learn separate embeddings for style and content, enabling the transformation of code into a desired style without predefined rules. The system employs meta-learning and attention mechanisms to distinguish style features (e.g., formatting, naming, structure) from content. Experiments demonstrate that DUETCS outperforms existing baselines in capturing diverse style aspects and achieves practical accuracy in generating or retrieving functionally equivalent code with the target style.</x:v>
      </x:c>
      <x:c r="E865" t="str">
        <x:v>Code style automatic conversion</x:v>
      </x:c>
      <x:c r="F865" t="str">
        <x:v>Yes</x:v>
      </x:c>
      <x:c r="G865" t="str">
        <x:v>ICSE-23</x:v>
      </x:c>
      <x:c r="H865" t="str">
        <x:v>Public Git Archive (PGA): Large-scale code repository for training and retrieval.
Codeforces: A self-built dataset for evaluating code style transformation performance.
JSformat: A data set for testing JavaScript code format recovery.
Java-small: A dataset for evaluating Java code style recovery.</x:v>
      </x:c>
      <x:c r="I865" t="str">
        <x:v>Reference accuracy: 13.1% (combined generation and retrieval).
Calculation accuracy: 55.8% (generated code compiles and is functionally correct).
Text accuracy: 71.8% (BLEU score).
Structural accuracy: 64.8% (AST similarity).
Format recovery accuracy (Prec): 89.2% (JSformat data set).
Name recovery accuracy (Prec): 48.7% (JSformat data set).</x:v>
      </x:c>
      <x:c r="J865" t="str">
        <x:v>No</x:v>
      </x:c>
      <x:c r="K865" t="str">
        <x:v>Not mentioned, but discussed the potential value of unified code style in open source project maintenance and team collaboration (such as the maintenance of GitHub code base).</x:v>
      </x:c>
      <x:c r="L865" t="str">
        <x:v>No</x:v>
      </x:c>
      <x:c r="M865" s="6"/>
      <x:c r="N865"/>
      <x:c r="O865" t="str">
        <x:v>Code generation and understanding</x:v>
      </x:c>
      <x:c r="P865" t="str">
        <x:v>Code refactoring and smell detection</x:v>
      </x:c>
      <x:c r="Q865" t="str">
        <x:v>Yes</x:v>
      </x:c>
    </x:row>
    <x:row r="866" ht="25.5" customHeight="1">
      <x:c r="A866" t="str">
        <x:v>On the Applicability of Language Models to Block-Based Programs</x:v>
      </x:c>
      <x:c r="B866" t="str">
        <x:v>Development</x:v>
      </x:c>
      <x:c r="C866" t="str">
        <x:v>This paper investigates the applicability of language models to block-based programming languages like Scratch. Block-based languages simplify programming by removing syntactic overhead, but this may reduce predictability for language models. The authors evaluate n-gram models and Transformers on tasks such as code completion and bug finding. Results show that blocks inhibit predictability, but language models remain feasible. The study lays a foundation for improving tooling and analyses for block-based languages.</x:v>
      </x:c>
      <x:c r="D866" t="str">
        <x:v>This paper investigates the applicability of language models to block-based programming languages like Scratch. Block-based languages simplify programming by removing syntactic overhead, but this may reduce predictability for language models. The authors evaluate n-gram models and Transformers on tasks such as code completion and bug finding. Results show that blocks inhibit predictability, but language models remain feasible. The study lays a foundation for improving tooling and analyses for block-based languages.</x:v>
      </x:c>
      <x:c r="E866" t="str">
        <x:v>Application of language models in block programming languages such as Scratch</x:v>
      </x:c>
      <x:c r="F866" t="str">
        <x:v>Yes</x:v>
      </x:c>
      <x:c r="G866" t="str">
        <x:v>ICSE-23</x:v>
      </x:c>
      <x:c r="H866" t="str">
        <x:v>The paper uses the following data sets:
100,000 publicly shared Scratch projects (for code completion tasks).
Fruit Catching game dataset provided by Whisker paper (41 student solutions and 1 model solution for error detection task).</x:v>
      </x:c>
      <x:c r="I866" t="str">
        <x:v>Code completion task: evaluated using top-x accuracy (x=1,2,3,5,10). The top-3 accuracy of the best model (4-gram) is 56.77%.
Error detection task: Using sequence length 3-6 for evaluation, it was found that a sequence of length 4 can detect 62.88% of errors, which is significantly better than random selection (28.79%).
Transformer model: Its performance in code completion tasks is similar to the 3-gram model, but not as good as the 4-gram model.</x:v>
      </x:c>
      <x:c r="J866" t="str">
        <x:v>No</x:v>
      </x:c>
      <x:c r="K866" t="str">
        <x:v>Not reported</x:v>
      </x:c>
      <x:c r="L866" t="str">
        <x:v>No</x:v>
      </x:c>
      <x:c r="M866" s="6"/>
      <x:c r="N866"/>
      <x:c r="O866" t="str">
        <x:v>Human-computer interaction and developer tools</x:v>
      </x:c>
      <x:c r="P866" t="str">
        <x:v>Visualization and cognitive assistance in software engineering</x:v>
      </x:c>
      <x:c r="Q866" t="str">
        <x:v>Yes</x:v>
      </x:c>
    </x:row>
    <x:row r="867" ht="25.5" customHeight="1">
      <x:c r="A867" t="str">
        <x:v>MTTM: Metamorphic Testing for Textual Content Moderation Software</x:v>
      </x:c>
      <x:c r="B867" t="str">
        <x:v>Testing</x:v>
      </x:c>
      <x:c r="C867" t="str">
        <x:v>The paper introduces MTTM, a Metamorphic Testing framework designed for validating textual content moderation software. By analyzing real-world user-generated text, the authors identify 11 metamorphic relations across character, word, and sentence levels to generate toxic yet evasive test cases. Evaluations on commercial software (Google, Baidu, Huawei) and academic models show high error-finding rates (up to 83.9%, 51%, and 82.5%, respectively). Additionally, retraining models with MTTM-generated cases improves robustness while maintaining accuracy.</x:v>
      </x:c>
      <x:c r="D867" t="str">
        <x:v>The paper introduces MTTM, a Metamorphic Testing framework designed for validating textual content moderation software. By analyzing real-world user-generated text, the authors identify 11 metamorphic relations across character, word, and sentence levels to generate toxic yet evasive test cases. Evaluations on commercial software (Google, Baidu, Huawei) and academic models show high error-finding rates (up to 83.9%, 51%, and 82.5%, respectively). Additionally, retraining models with MTTM-generated cases improves robustness while maintaining accuracy.</x:v>
      </x:c>
      <x:c r="E867" t="str">
        <x:v>Improving the robustness of text content moderation software through metamorphosis testing</x:v>
      </x:c>
      <x:c r="F867" t="str">
        <x:v>Yes</x:v>
      </x:c>
      <x:c r="G867" t="str">
        <x:v>ICSE-23</x:v>
      </x:c>
      <x:c r="H867" t="str">
        <x:v>Dataset: HateOffensive (English hate speech), Dirty (Chinese insulting content), SMS Spam Collection (English spam text messages), SpamMessage (Chinese spam messages), Sexting (English pornographic content), Midu (Chinese pornographic paragraphs).
Test objects: commercial software (Google Jigsaw, Baidu AI Cloud, Huawei Cloud) and academic models (such as HateXplain, BERT fine-tuning model).</x:v>
      </x:c>
      <x:c r="I867" t="str">
        <x:v>Main indicator: Error Finding Rate (EFR), which is the proportion of generated test cases that are incorrectly classified as "non-toxic".
Effect:
Business software: Google (up to 83.9% EFR), Baidu (51%), Huawei (82.5%).
Academic model: up to 91.2% EFR.
Improved model robustness: EFR dropped to 0%~5.9% after retraining, and the accuracy of the original test set remained unchanged (91.5% → 91.2%).</x:v>
      </x:c>
      <x:c r="J867" t="str">
        <x:v>Yes</x:v>
      </x:c>
      <x:c r="K867" t="str">
        <x:v>The paper tested the commercial content review software of Google Jigsaw, Baidu AI Cloud and Huawei Cloud, and analyzed their performance differences in handling different types of toxic content (such as hate speech, spam advertising, pornographic content). For example, Baidu’s poor performance in spam detection (EFR 51%) may be related to its advertising business model.</x:v>
      </x:c>
      <x:c r="L867" t="str">
        <x:v>No</x:v>
      </x:c>
      <x:c r="M867" s="6" t="e">
        <x:f>HYPERLINK("https://github.com/Jarviswang94/MTTM","https://github.com/Jarviswang94/MTTM,")</x:f>
        <x:v>HYPERLINK is not implemented. linkLocation=https://github.com/Jarviswang94/MTTM, friendlyName=https://github.com/Jarviswang94/MTTM,</x:v>
      </x:c>
      <x:c r="N867" t="str">
        <x:v>32</x:v>
      </x:c>
      <x:c r="O867" t="str">
        <x:v>Program Analysis and Software Testing</x:v>
      </x:c>
      <x:c r="P867" t="str">
        <x:v>Automated test generation</x:v>
      </x:c>
      <x:c r="Q867" t="str">
        <x:v>Yes</x:v>
      </x:c>
    </x:row>
    <x:row r="868" ht="25.5" customHeight="1">
      <x:c r="A868" t="str">
        <x:v>Metamorphic Shader Fusion for Testing Graphics Shader Compilers</x:v>
      </x:c>
      <x:c r="B868" t="str">
        <x:v>Testing</x:v>
      </x:c>
      <x:c r="C868" t="str">
        <x:v>The paper introduces FSHADER, a metamorphic testing framework designed to uncover bugs in graphics shader compilers. FSHADER mutates input shader programs via four metamorphic relations (MRs) that fuse multiple shaders and compare the rendered output against a fused version of individually rendered images. Testing 12 shader compilers from major GPU vendors (e.g., Intel, NVIDIA, AMD), FSHADER detected over 16,000 error-triggering inputs, including rendering inconsistencies and crashes. The framework demonstrates significant effectiveness in identifying subtle compiler bugs, with confirmed cases by developers. The work addresses a critical gap in graphics pipeline reliability, particularly for applications like gaming and autonomous systems.</x:v>
      </x:c>
      <x:c r="D868" t="str">
        <x:v>The paper introduces FSHADER, a metamorphic testing framework designed to uncover bugs in graphics shader compilers. FSHADER mutates input shader programs via four metamorphic relations (MRs) that fuse multiple shaders and compare the rendered output against a fused version of individually rendered images. Testing 12 shader compilers from major GPU vendors (e.g., Intel, NVIDIA, AMD), FSHADER detected over 16,000 error-triggering inputs, including rendering inconsistencies and crashes. The framework demonstrates significant effectiveness in identifying subtle compiler bugs, with confirmed cases by developers. The work addresses a critical gap in graphics pipeline reliability, particularly for applications like gaming and autonomous systems.</x:v>
      </x:c>
      <x:c r="E868" t="str">
        <x:v>Automated testing of graphics shader compilers</x:v>
      </x:c>
      <x:c r="F868" t="str">
        <x:v>No</x:v>
      </x:c>
      <x:c r="G868" t="str">
        <x:v>ICSE-23</x:v>
      </x:c>
      <x:c r="H868" t="str">
        <x:v>The paper uses 100 high-quality shader programs from shadertoy.com as seed input to generate 12,000 fused test cases. These seed programs involve complex rendering techniques (such as ray tracing) and geometric structures.</x:v>
      </x:c>
      <x:c r="I868" t="str">
        <x:v>Quantitative indicators: number of error trigger inputs (16,944 rendering errors, 379 crashes), test coverage (12 compilers/5 GPU vendors), image consistency threshold (pixel deviation threshold based on human visual judgment).
Effect:
A large number of errors were found in 12 configurations of OpenGL, Vulkan, and Direct3D, with the Vulkan compiler having the most defects (8,790 cases).
Metamorphosis relationship
MRo
(Occlusion) works best, triggering nearly 50% of errors.
Through manual analysis of 900 cases, it was confirmed that all errors originated from compiler optimization issues (such as incorrect optimization of frac and round functions).</x:v>
      </x:c>
      <x:c r="J868" t="str">
        <x:v>Yes</x:v>
      </x:c>
      <x:c r="K868" t="str">
        <x:v>Some errors have been submitted to GPU manufacturers such as Intel, AMD, and NVIDIA and have been confirmed (such as error optimization cases), but the repair progress is limited by the complexity of the driver. It was also mentioned that shader compiler errors may affect key areas such as virtual reality (VR), games, and autonomous driving assistance systems, such as causing image rendering abnormalities or safety accidents. FSHADER code has been open source</x:v>
      </x:c>
      <x:c r="L868" t="str">
        <x:v>No</x:v>
      </x:c>
      <x:c r="M868" s="6"/>
      <x:c r="N868"/>
      <x:c r="O868" t="str">
        <x:v>Program Analysis and Software Testing</x:v>
      </x:c>
      <x:c r="P868" t="str">
        <x:v>Automated test generation</x:v>
      </x:c>
      <x:c r="Q868" t="str">
        <x:v>No</x:v>
      </x:c>
    </x:row>
    <x:row r="869" ht="25.5" customHeight="1">
      <x:c r="A869" t="str">
        <x:v>Log Parsing with Prompt-based Few-shot Learning</x:v>
      </x:c>
      <x:c r="B869" t="str">
        <x:v>Maintenance</x:v>
      </x:c>
      <x:c r="C869" t="str">
        <x:v>The paper introduces LogPPT, a novel log parsing approach using prompt-based few-shot learning. It leverages pre-trained language models (e.g., RoBERTa) and a small set of labeled log data to accurately identify log templates and parameters by capturing semantic information. Unlike traditional methods relying on statistical features or domain-specific rules, LogPPT employs an adaptive random sampling algorithm and template-free prompt tuning, eliminating the need for manual regex or hyperparameter tuning. Evaluated on 16 public log datasets, LogPPT achieves an average Parsing Accuracy (PA) of 0.916, outperforming state-of-the-art parsers by 84%.</x:v>
      </x:c>
      <x:c r="D869" t="str">
        <x:v>The paper introduces LogPPT, a novel log parsing approach using prompt-based few-shot learning. It leverages pre-trained language models (e.g., RoBERTa) and a small set of labeled log data to accurately identify log templates and parameters by capturing semantic information. Unlike traditional methods relying on statistical features or domain-specific rules, LogPPT employs an adaptive random sampling algorithm and template-free prompt tuning, eliminating the need for manual regex or hyperparameter tuning. Evaluated on 16 public log datasets, LogPPT achieves an average Parsing Accuracy (PA) of 0.916, outperforming state-of-the-art parsers by 84%.</x:v>
      </x:c>
      <x:c r="E869" t="str">
        <x:v>Log analysis</x:v>
      </x:c>
      <x:c r="F869" t="str">
        <x:v>Yes</x:v>
      </x:c>
      <x:c r="G869" t="str">
        <x:v>ICSE-23</x:v>
      </x:c>
      <x:c r="H869" t="str">
        <x:v>The paper uses 16 public log data sets (from the LogPai benchmark), including HDFS, BGL, HealthApp, etc., covering a variety of scenarios such as distributed systems, supercomputers, and operating systems. A corrected version of the dataset is from Khan et al. (2022) to eliminate annotation errors.</x:v>
      </x:c>
      <x:c r="I869" t="str">
        <x:v>Group Accuracy (GA): average 0.923, 15.8% better than the optimal baseline (Drain).
Parsing Accuracy (PA): Average 0.916, 84% better than baseline.
Edit Distance (ED): 1.130 on average (lower is better), 7 times better than the baseline.
Efficiency: It takes 107 seconds to process 1 million logs (close to the fastest baseline AEL of 84 seconds).
Few-sample performance: only 32 labeled data are needed to achieve high accuracy (GA 0.923, PA 0.916).</x:v>
      </x:c>
      <x:c r="J869" t="str">
        <x:v>Yes</x:v>
      </x:c>
      <x:c r="K869" t="str">
        <x:v>Not mentioned, but it is emphasized that its method does not require domain knowledge adaptation, is suitable for diverse log formats in production environments (such as distributed systems, mobile applications, etc.), and has practical deployment potential.</x:v>
      </x:c>
      <x:c r="L869" t="str">
        <x:v>No</x:v>
      </x:c>
      <x:c r="M869" s="6" t="e">
        <x:f>HYPERLINK("https://github.com/LogIntelligence/LogPPT","https://github.com/LogIntelligence/LogPPT,")</x:f>
        <x:v>HYPERLINK is not implemented. linkLocation=https://github.com/LogIntelligence/LogPPT, friendlyName=https://github.com/LogIntelligence/LogPPT,</x:v>
      </x:c>
      <x:c r="N869" t="str">
        <x:v>63</x:v>
      </x:c>
      <x:c r="O869" t="str">
        <x:v>Anomaly detection and fault diagnosis</x:v>
      </x:c>
      <x:c r="P869" t="str">
        <x:v>Log analysis</x:v>
      </x:c>
      <x:c r="Q869" t="str">
        <x:v>Yes</x:v>
      </x:c>
    </x:row>
    <x:row r="870" ht="25.5" customHeight="1">
      <x:c r="A870" t="str">
        <x:v>Retrieval-Based Prompt Selection for Code-Related Few-Shot Learning</x:v>
      </x:c>
      <x:c r="B870" t="str">
        <x:v>Development</x:v>
      </x:c>
      <x:c r="C870" t="str">
        <x:v>This paper presents Cedar, a retrieval-based prompt selection technique for code-related few-shot learning. Cedar automatically retrieves code demonstrations similar to developer tasks using embedding or frequency analysis, constructing effective prompts for large language models (e.g., Codex). The approach is applied to test assertion generation and program repair tasks, achieving accuracies of 76% and 52%, respectively. Cedar outperforms state-of-the-art task-specific and fine-tuned models, demonstrating its potential for multilingual and multitask settings without requiring extensive training.</x:v>
      </x:c>
      <x:c r="D870" t="str">
        <x:v>This paper presents Cedar, a retrieval-based prompt selection technique for code-related few-shot learning. Cedar automatically retrieves code demonstrations similar to developer tasks using embedding or frequency analysis, constructing effective prompts for large language models (e.g., Codex). The approach is applied to test assertion generation and program repair tasks, achieving accuracies of 76% and 52%, respectively. Cedar outperforms state-of-the-art task-specific and fine-tuned models, demonstrating its potential for multilingual and multitask settings without requiring extensive training.</x:v>
      </x:c>
      <x:c r="E870" t="str">
        <x:v>Application of retrieval-based hint selection method (Cedar) in code-related tasks such as test assertion generation and program repair</x:v>
      </x:c>
      <x:c r="F870" t="str">
        <x:v>Yes</x:v>
      </x:c>
      <x:c r="G870" t="str">
        <x:v>ICSE-23</x:v>
      </x:c>
      <x:c r="H870" t="str">
        <x:v>Test assertion generation task: ATLAS dataset (containing test-assertion pairs of Java code).
Program repair task: TFix dataset (contains static linting errors in JavaScript code).</x:v>
      </x:c>
      <x:c r="I870" t="str">
        <x:v>Test assertion generation task:
Accuracy (Exact Match): 76.55% (Cedar) vs. 17.66% (ATLAS, task-specific model) and 68.93% (Mastropaolo et al., fine-tuned model).
Other indicators: LCS (88.99%), edit distance (13.18), assertion method matching (89.31%).
Program repair tasks:
Accuracy (Exact Match): 51.72% (Cedar) vs. 7.90% (Hoppity, task-specific model) and 49.30% (TFix, fine-tuned model).
Other indicators: LCS (75.57%), edit distance (32.97).</x:v>
      </x:c>
      <x:c r="J870" t="str">
        <x:v>No</x:v>
      </x:c>
      <x:c r="K870" t="str">
        <x:v>Not mentioned, but mentioned in the paper that Cedar can be used as an IDE plug-in or neural code auxiliary tool to help developers complete code generation and repair tasks</x:v>
      </x:c>
      <x:c r="L870" t="str">
        <x:v>No</x:v>
      </x:c>
      <x:c r="M870" s="6" t="e">
        <x:f>HYPERLINK("https://github.com/prompt-learning/cedar","https://github.com/prompt-learning/cedar,")</x:f>
        <x:v>HYPERLINK is not implemented. linkLocation=https://github.com/prompt-learning/cedar, friendlyName=https://github.com/prompt-learning/cedar,</x:v>
      </x:c>
      <x:c r="N870" t="str">
        <x:v>21</x:v>
      </x:c>
      <x:c r="O870" t="str">
        <x:v>Code generation and understanding</x:v>
      </x:c>
      <x:c r="P870" t="str">
        <x:v>Code generation and completion</x:v>
      </x:c>
      <x:c r="Q870" t="str">
        <x:v>Yes</x:v>
      </x:c>
    </x:row>
    <x:row r="871" ht="25.5" customHeight="1">
      <x:c r="A871" t="str">
        <x:v>An Empirical Study of Pre-Trained Model Reuse in the Hugging Face Deep Learning Model Registry</x:v>
      </x:c>
      <x:c r="B871" t="str">
        <x:v>Development</x:v>
      </x:c>
      <x:c r="C871" t="str">
        <x:v>This paper presents the first empirical study of pre-trained model (PTM) reuse in the Hugging Face deep learning model registry. Through interviews with 12 practitioners and systematic measurements of 63,182 PTM packages, the study identifies a decision-making workflow for PTM reuse, key attributes (e.g., provenance, reproducibility, portability), and three major challenges (missing attributes, performance discrepancies, and model risks). It also analyzes security risks in the Hugging Face ecosystem and suggests future directions, such as model auditing, infrastructure enhancements, and adversarial attack detection.</x:v>
      </x:c>
      <x:c r="D871" t="str">
        <x:v>This paper presents the first empirical study of pre-trained model (PTM) reuse in the Hugging Face deep learning model registry. Through interviews with 12 practitioners and systematic measurements of 63,182 PTM packages, the study identifies a decision-making workflow for PTM reuse, key attributes (e.g., provenance, reproducibility, portability), and three major challenges (missing attributes, performance discrepancies, and model risks). It also analyzes security risks in the Hugging Face ecosystem and suggests future directions, such as model auditing, infrastructure enhancements, and adversarial attack detection.</x:v>
      </x:c>
      <x:c r="E871" t="str">
        <x:v>Reuse practices, challenges and ecosystem security risks of pre-trained models (PTM) in deep learning models</x:v>
      </x:c>
      <x:c r="F871" t="str">
        <x:v>Yes</x:v>
      </x:c>
      <x:c r="G871" t="str">
        <x:v>ICSE-23</x:v>
      </x:c>
      <x:c r="H871" t="str">
        <x:v>The paper does not explicitly mention the use of a specific benchmark, but it conducts systematic measurement and analysis based on 63,182 PTM packages in the Hugging Face model registry (HFTorrent data set).</x:v>
      </x:c>
      <x:c r="I871" t="str">
        <x:v>Quantitative indicators:
Completeness of model attributes (such as the proportion of missing documents, Figure 7 shows that only 17% of models in some tasks provide standardized performance statements).
Security risk coverage (for example, only 0.21% of warehouses use GPG signature submission, and 3.19% of organizations pass verification).
Dependency analysis (for example, the BERT architecture is dependent on 10,247 models).
Effect:
It reveals widespread issues such as lack of documentation and insufficient security practices in the Hugging Face ecosystem, and provides data support for improving model reuse and security.</x:v>
      </x:c>
      <x:c r="J871" t="str">
        <x:v>No</x:v>
      </x:c>
      <x:c r="K871" t="str">
        <x:v>Not mentioned, but the following cases are mentioned: Practitioners perform transfer learning and quantitative deployment by reusing PTM (such as Google and Meta's models).
As the largest open PTM registry, Hugging Face is widely used for industrial-level model sharing and collaboration (for example, the SpanBERT model has been downloaded 6.9 million times per month).</x:v>
      </x:c>
      <x:c r="L871" t="str">
        <x:v>No</x:v>
      </x:c>
      <x:c r="M871" s="6"/>
      <x:c r="N871"/>
      <x:c r="O871" t="str">
        <x:v>SE for AI </x:v>
      </x:c>
      <x:c r="P871" t="str">
        <x:v>Code pre-trained model</x:v>
      </x:c>
      <x:c r="Q871" t="str">
        <x:v>Yes</x:v>
      </x:c>
    </x:row>
    <x:row r="872" ht="25.5" customHeight="1">
      <x:c r="A872" s="14" t="str">
        <x:v>ContraBERT: Enhancing Code Pre-trained Models via Contrastive Learning</x:v>
      </x:c>
      <x:c r="B872" t="str">
        <x:v>Development</x:v>
      </x:c>
      <x:c r="C872" t="str">
        <x:v>The paper ContraBERT: Enhancing Code Pre-trained Models via Contrastive Learning proposes a contrastive learning framework to improve the robustness of existing code pre-trained models (e.g., CodeBERT, GraphCodeBERT). It introduces nine data augmentation operators for programming languages (PL) and natural language (NL), combining masked language modeling (MLM) with contrastive pre-training. Experiments demonstrate that ContraBERT enhances model robustness against adversarial attacks (e.g., variable renaming) and achieves superior performance on downstream tasks like clone detection and defect detection.</x:v>
      </x:c>
      <x:c r="D872" t="str">
        <x:v>The paper ContraBERT: Enhancing Code Pre-trained Models via Contrastive Learning proposes a contrastive learning framework to improve the robustness of existing code pre-trained models (e.g., CodeBERT, GraphCodeBERT). It introduces nine data augmentation operators for programming languages (PL) and natural language (NL), combining masked language modeling (MLM) with contrastive pre-training. Experiments demonstrate that ContraBERT enhances model robustness against adversarial attacks (e.g., variable renaming) and achieves superior performance on downstream tasks like clone detection and defect detection.</x:v>
      </x:c>
      <x:c r="E872" t="str">
        <x:v>Enhance the robustness of code pre-trained models through contrastive learning and verify their effectiveness in downstream software engineering tasks</x:v>
      </x:c>
      <x:c r="F872" t="str">
        <x:v>Yes</x:v>
      </x:c>
      <x:c r="G872" t="str">
        <x:v>ICSE-23</x:v>
      </x:c>
      <x:c r="H872" s="5" t="str">
        <x:v>Pre-training dataset: CodeSearchNet (contains NL-PL pairs for six programming languages).
Downstream task data set:
Clone detection: POJ-104 (from CodeXGLUE).
Defect detection: task data set provided by CodeXGLUE.
Code search: GraphCodeBERT cleaned dataset.
Code translation: CodeXGLUE's Java-C# dataset.</x:v>
      </x:c>
      <x:c r="I872" t="str">
        <x:v>Clone detection: MAP@R (original model 84.29, ContraBERT improved to 90.46).
Defect detection: accuracy (Acc) (original model 62.08, ContraBERT improved to 64.17).
Code translation: BLEU-4 and Acc (Java→C# BLEU-4 improved from 79.92 to 80.78).
Code Search: MRR (overall improved from 0.693 to 0.719).</x:v>
      </x:c>
      <x:c r="J872" t="str">
        <x:v>No</x:v>
      </x:c>
      <x:c r="K872" t="str">
        <x:v>Not mentioned, but pointed out the potential value of pre-trained models in "big code" scenarios such as GitHub (such as code search, vulnerability detection, etc.)</x:v>
      </x:c>
      <x:c r="L872" t="str">
        <x:v>No</x:v>
      </x:c>
      <x:c r="M872" s="6" t="e">
        <x:f>HYPERLINK("https://github.com/shangqing-liu/ContraBERT","https://github.com/shangqing-liu/ContraBERT,")</x:f>
        <x:v>HYPERLINK is not implemented. linkLocation=https://github.com/shangqing-liu/ContraBERT, friendlyName=https://github.com/shangqing-liu/ContraBERT,</x:v>
      </x:c>
      <x:c r="N872" t="str">
        <x:v>35</x:v>
      </x:c>
      <x:c r="O872" t="str">
        <x:v>SE for AI </x:v>
      </x:c>
      <x:c r="P872" t="str">
        <x:v>Code pre-trained model</x:v>
      </x:c>
      <x:c r="Q872" t="str">
        <x:v>Yes</x:v>
      </x:c>
    </x:row>
    <x:row r="873" ht="25.5" customHeight="1">
      <x:c r="A873" t="str">
        <x:v>DStream: A Streaming-Based Highly Parallel IFDS Framework</x:v>
      </x:c>
      <x:c r="B873" t="str">
        <x:v>Development</x:v>
      </x:c>
      <x:c r="C873" t="str">
        <x:v>The paper presents DStream, a streaming-based highly parallel IFDS framework designed to address the scalability challenges of traditional IFDS analysis, such as excessive memory consumption and low efficiency for large-scale programs. DStream leverages an out-of-core computation model to reduce memory footprint and employs fine-grained data parallelism to enhance performance. Experiments demonstrate that DStream achieves average speedups of 4.37x to 14.46x on commodity PCs with limited memory, outperforming state-of-the-art tools like FlowDroid and DiskDroid while successfully scaling to larger programs.</x:v>
      </x:c>
      <x:c r="D873" t="str">
        <x:v>The paper presents DStream, a streaming-based highly parallel IFDS framework designed to address the scalability challenges of traditional IFDS analysis, such as excessive memory consumption and low efficiency for large-scale programs. DStream leverages an out-of-core computation model to reduce memory footprint and employs fine-grained data parallelism to enhance performance. Experiments demonstrate that DStream achieves average speedups of 4.37x to 14.46x on commodity PCs with limited memory, outperforming state-of-the-art tools like FlowDroid and DiskDroid while successfully scaling to larger programs.</x:v>
      </x:c>
      <x:c r="E873" t="str">
        <x:v>Improving the scalability and efficiency of the IFDS framework</x:v>
      </x:c>
      <x:c r="F873" t="str">
        <x:v>No</x:v>
      </x:c>
      <x:c r="G873" t="str">
        <x:v>ICSE-23</x:v>
      </x:c>
      <x:c r="H873" t="str">
        <x:v>The paper uses 36 open source Android applications as a benchmark test set (such as F-Droid, acr.browser.lighting, etc.). These applications come from the benchmark tests of FlowDroid and DiskDroid, covering different scales and complexity.</x:v>
      </x:c>
      <x:c r="I873" t="str">
        <x:v>Indicators: analysis time (seconds), memory usage (GB), acceleration ratio (Speedup).
Effect:
Under the 16GB memory limit, DStream is accelerated by an average of 4.37 times (compared to Graspan) to 14.46 times (compared to DiskDroid).
In the 8-32GB memory range, DStream successfully analyzed all 36 applications, while FlowDroid and DiskDroid had 19 and 13 applications fail due to insufficient memory or timeout respectively.
The thread scalability test shows that the analysis time of DStream decreases nearly linearly under 8 threads.</x:v>
      </x:c>
      <x:c r="J873" t="str">
        <x:v>No</x:v>
      </x:c>
      <x:c r="K873" t="str">
        <x:v>Not mentioned, but mentioned tools (such as FlowDroid) are often used for security analysis of Android applications (such as taint analysis). Potential application scenarios include mobile application security detection and vulnerability mining.</x:v>
      </x:c>
      <x:c r="L873" t="str">
        <x:v>No</x:v>
      </x:c>
      <x:c r="M873" s="6"/>
      <x:c r="N873"/>
      <x:c r="O873" t="str">
        <x:v>Program Analysis and Software Testing</x:v>
      </x:c>
      <x:c r="P873" t="str">
        <x:v>program analysis techniques</x:v>
      </x:c>
      <x:c r="Q873" t="str">
        <x:v>No</x:v>
      </x:c>
    </x:row>
    <x:row r="874" ht="25.5" customHeight="1">
      <x:c r="A874" t="str">
        <x:v>(Partial) Program Dependence Learning</x:v>
      </x:c>
      <x:c r="B874" t="str">
        <x:v>Development</x:v>
      </x:c>
      <x:c r="C874" t="str">
        <x:v>This paper introduces NeuralPDA, a neural network-based tool for analyzing program dependencies in both complete and partial code. By incorporating intra-statement and inter-statement contextual features, NeuralPDA efficiently predicts edges in Control Flow Graphs (CFGs) and Program Dependence Graphs (PDGs). Evaluations show F-scores of 94.29% for Java and 92.46% for C/C++ code. The tool also demonstrates practical utility in vulnerability detection, with only a 1.1% performance drop compared to traditional program analysis tools, and successfully identifies 14 real-world vulnerable code snippets from StackOverflow.</x:v>
      </x:c>
      <x:c r="D874" t="str">
        <x:v>This paper introduces NeuralPDA, a neural network-based tool for analyzing program dependencies in both complete and partial code. By incorporating intra-statement and inter-statement contextual features, NeuralPDA efficiently predicts edges in Control Flow Graphs (CFGs) and Program Dependence Graphs (PDGs). Evaluations show F-scores of 94.29% for Java and 92.46% for C/C++ code. The tool also demonstrates practical utility in vulnerability detection, with only a 1.1% performance drop compared to traditional program analysis tools, and successfully identifies 14 real-world vulnerable code snippets from StackOverflow.</x:v>
      </x:c>
      <x:c r="E874" t="str">
        <x:v>Program dependency analysis based on neural network</x:v>
      </x:c>
      <x:c r="F874" t="str">
        <x:v>Yes</x:v>
      </x:c>
      <x:c r="G874" t="str">
        <x:v>ICSE-23</x:v>
      </x:c>
      <x:c r="H874" t="str">
        <x:v>Java dataset: GitHub Java Corpus, containing 57,600 training files and 14,400 test files.
C/C++ dataset: Big-Vul dataset extended from the Common Vulnerabilities and Exposure database, containing approximately 50,000 methods.
Vulnerability detection data set: The Java method data set collected by Li et al. contains 8,000 training samples and 1,000 test samples.</x:v>
      </x:c>
      <x:c r="I874" t="str">
        <x:v>Main indicators: F-score, accuracy, recall, and precision.
Effect:
Java code: The F-score of the CFG side is 98.44%, the F-score of the PDG side is 88.70%, and the overall F-score is 94.29%.
C/C++ code: Comprehensive F-score is 92.46%.
Vulnerability detection task: The F-score of vulnerability detection using PDG generated by NeuralPDA is 73.26%, which is only 1.1% lower than traditional tools.</x:v>
      </x:c>
      <x:c r="J874" t="str">
        <x:v>Yes</x:v>
      </x:c>
      <x:c r="K874" t="str">
        <x:v>The paper mentions the application case of NeuralPDA in StackOverflow code snippet vulnerability detection, successfully identifying 14 real vulnerable code snippets (such as CWE-78 and CWE-1019 vulnerabilities). In addition, the paper discusses its potential applications in software engineering tasks such as code completion and defect localization.</x:v>
      </x:c>
      <x:c r="L874" t="str">
        <x:v>No</x:v>
      </x:c>
      <x:c r="M874" s="6" t="e">
        <x:f>HYPERLINK("https://github.com/aashishyadavally/NeuralPDA","https://github.com/aashishyadavally/NeuralPDA,")</x:f>
        <x:v>HYPERLINK is not implemented. linkLocation=https://github.com/aashishyadavally/NeuralPDA, friendlyName=https://github.com/aashishyadavally/NeuralPDA,</x:v>
      </x:c>
      <x:c r="N874" t="str">
        <x:v>9</x:v>
      </x:c>
      <x:c r="O874" t="str">
        <x:v>Program Analysis and Software Testing</x:v>
      </x:c>
      <x:c r="P874" t="str">
        <x:v>program analysis techniques</x:v>
      </x:c>
      <x:c r="Q874" t="str">
        <x:v>Yes</x:v>
      </x:c>
    </x:row>
    <x:row r="875" ht="25.5" customHeight="1">
      <x:c r="A875" t="str">
        <x:v>MirrorTaint: Practical Non-intrusive Dynamic Taint Tracking for JVM-based Microservice Systems</x:v>
      </x:c>
      <x:c r="B875" t="str">
        <x:v>Testing</x:v>
      </x:c>
      <x:c r="C875" t="str">
        <x:v>The paper MirrorTaint: Practical Non-intrusive Dynamic Taint Tracking for JVM-based Microservice Systems introduces MirrorTaint, a non-intrusive dynamic taint analysis technique for JVM-based microservice systems. Unlike existing approaches that modify program metadata or runtime systems, MirrorTaint constructs a mirrored memory space to track taints without altering the original program. It achieves high precision (97.9%) and recall (100%) with low runtime overhead (32.7%). Evaluations on open-source benchmarks and industrial applications (e.g., Ant Group’s financial systems) demonstrate its superiority over state-of-the-art tools like Phosphor and FlowDroid, and it successfully detected the Log4j2 vulnerability.</x:v>
      </x:c>
      <x:c r="D875" t="str">
        <x:v>The paper MirrorTaint: Practical Non-intrusive Dynamic Taint Tracking for JVM-based Microservice Systems introduces MirrorTaint, a non-intrusive dynamic taint analysis technique for JVM-based microservice systems. Unlike existing approaches that modify program metadata or runtime systems, MirrorTaint constructs a mirrored memory space to track taints without altering the original program. It achieves high precision (97.9%) and recall (100%) with low runtime overhead (32.7%). Evaluations on open-source benchmarks and industrial applications (e.g., Ant Group’s financial systems) demonstrate its superiority over state-of-the-art tools like Phosphor and FlowDroid, and it successfully detected the Log4j2 vulnerability.</x:v>
      </x:c>
      <x:c r="E875" t="str">
        <x:v>Non-intrusive implementation and application of dynamic taint analysis technology in JVM microservice system</x:v>
      </x:c>
      <x:c r="F875" t="str">
        <x:v>Yes</x:v>
      </x:c>
      <x:c r="G875" t="str">
        <x:v>ICSE-23</x:v>
      </x:c>
      <x:c r="H875" t="str">
        <x:v>Open source projects: 8 popular GitHub microservice systems (such as SockShop, Apollo, etc.).
Industrial case: Ant Group’s five core microservice systems (such as fund trading system, protocol system, etc.).
Vulnerability detection: Log4j2 vulnerability (CVE-2021-44228).</x:v>
      </x:c>
      <x:c r="I875" t="str">
        <x:v>Precision: 97.9% (FlowDroid is 100%, but the recall rate is low).
Recall: 100% (Phosphor is 9.9%, FlowDroid is 28.2%).
Runtime overhead: 32.7% on average (138.6% for Phosphor).
Memory overhead: 127.9% on average (lower than Phosphor in some scenarios).</x:v>
      </x:c>
      <x:c r="J875" t="str">
        <x:v>Yes</x:v>
      </x:c>
      <x:c r="K875" t="str">
        <x:v>Ant Group Case: A microservice system used to generate fund documents. Compared with the inspection system based on developer experience, MirrorTaint covers 99% of data relationships (the developer system only 84%).
Log4j2 vulnerability detection: The vulnerability was successfully reproduced and detected, but FlowDroid failed to discover it due to insufficient polymorphic support.</x:v>
      </x:c>
      <x:c r="L875" t="str">
        <x:v>Yes</x:v>
      </x:c>
      <x:c r="M875" s="6" t="e">
        <x:f>HYPERLINK("https://github.com/MirrorTaint/MirrorTaint","https://github.com/MirrorTaint/MirrorTaint,")</x:f>
        <x:v>HYPERLINK is not implemented. linkLocation=https://github.com/MirrorTaint/MirrorTaint, friendlyName=https://github.com/MirrorTaint/MirrorTaint,</x:v>
      </x:c>
      <x:c r="N875" t="str">
        <x:v>7</x:v>
      </x:c>
      <x:c r="O875" t="str">
        <x:v>Program Analysis and Software Testing</x:v>
      </x:c>
      <x:c r="P875" t="str">
        <x:v>program analysis techniques</x:v>
      </x:c>
      <x:c r="Q875" t="str">
        <x:v>No</x:v>
      </x:c>
    </x:row>
    <x:row r="876" ht="25.5" customHeight="1">
      <x:c r="A876" t="str">
        <x:v>Silent Vulnerable Dependency Alert Prediction with Vulnerability Key Aspect Explanation</x:v>
      </x:c>
      <x:c r="B876" t="str">
        <x:v>Maintenance</x:v>
      </x:c>
      <x:c r="C876" t="str">
        <x:v>The paper proposes an encoder-decoder framework to predict silent vulnerable dependency alerts in open-source software (OSS) and generates explainable vulnerability key aspects (e.g., vulnerability type, root cause, attack vector, and impact). By integrating CodeBERT with commit messages and code changes, the method achieves state-of-the-art performance in classification (0.89 AUC) and generation tasks (Rouge-1 32.8-45.2). A user study confirms that explainable alerts improve developers' efficiency in identifying true positives. This is the first work to apply Explainable AI (XAI) in silent dependency alert prediction.</x:v>
      </x:c>
      <x:c r="D876" t="str">
        <x:v>The paper proposes an encoder-decoder framework to predict silent vulnerable dependency alerts in open-source software (OSS) and generates explainable vulnerability key aspects (e.g., vulnerability type, root cause, attack vector, and impact). By integrating CodeBERT with commit messages and code changes, the method achieves state-of-the-art performance in classification (0.89 AUC) and generation tasks (Rouge-1 32.8-45.2). A user study confirms that explainable alerts improve developers' efficiency in identifying true positives. This is the first work to apply Explainable AI (XAI) in silent dependency alert prediction.</x:v>
      </x:c>
      <x:c r="E876" t="str">
        <x:v>Prediction and explainability analysis of silent vulnerability dependency alerts</x:v>
      </x:c>
      <x:c r="F876" t="str">
        <x:v>Yes</x:v>
      </x:c>
      <x:c r="G876" t="str">
        <x:v>ICSE-23</x:v>
      </x:c>
      <x:c r="H876" t="str">
        <x:v>The paper collected 8,946 vulnerability patch submissions and 25,060 key vulnerability data from multiple public databases (such as NVD, GitHub Advisory Database, Snyk, IBM X-Force), covering 2,017 repositories and multiple programming languages (C, PHP, Java, etc.).</x:v>
      </x:c>
      <x:c r="I876" t="str">
        <x:v>Classification task: AUC (Area Under Curve), the best model CodeBERT reaches 0.89.
Generation tasks: Rouge-1 (32.8-45.2), Rouge-2, Rouge-L, CodeBERT performs best in most key aspects of generation.
User study: The experimental group completed the task in a shorter time than the control group (120.2 seconds vs. 131.0 seconds), and the accuracy rate was higher (23 vs. 19 correct judgments).</x:v>
      </x:c>
      <x:c r="J876" t="str">
        <x:v>No</x:v>
      </x:c>
      <x:c r="K876" t="str">
        <x:v>Not mentioned, but the paper mentions GitHub's CodeQL (a vulnerability detection tool for maintainers) and Dependabot (a dependency update tool for users), and illustrates the limitations of existing tools through cases (such as Apache Tomcat vulnerability repair). The proposed framework serves as a complementary tool to alert users in advance when vulnerabilities are not disclosed.</x:v>
      </x:c>
      <x:c r="L876" t="str">
        <x:v>No</x:v>
      </x:c>
      <x:c r="M876" s="6"/>
      <x:c r="N876"/>
      <x:c r="O876" t="str">
        <x:v>Software security and vulnerability analysis</x:v>
      </x:c>
      <x:c r="P876" t="str">
        <x:v>Defect prediction and generation</x:v>
      </x:c>
      <x:c r="Q876" t="str">
        <x:v>Yes</x:v>
      </x:c>
    </x:row>
    <x:row r="877" ht="25.5" customHeight="1">
      <x:c r="A877" s="8" t="str">
        <x:v>Compatible Remediation on Vulnerabilities from Third-Party Libraries for Java Projects</x:v>
      </x:c>
      <x:c r="B877" t="str">
        <x:v>Maintenance</x:v>
      </x:c>
      <x:c r="C877" t="str">
        <x:v>This paper introduces Coral, a tool designed to remediate vulnerabilities in third-party libraries for Java projects while ensuring compatibility (no compilation or unit test failures). Coral addresses the limitations of existing tools by globally optimizing the dependency graph and dynamically handling ripple effects. Evaluations show that Coral fixes 87.56% of vulnerabilities, achieves a 98.67% successful compilation rate, and a 92.96% unit test pass rate, outperforming other tools. The study also reveals that 78.45% of vulnerabilities can be fixed without breaking compatibility.</x:v>
      </x:c>
      <x:c r="D877" t="str">
        <x:v>This paper introduces Coral, a tool designed to remediate vulnerabilities in third-party libraries for Java projects while ensuring compatibility (no compilation or unit test failures). Coral addresses the limitations of existing tools by globally optimizing the dependency graph and dynamically handling ripple effects. Evaluations show that Coral fixes 87.56% of vulnerabilities, achieves a 98.67% successful compilation rate, and a 92.96% unit test pass rate, outperforming other tools. The study also reveals that 78.45% of vulnerabilities can be fixed without breaking compatibility.</x:v>
      </x:c>
      <x:c r="E877" t="str">
        <x:v>Compatibility fixes for third-party library vulnerabilities</x:v>
      </x:c>
      <x:c r="F877" t="str">
        <x:v>Yes</x:v>
      </x:c>
      <x:c r="G877" t="str">
        <x:v>ICSE-23</x:v>
      </x:c>
      <x:c r="H877" t="str">
        <x:v>The paper uses two sets of data sets:
RQ1/RQ2: 301 high-star (1K+ stars) Maven projects on GitHub, the average dependency graph size is 32.0, and each project is affected by an average of 27.6 CVEs.
RQ3: 2,000 randomly selected Maven projects (from 6,898 candidate projects) for large-scale ecological research.</x:v>
      </x:c>
      <x:c r="I877" t="str">
        <x:v>Vulnerability repair rate: 87.56% (other tools have a maximum of 75.32%).
Compilation success rate: 98.67% (other tools are lower, such as Dependabot with 20 failure cases).
Unit test pass rate: 92.96%.
Classification of remaining vulnerabilities: 553 unreachable vulnerabilities and 583 unknown vulnerabilities remain after repair.
Time efficiency: Optimization time is significantly reduced through subgraph division (compared to Baseline C).</x:v>
      </x:c>
      <x:c r="J877" t="str">
        <x:v>No</x:v>
      </x:c>
      <x:c r="K877" t="str">
        <x:v>Not mentioned, but the following cases are mentioned:
Dependabot: Upgrade in Apache Commons-lang project caused build failure (GitHub PR #26).
Commercial tool Com A/Com B: As a comparison tool, its strategy is less effective due to the lack of global optimization and compatibility detection.
GitHub actual PR analysis: studied the reasons why users rejected fix suggestions (51.31% due to compatibility issues).</x:v>
      </x:c>
      <x:c r="L877" t="str">
        <x:v>No</x:v>
      </x:c>
      <x:c r="M877" s="6"/>
      <x:c r="N877"/>
      <x:c r="O877" t="str">
        <x:v>Software maintenance and evolution</x:v>
      </x:c>
      <x:c r="P877" t="str">
        <x:v>Automated program repair</x:v>
      </x:c>
      <x:c r="Q877" t="str">
        <x:v>No</x:v>
      </x:c>
    </x:row>
    <x:row r="878" ht="25.5" customHeight="1">
      <x:c r="A878" t="str">
        <x:v>Automated Black-box Testing of Mass Assignment Vulnerabilities in RESTful APIs</x:v>
      </x:c>
      <x:c r="B878" t="str">
        <x:v>Testing</x:v>
      </x:c>
      <x:c r="C878" t="str">
        <x:v>This paper presents an automated black-box testing approach to detect Mass Assignment vulnerabilities in RESTful APIs. By analyzing OpenAPI specifications, it clusters operations to identify read-only fields and generates test cases to exploit potential vulnerabilities. The method demonstrates high accuracy in detecting seeded vulnerabilities across diverse case studies, with no false positives. It offers a practical solution for security testing in multi-language and closed-source API environments.</x:v>
      </x:c>
      <x:c r="D878" t="str">
        <x:v>This paper presents an automated black-box testing approach to detect Mass Assignment vulnerabilities in RESTful APIs. By analyzing OpenAPI specifications, it clusters operations to identify read-only fields and generates test cases to exploit potential vulnerabilities. The method demonstrates high accuracy in detecting seeded vulnerabilities across diverse case studies, with no false positives. It offers a practical solution for security testing in multi-language and closed-source API environments.</x:v>
      </x:c>
      <x:c r="E878" t="str">
        <x:v>Automated detection of Mass Assignment vulnerabilities in RESTful APIs</x:v>
      </x:c>
      <x:c r="F878" t="str">
        <x:v>Yes</x:v>
      </x:c>
      <x:c r="G878" t="str">
        <x:v>ICSE-23</x:v>
      </x:c>
      <x:c r="H878" t="str">
        <x:v>Examples used in experiments include:
Open source projects: VAmPI, OWASP, Toggle, Bookstore, CRUD (covering Python, Java, ASP.NET, Node.js).
Industrial-grade API: 10 Google REST APIs (such as Gmail, Drive, etc., only for static analysis).</x:v>
      </x:c>
      <x:c r="I878" t="str">
        <x:v>CRUD semantic recognition accuracy: 98% (average).
Clustering accuracy: 94% (average).
Resource ID recognition accuracy: 93% (average).
Vulnerability detection:
Precision: 100% (no false positives).
Recall rate (Recall): close to 100% (only 1 missed detection).</x:v>
      </x:c>
      <x:c r="J878" t="str">
        <x:v>Yes</x:v>
      </x:c>
      <x:c r="K878" t="str">
        <x:v>The paper mentions Google's 10 mainstream REST APIs (such as Gmail, Drive, etc.) as extended cases, verifying the scalability of the method.</x:v>
      </x:c>
      <x:c r="L878" t="str">
        <x:v>No</x:v>
      </x:c>
      <x:c r="M878" s="6"/>
      <x:c r="N878"/>
      <x:c r="O878" t="str">
        <x:v>Program Analysis and Software Testing</x:v>
      </x:c>
      <x:c r="P878" t="str">
        <x:v>Automated test generation</x:v>
      </x:c>
      <x:c r="Q878" t="str">
        <x:v>No</x:v>
      </x:c>
    </x:row>
    <x:row r="879" ht="25.5" customHeight="1">
      <x:c r="A879" t="str">
        <x:v>CoLeFunDa: Explainable Silent Vulnerability Fix Identification</x:v>
      </x:c>
      <x:c r="B879" t="str">
        <x:v>Maintenance</x:v>
      </x:c>
      <x:c r="C879" t="str">
        <x:v>The paper introduces CoLeFunDa, a framework designed to identify and explain "silent vulnerability fixes" in open-source software (OSS), where fixes lack explicit vulnerability labels. CoLeFunDa employs contrastive learning and function-level code change data augmentation to effectively detect silent fixes and classify vulnerabilities by CWE categories and exploitability ratings. Experiments demonstrate its superiority over state-of-the-art methods, enabling earlier vulnerability detection and reducing security risks.</x:v>
      </x:c>
      <x:c r="D879" t="str">
        <x:v>The paper introduces CoLeFunDa, a framework designed to identify and explain "silent vulnerability fixes" in open-source software (OSS), where fixes lack explicit vulnerability labels. CoLeFunDa employs contrastive learning and function-level code change data augmentation to effectively detect silent fixes and classify vulnerabilities by CWE categories and exploitability ratings. Experiments demonstrate its superiority over state-of-the-art methods, enabling earlier vulnerability detection and reducing security risks.</x:v>
      </x:c>
      <x:c r="E879" t="str">
        <x:v>Identification and explanation of silent vulnerability fixes</x:v>
      </x:c>
      <x:c r="F879" t="str">
        <x:v>Yes</x:v>
      </x:c>
      <x:c r="G879" t="str">
        <x:v>ICSE-23</x:v>
      </x:c>
      <x:c r="H879" t="str">
        <x:v>The data sets used in the paper include:
1,436 Java CVE patches (from 310 open source projects).
839,682 non-bug fix commits.
CWE classification and CVSS exploitability score extracted from NVD (National Vulnerability Database).</x:v>
      </x:c>
      <x:c r="I879" t="str">
        <x:v>Silent repair identification tasks:
Indicators: AUC, CostEffort@5%/20%, Popt@5%/20%.
Effect: Compared with the baseline VulFixMiner, CoLeFunDa improves CostEffort@5% and Popt@5% by 14% and 13% respectively.
CWE classification tasks:
Indicators: Macro Precision/Recall/F1, AUC.
Effect: Macro F1 increased by 72%, AUC increased by 6%.
Availability rating classification tasks:
Indicators: Macro Precision/Recall/F1, AUC.
Effect: Macro F1 increased by 46%, AUC increased by 27%.</x:v>
      </x:c>
      <x:c r="J879" t="str">
        <x:v>No</x:v>
      </x:c>
      <x:c r="K879" t="str">
        <x:v>Not mentioned, but for 40 CVEs without CWE labels, CoLeFunDa's CWE classifier was evaluated by experts, and 62.5% of the vulnerabilities were correctly classified in the top 2 recommendations.
Potential applications: Help open source software users detect vulnerability fixes earlier, such as identifying fix submissions 11 days before the Log4Shell vulnerability (CVE-2021-44228) is made public.
Tool support: It can be integrated into the automated pipeline to monitor vulnerability repairs in the code warehouse in real time.</x:v>
      </x:c>
      <x:c r="L879" t="str">
        <x:v>Yes</x:v>
      </x:c>
      <x:c r="M879" s="6"/>
      <x:c r="N879"/>
      <x:c r="O879" t="str">
        <x:v>Software maintenance and evolution</x:v>
      </x:c>
      <x:c r="P879" t="str">
        <x:v>Automated program repair</x:v>
      </x:c>
      <x:c r="Q879" t="str">
        <x:v>Yes</x:v>
      </x:c>
    </x:row>
    <x:row r="880" ht="25.5" customHeight="1">
      <x:c r="A880" t="str">
        <x:v>Finding Causally Different Tests for an Industrial Control System</x:v>
      </x:c>
      <x:c r="B880" t="str">
        <x:v>Testing</x:v>
      </x:c>
      <x:c r="C880" t="str">
        <x:v>The paper presents a causality-guided fuzzing approach for testing Industrial Control Systems (ICS). Traditional fuzzing methods focus on quickly generating tests that achieve a goal but often overlook test diversity and causal analysis. The authors formalize sensor/actuator manipulation strategies, identify causal events in tests, and use equivalence classes to generate "meaningfully different" tests. Evaluated on the Secure Water Treatment (SWaT) testbed, their method found 106% more causally distinct tests compared to existing fuzzers, demonstrating improved coverage and diversity.</x:v>
      </x:c>
      <x:c r="D880" t="str">
        <x:v>The paper presents a causality-guided fuzzing approach for testing Industrial Control Systems (ICS). Traditional fuzzing methods focus on quickly generating tests that achieve a goal but often overlook test diversity and causal analysis. The authors formalize sensor/actuator manipulation strategies, identify causal events in tests, and use equivalence classes to generate "meaningfully different" tests. Evaluated on the Secure Water Treatment (SWaT) testbed, their method found 106% more causally distinct tests compared to existing fuzzers, demonstrating improved coverage and diversity.</x:v>
      </x:c>
      <x:c r="E880" t="str">
        <x:v>Test case generation for industrial control systems</x:v>
      </x:c>
      <x:c r="F880" t="str">
        <x:v>Yes</x:v>
      </x:c>
      <x:c r="G880" t="str">
        <x:v>ICSE-23</x:v>
      </x:c>
      <x:c r="H880" t="str">
        <x:v>The paper uses the Secure Water Treatment (SWaT) testbed as the experimental platform, which is a real water treatment industrial control system that contains a multi-stage water purification process and a large number of sensors/actuators.</x:v>
      </x:c>
      <x:c r="I880" t="str">
        <x:v>Quantitative indicators:
The number of causally different tests generated.
Test case coverage (number of test objectives covered).
Diversity of test cases (measured by equivalence classes).
Effect:
33 causally different test cases were generated on SWaT, which is 106% more than the traditional method.
Covers 16 different test targets, which is comparable to existing fuzz testing methods.
Reduced test suite size by 4 orders of magnitude through causal analysis while retaining all key causal events.</x:v>
      </x:c>
      <x:c r="J880" t="str">
        <x:v>Yes</x:v>
      </x:c>
      <x:c r="K880" t="str">
        <x:v>The industrial case mentioned in the paper is the SWaT water treatment system, which is a test platform based on a real industrial water treatment plant. The experiments of this paper were conducted directly on this system, verifying the practicability and effectiveness of the method. In addition, the paper mentioned that SWaT’s test data set has been widely used by industry and academia (downloaded by researchers from 82 countries).</x:v>
      </x:c>
      <x:c r="L880" t="str">
        <x:v>No</x:v>
      </x:c>
      <x:c r="M880" s="6"/>
      <x:c r="N880"/>
      <x:c r="O880" t="str">
        <x:v>Program Analysis and Software Testing</x:v>
      </x:c>
      <x:c r="P880" t="str">
        <x:v>Automated test generation</x:v>
      </x:c>
      <x:c r="Q880" t="str">
        <x:v>No</x:v>
      </x:c>
    </x:row>
    <x:row r="881" ht="25.5" customHeight="1">
      <x:c r="A881" t="str">
        <x:v>Doppelganger Test Generation for Revealing Bugs in Autonomous Driving Software</x:v>
      </x:c>
      <x:c r="B881" t="str">
        <x:v>Testing</x:v>
      </x:c>
      <x:c r="C881" t="str">
        <x:v>The paper introduces DoppelTest, a test generation approach for autonomous driving software (ADS) that uses a genetic algorithm to create scenarios with multiple autonomous vehicles adhering to traffic rules. This method ensures that violations are bug-revealing, meaning they directly expose ADS misbehavior. The evaluation on Baidu Apollo revealed 123 bug-revealing violations, categorized into 8 unique bug types.</x:v>
      </x:c>
      <x:c r="D881" t="str">
        <x:v>The paper introduces DoppelTest, a test generation approach for autonomous driving software (ADS) that uses a genetic algorithm to create scenarios with multiple autonomous vehicles adhering to traffic rules. This method ensures that violations are bug-revealing, meaning they directly expose ADS misbehavior. The evaluation on Baidu Apollo revealed 123 bug-revealing violations, categorized into 8 unique bug types.</x:v>
      </x:c>
      <x:c r="E881" t="str">
        <x:v>Automated testing of autonomous driving software</x:v>
      </x:c>
      <x:c r="F881" t="str">
        <x:v>Yes</x:v>
      </x:c>
      <x:c r="G881" t="str">
        <x:v>ICSE-23</x:v>
      </x:c>
      <x:c r="H881" t="str">
        <x:v>The paper uses Baidu Apollo 7.0 as the test object, which is an open source, production-level autonomous driving software system.</x:v>
      </x:c>
      <x:c r="I881" t="str">
        <x:v>Quantitative indicators:
Number of error-revealing violations found (123).
Number of incorrect classifications (8 categories).
Test generation efficiency (each scene takes 47.48 seconds on average).
Effect:
Over 240 hours of testing, DoppelTest found 123 bug-revealing violations.
A fix was submitted and accepted by Baidu Apollo developers.
Compared with the baseline method (RAND), DoppelTest can find real ADS errors more efficiently.</x:v>
      </x:c>
      <x:c r="J881" t="str">
        <x:v>Yes</x:v>
      </x:c>
      <x:c r="K881" t="str">
        <x:v>The paper mentions application cases in Baidu Apollo (Baidu Apollo autonomous driving platform), including the types of errors found (such as the planning module ignoring traffic signals, unsafe lane borrowing decisions, etc.) and the situations in which the submitted repair solutions were adopted.</x:v>
      </x:c>
      <x:c r="L881" t="str">
        <x:v>No</x:v>
      </x:c>
      <x:c r="M881" s="6"/>
      <x:c r="N881"/>
      <x:c r="O881" t="str">
        <x:v>Cross-cutting and emerging themes</x:v>
      </x:c>
      <x:c r="P881" t="str">
        <x:v>Autonomous driving system testing</x:v>
      </x:c>
      <x:c r="Q881" t="str">
        <x:v>No</x:v>
      </x:c>
    </x:row>
    <x:row r="882" ht="25.5" customHeight="1">
      <x:c r="A882" t="str">
        <x:v>Generating Realistic and Diverse Tests for LiDAR-Based Perception Systems</x:v>
      </x:c>
      <x:c r="B882" t="str">
        <x:v>Testing</x:v>
      </x:c>
      <x:c r="C882" t="str">
        <x:v>The paper introduces a novel approach for testing LiDAR-based perception systems by generating realistic and diverse test cases through semantic mutations of real-world data. The method preserves realism invariants while exploring rare but safety-critical scenarios. Implemented and evaluated on five state-of-the-art LiDAR perception systems, the approach efficiently identified perception failures with a low false-positive rate, demonstrating its potential to enhance the reliability of autonomous systems.</x:v>
      </x:c>
      <x:c r="D882" t="str">
        <x:v>The paper introduces a novel approach for testing LiDAR-based perception systems by generating realistic and diverse test cases through semantic mutations of real-world data. The method preserves realism invariants while exploring rare but safety-critical scenarios. Implemented and evaluated on five state-of-the-art LiDAR perception systems, the approach efficiently identified perception failures with a low false-positive rate, demonstrating its potential to enhance the reliability of autonomous systems.</x:v>
      </x:c>
      <x:c r="E882" t="str">
        <x:v>LiDAR-based sensing system testing method</x:v>
      </x:c>
      <x:c r="F882" t="str">
        <x:v>Yes</x:v>
      </x:c>
      <x:c r="G882" t="str">
        <x:v>ICSE-23</x:v>
      </x:c>
      <x:c r="H882" t="str">
        <x:v>The paper uses the SemanticKITTI dataset as a benchmark dataset, which is a dataset widely used for LiDAR semantic segmentation tasks.</x:v>
      </x:c>
      <x:c r="I882" t="str">
        <x:v>Quantitative indicators:
Accuracy Metric: IoU (Intersection over Union) indicator based on the entire point cloud.
Jaccard Index: Jaccard similarity coefficient for each category, paying more attention to the performance of small categories.
Effect:
At the highest severity threshold (ε=5), the Accuracy metric found between 17 and 101 faults, and the Jaccard metric found at least 301 faults.
The false positive rate is low (Accuracy false positive rate is 3%, Jaccard false positive rate is 10%).</x:v>
      </x:c>
      <x:c r="J882" t="str">
        <x:v>No</x:v>
      </x:c>
      <x:c r="K882" t="str">
        <x:v>Not mentioned, but the paper’s method was tested on the SemanticKITTI data set to verify its effectiveness in actual scenarios. The paper mentions the application of LiDAR technology by multiple autonomous driving companies, such as the fatal accident caused by Uber's autonomous vehicle in 2018 due to perception failure, as well as the use of LiDAR by companies such as Volvo, Motional, Baidu, Ford, Zoox and Waymo.</x:v>
      </x:c>
      <x:c r="L882" t="str">
        <x:v>No</x:v>
      </x:c>
      <x:c r="M882" s="6"/>
      <x:c r="N882"/>
      <x:c r="O882" t="str">
        <x:v>Cross-cutting and emerging themes</x:v>
      </x:c>
      <x:c r="P882" t="str">
        <x:v>Autonomous driving system testing</x:v>
      </x:c>
      <x:c r="Q882" t="str">
        <x:v>No</x:v>
      </x:c>
    </x:row>
    <x:row r="883" ht="25.5" customHeight="1">
      <x:c r="A883" t="str">
        <x:v>Rules of Engagement: Why and How Companies Participate in OSS</x:v>
      </x:c>
      <x:c r="B883" t="str">
        <x:v>Management</x:v>
      </x:c>
      <x:c r="C883" t="str">
        <x:v>The paper investigates why and how companies contribute to Open Source Software (OSS). Through interviews with 20 participants from companies of varying sizes and industries, the study identifies four key motivations: Founder(s)' Vision, Reputation, Business Advantage, and Reciprocity. Companies engage in OSS through diverse mechanisms, such as developers' time, community relations, advocacy, diversity and inclusion (D&amp;I) efforts, and financial support. The findings highlight the multifaceted contributions of companies to OSS and their mutual benefits, aiming to encourage more companies to participate in OSS and foster a robust, diverse, and sustainable ecosystem.</x:v>
      </x:c>
      <x:c r="D883" t="str">
        <x:v>The paper investigates why and how companies contribute to Open Source Software (OSS). Through interviews with 20 participants from companies of varying sizes and industries, the study identifies four key motivations: Founder(s)' Vision, Reputation, Business Advantage, and Reciprocity. Companies engage in OSS through diverse mechanisms, such as developers' time, community relations, advocacy, diversity and inclusion (D&amp;I) efforts, and financial support. The findings highlight the multifaceted contributions of companies to OSS and their mutual benefits, aiming to encourage more companies to participate in OSS and foster a robust, diverse, and sustainable ecosystem.</x:v>
      </x:c>
      <x:c r="E883" t="str">
        <x:v>Companies’ motivations (RQ1) and contribution methods (RQ2) for participating in open source software (OSS)</x:v>
      </x:c>
      <x:c r="F883" t="str">
        <x:v>No</x:v>
      </x:c>
      <x:c r="G883" t="str">
        <x:v>ICSE-23</x:v>
      </x:c>
      <x:c r="H883" t="str">
        <x:v>The paper does not use benchmarks in the traditional sense, but builds a theoretical model through qualitative analysis (such as interviews and coding).</x:v>
      </x:c>
      <x:c r="I883" t="str">
        <x:v>Rather than using quantitative indicators, the paper summarizes categories of motivations and contributions through qualitative analysis (such as thematic coding of interview data). The study verified the reliability of the results through member checking.</x:v>
      </x:c>
      <x:c r="J883" t="str">
        <x:v>No</x:v>
      </x:c>
      <x:c r="K883" t="str">
        <x:v>Not mentioned, but the paper mentions multiple industry cases, including:
Large technology companies (such as Microsoft, Google, RedHat, Spotify) enhance their reputation and technical influence through open source projects (such as Kubernetes).
Startups use open source technology to attract user trust and expand brand awareness.
Non-technical industries (such as finance and medical care) systematically participate in OSS by establishing an open source project office (OSPO).
Governments and public institutions (such as the Paris Municipality) promote urban digitalization through open source solutions (such as Lutece).</x:v>
      </x:c>
      <x:c r="L883" t="str">
        <x:v>No</x:v>
      </x:c>
      <x:c r="M883" s="6"/>
      <x:c r="N883"/>
      <x:c r="O883" t="str">
        <x:v>Software maintenance and evolution</x:v>
      </x:c>
      <x:c r="P883" t="str">
        <x:v>Open source community and collaboration model</x:v>
      </x:c>
      <x:c r="Q883" t="str">
        <x:v>No</x:v>
      </x:c>
    </x:row>
    <x:row r="884" ht="25.5" customHeight="1">
      <x:c r="A884" t="str">
        <x:v>An Empirical Study on Software Bill of Materials: Where We Stand and the Road Ahead</x:v>
      </x:c>
      <x:c r="B884" t="str">
        <x:v>Management</x:v>
      </x:c>
      <x:c r="C884" t="str">
        <x:v>This paper presents an empirical study on the Software Bill of Materials (SBOM), focusing on its current state of practice, tooling support, and main challenges. Through interviews with 17 practitioners and a survey of 65 respondents from 15 countries, the authors identified 26 key statements grouped into three themes: SBOM practices, tooling support, and concerns. The study reveals that while SBOMs enhance software supply chain transparency and security, adoption remains limited, tools are immature, and issues like standardization, distribution, and validation persist. The paper concludes with a goal model and future directions to advance SBOM adoption and utility.</x:v>
      </x:c>
      <x:c r="D884" t="str">
        <x:v>This paper presents an empirical study on the Software Bill of Materials (SBOM), focusing on its current state of practice, tooling support, and main challenges. Through interviews with 17 practitioners and a survey of 65 respondents from 15 countries, the authors identified 26 key statements grouped into three themes: SBOM practices, tooling support, and concerns. The study reveals that while SBOMs enhance software supply chain transparency and security, adoption remains limited, tools are immature, and issues like standardization, distribution, and validation persist. The paper concludes with a goal model and future directions to advance SBOM adoption and utility.</x:v>
      </x:c>
      <x:c r="E884" t="str">
        <x:v>The current status of SBOM practice, the current status of support and the main issues and challenges faced</x:v>
      </x:c>
      <x:c r="F884" t="str">
        <x:v>No</x:v>
      </x:c>
      <x:c r="G884" t="str">
        <x:v>ICSE-23</x:v>
      </x:c>
      <x:c r="H884" t="str">
        <x:v>The paper does not explicitly mention the use of a specific benchmark, but collects data through interviews and questionnaires, and refers to the Linux Foundation's SBOM readiness report (SBOM readiness report) as an industry benchmark for comparison.</x:v>
      </x:c>
      <x:c r="I884" t="str">
        <x:v>Quantitative indicators:
Agree/Disagree Percentage: Statistics of the agreement and disagreement ratios for 26 statements (for example, 90.8% agree with "SBOM enhances software supply chain transparency").
Number of participants: 17 interview subjects and 65 valid survey subjects.
Effect:
The current status of SBOM practice and the lack of tool support are revealed.
Directions for future improvements are proposed, such as standardization, tool maturity, and distribution mechanism optimization.</x:v>
      </x:c>
      <x:c r="J884" t="str">
        <x:v>No</x:v>
      </x:c>
      <x:c r="K884" t="str">
        <x:v>Not mentioned, but industry cases are mentioned in the paper, including:
SolarWinds attack: As a typical case of software supply chain attacks, it emphasizes the importance of SBOM.
U.S. Government Executive Order: Requires companies that deal with the government to provide SBOMs.
The Linux Foundation’s SBOM Readiness Report: Surveyed 412 organizations on SBOM adoption.
CISA (Cybersecurity and Infrastructure Security Agency): Actively promotes the development of SBOM.
In addition, the paper also mentions the application of multiple SBOM tools and standards (such as SPDX, CycloneDX) in the industry.</x:v>
      </x:c>
      <x:c r="L884" t="str">
        <x:v>No</x:v>
      </x:c>
      <x:c r="M884" s="6"/>
      <x:c r="N884"/>
      <x:c r="O884" t="str">
        <x:v>Software maintenance and evolution</x:v>
      </x:c>
      <x:c r="P884" t="str">
        <x:v>Software dependency management</x:v>
      </x:c>
      <x:c r="Q884" t="str">
        <x:v>No</x:v>
      </x:c>
    </x:row>
    <x:row r="885" ht="25.5" customHeight="1">
      <x:c r="A885" t="str">
        <x:v>Towards More Practical Automation of Vulnerability Assessment</x:v>
      </x:c>
      <x:c r="B885" t="str">
        <x:v>Maintenance</x:v>
      </x:c>
      <x:c r="C885" t="str">
        <x:v>The paper introduces PROEVA, an approach for automating early vulnerability assessment by analyzing vulnerability-related issue reports (e.g., GitHub issues). It addresses limitations of existing methods, such as lack of rationale in outputs and ignoring associations between CVSS metrics. PROEVA leverages prompt-based models and curriculum learning to exploit these associations, improving assessment accuracy. Experiments show PROEVA outperforms baselines in both classification and severity-aware metrics, and demonstrates efficient transferability when adapting to updated assessment systems (e.g., CVSS v3 to v4).</x:v>
      </x:c>
      <x:c r="D885" t="str">
        <x:v>The paper introduces PROEVA, an approach for automating early vulnerability assessment by analyzing vulnerability-related issue reports (e.g., GitHub issues). It addresses limitations of existing methods, such as lack of rationale in outputs and ignoring associations between CVSS metrics. PROEVA leverages prompt-based models and curriculum learning to exploit these associations, improving assessment accuracy. Experiments show PROEVA outperforms baselines in both classification and severity-aware metrics, and demonstrates efficient transferability when adapting to updated assessment systems (e.g., CVSS v3 to v4).</x:v>
      </x:c>
      <x:c r="E885" t="str">
        <x:v>Automated vulnerability assessment</x:v>
      </x:c>
      <x:c r="F885" t="str">
        <x:v>Yes</x:v>
      </x:c>
      <x:c r="G885" t="str">
        <x:v>ICSE-24</x:v>
      </x:c>
      <x:c r="H885" t="str">
        <x:v>The paper constructed a data set containing 7,037 vulnerability-related GitHub issue reports, covering 2,431 open source projects. Data was obtained by cross-referencing vulnerability records and issue reports from the NVD (National Vulnerability Database) and GitHub.</x:v>
      </x:c>
      <x:c r="I885" t="str">
        <x:v>Classification indicators: Weighted F1 (F1-W), Macro F1 (F1-M), Matthews Correlation Coefficient (MCC). PROEVA improved by 12.9%, 12.9% and 15.1% respectively compared with the best baseline.
Severity perception indicators:
MT@L (the amount of threats mitigated under resource constraints): reaches 0.885 and 0.847 under 5% and 10% resource constraints, respectively, which is better than the baseline (such as LGBM's 0.720 and 0.695).
AUCMT@L (area under the curve): 0.865 and 0.856 respectively under the same constraints, close to the optimal model.</x:v>
      </x:c>
      <x:c r="J885" t="str">
        <x:v>No</x:v>
      </x:c>
      <x:c r="K885" t="str">
        <x:v>Not mentioned, but it simulates the efficiency of PROEVA in re-evaluating old vulnerabilities and predicting new vulnerabilities when an enterprise upgrades from CVSS v2 to v3 (such as MT@10% reaching 0.984). Software vendors can use PROEVA to monitor dependent open source components and prioritize fixing high-risk vulnerabilities to comply with security agreements (SLAs).
Case: The GitBlit vulnerability (CVE-2022-31267) was leaked 82 days in advance through a GitHub issue report, but the NVD manual assessment was delayed by 16 days, highlighting the need for early automated assessment.</x:v>
      </x:c>
      <x:c r="L885" t="str">
        <x:v>Yes</x:v>
      </x:c>
      <x:c r="M885" s="6"/>
      <x:c r="N885"/>
      <x:c r="O885" t="str">
        <x:v>Software security and vulnerability analysis</x:v>
      </x:c>
      <x:c r="P885" t="str">
        <x:v>Information leakage quantification and security assessment</x:v>
      </x:c>
      <x:c r="Q885" t="str">
        <x:v>Yes</x:v>
      </x:c>
    </x:row>
    <x:row r="886" ht="25.5" customHeight="1">
      <x:c r="A886" t="str">
        <x:v>VGX: Large-Scale Sample Generation for Boosting Learning-Based Software Vulnerability Analyses</x:v>
      </x:c>
      <x:c r="B886" t="str">
        <x:v>Testing</x:v>
      </x:c>
      <x:c r="C886" t="str">
        <x:v>The paper "VGX: Large-Scale Sample Generation for Boosting Learning-Based Software Vulnerability Analyses" introduces VGX, a technique designed to generate large-scale, high-quality vulnerable code samples for enhancing machine learning-based software vulnerability analyses. VGX integrates semantics-aware contextualization with human-knowledge-enhanced edit patterns, outperforming state-of-the-art methods. Experiments demonstrate that VGX-generated samples significantly improve vulnerability detection, localization, and repair tasks, and help discover additional real-world vulnerabilities (CVEs).</x:v>
      </x:c>
      <x:c r="D886" t="str">
        <x:v>The paper "VGX: Large-Scale Sample Generation for Boosting Learning-Based Software Vulnerability Analyses" introduces VGX, a technique designed to generate large-scale, high-quality vulnerable code samples for enhancing machine learning-based software vulnerability analyses. VGX integrates semantics-aware contextualization with human-knowledge-enhanced edit patterns, outperforming state-of-the-art methods. Experiments demonstrate that VGX-generated samples significantly improve vulnerability detection, localization, and repair tasks, and help discover additional real-world vulnerabilities (CVEs).</x:v>
      </x:c>
      <x:c r="E886" t="str">
        <x:v>Large-scale high-quality vulnerability sample generation technology based on deep learning and pattern mining</x:v>
      </x:c>
      <x:c r="F886" t="str">
        <x:v>Yes</x:v>
      </x:c>
      <x:c r="G886" t="str">
        <x:v>ICSE-24</x:v>
      </x:c>
      <x:c r="H886" t="str">
        <x:v>Pre-training dataset: IBM CodeNet (1,213,907 C functions).
Fine-tuning and testing data sets: Combined with multiple public vulnerability data sets (such as VulGen, Fan, etc.), containing 7,764 samples (6,989 training, 775 testing).
Downstream task evaluation data sets: ReVeal (vulnerability detection), PatchDB (vulnerability repair) and other independent test sets.</x:v>
      </x:c>
      <x:c r="I886" t="str">
        <x:v>Generate effect:
Precision: 59.46% (259.77%-1717.23% higher than baseline).
Recall: 22.71% (44.28%-2083% higher than the baseline).
F1 score: 32.87% (99.09%-890.06% higher than baseline).
Success Rate: 93.02% (22.45%-328.47% higher than baseline).
Downstream task improvements:
Vulnerability detection (F1): increased by 19.15%-330.80%.
Vulnerability location (Top-10 accuracy): increased by 12.86%-19.31%.
Vulnerability repair (Top-50 accuracy): improved by 85.02%-99.30%.</x:v>
      </x:c>
      <x:c r="J886" t="str">
        <x:v>Yes</x:v>
      </x:c>
      <x:c r="K886" t="str">
        <x:v>The paper mentioned that the generated vulnerability samples helped improve the vulnerability detection tool LineVul, allowing it to discover 13 additional CVE vulnerabilities (such as CWE-125, CWE-401, etc. in the Linux kernel) in real projects. Specific cases include CVE-2022-46149 (Cap’n Proto project) and CVE-2021-3764 (Linux kernel), etc.</x:v>
      </x:c>
      <x:c r="L886" t="str">
        <x:v>No</x:v>
      </x:c>
      <x:c r="M886" s="6"/>
      <x:c r="N886"/>
      <x:c r="O886" t="str">
        <x:v>Software security and vulnerability analysis</x:v>
      </x:c>
      <x:c r="P886" t="str">
        <x:v>Defect prediction and generation</x:v>
      </x:c>
      <x:c r="Q886" t="str">
        <x:v>Yes</x:v>
      </x:c>
    </x:row>
    <x:row r="887" ht="25.5" customHeight="1">
      <x:c r="A887" t="str">
        <x:v>MalCertain: Enhancing Deep Neural Network Based Android Malware Detection by Tackling Prediction Uncertainty</x:v>
      </x:c>
      <x:c r="B887" t="str">
        <x:v>Testing</x:v>
      </x:c>
      <x:c r="C887" t="str">
        <x:v>The paper introduces MALCERTAIN, a framework designed to enhance the accuracy and robustness of DNN-based Android malware detection by addressing prediction uncertainty. It identifies two types of uncertainty—aleatoric (data noise) and epistemic (model limitations)—and proposes a correction model trained on uncertainty metrics (e.g., entropy, KL divergence) to flag and rectify unreliable predictions. Experiments demonstrate improvements of up to 21% in accuracy and 94.38% in adversarial sample detection, showcasing its effectiveness in real-world scenarios.</x:v>
      </x:c>
      <x:c r="D887" t="str">
        <x:v>The paper introduces MALCERTAIN, a framework designed to enhance the accuracy and robustness of DNN-based Android malware detection by addressing prediction uncertainty. It identifies two types of uncertainty—aleatoric (data noise) and epistemic (model limitations)—and proposes a correction model trained on uncertainty metrics (e.g., entropy, KL divergence) to flag and rectify unreliable predictions. Experiments demonstrate improvements of up to 21% in accuracy and 94.38% in adversarial sample detection, showcasing its effectiveness in real-world scenarios.</x:v>
      </x:c>
      <x:c r="E887" t="str">
        <x:v>Leveraging prediction uncertainty to improve DNN-based Android malware detection performance</x:v>
      </x:c>
      <x:c r="F887" t="str">
        <x:v>Yes</x:v>
      </x:c>
      <x:c r="G887" t="str">
        <x:v>ICSE-24</x:v>
      </x:c>
      <x:c r="H887" t="str">
        <x:v>Training set: MalGenome (1,260 samples) and MalRadar (4,534 samples).
Calibrated training set: Drebin (5,560 samples).
Test set: AMD data set (2,000 samples randomly selected from 24,650 samples).
Adversarial samples: Basic DNN and AT-RFGSM samples (800 each) generated based on "mixture of attacks".</x:v>
      </x:c>
      <x:c r="I887" t="str">
        <x:v>Indicators: Accuracy, F1-score, False Positive Rate (FPR), False Negative Rate (FNR).
Effect:
On the OOD data, the accuracy rate increased by about 21% (on average), and the F1 value increased by 49%.
In adversarial sample detection, the F1 value increased by up to 94.38% (AT-RFGSM sample).
The correction model's recognition accuracy for misclassified samples reaches 92.56% (SVM algorithm).</x:v>
      </x:c>
      <x:c r="J887" t="str">
        <x:v>No</x:v>
      </x:c>
      <x:c r="K887" t="str">
        <x:v>Not mentioned, but mentioned that its open source tools can be used for subsequent research and actual deployment reference.</x:v>
      </x:c>
      <x:c r="L887" t="str">
        <x:v>No</x:v>
      </x:c>
      <x:c r="M887" s="6"/>
      <x:c r="N887"/>
      <x:c r="O887" t="str">
        <x:v>Software security and vulnerability analysis</x:v>
      </x:c>
      <x:c r="P887" t="str">
        <x:v>Malicious code detection</x:v>
      </x:c>
      <x:c r="Q887" t="str">
        <x:v>No</x:v>
      </x:c>
    </x:row>
    <x:row r="888" ht="25.5" customHeight="1">
      <x:c r="A888" t="str">
        <x:v>Pre-training by Predicting Program Dependencies for Vulnerability Analysis Tasks</x:v>
      </x:c>
      <x:c r="B888" t="str">
        <x:v>Development</x:v>
      </x:c>
      <x:c r="C888" t="str">
        <x:v>The paper introduces PDBERT, a pre-trained model designed to enhance vulnerability analysis by learning program dependencies through two novel objectives: Control Dependency Prediction (CDP) and Data Dependency Prediction (DDP). PDBERT predicts dependencies directly from source code, handling both partial and complete functions. Experiments demonstrate its superior performance in vulnerability detection, classification, and assessment tasks, as well as high accuracy and efficiency in program dependence analysis.</x:v>
      </x:c>
      <x:c r="D888" t="str">
        <x:v>The paper introduces PDBERT, a pre-trained model designed to enhance vulnerability analysis by learning program dependencies through two novel objectives: Control Dependency Prediction (CDP) and Data Dependency Prediction (DDP). PDBERT predicts dependencies directly from source code, handling both partial and complete functions. Experiments demonstrate its superior performance in vulnerability detection, classification, and assessment tasks, as well as high accuracy and efficiency in program dependence analysis.</x:v>
      </x:c>
      <x:c r="E888" t="str">
        <x:v>Program dependency analysis based on pre-training technology and its application in vulnerability analysis tasks</x:v>
      </x:c>
      <x:c r="F888" t="str">
        <x:v>Yes</x:v>
      </x:c>
      <x:c r="G888" t="str">
        <x:v>ICSE-24</x:v>
      </x:c>
      <x:c r="H888" t="str">
        <x:v>Vulnerability detection: ReVeal, Big-Vul, Devign
Vulnerability classification: Data set built based on Big-Vul
Vulnerability Assessment: Dataset built on Big-Vul
Program dependency analysis: C/C++ function data set collected from open source projects (contains 1.9M training functions)</x:v>
      </x:c>
      <x:c r="I888" t="str">
        <x:v>Program dependency analysis: F1-score (control dependence&gt;99%, data dependence&gt;94%)
Vulnerability detection: F1-score (ReVeal: 48.38%, Big-Vul: 59.41%, Devign: 67.61% accuracy)
Vulnerability classification: Macro F1 (57.96%), Weighted F1 (62.60%), MCC (0.5644)
Vulnerability assessment: Macro F1 (average 78.28%), MCC (average 0.6763)</x:v>
      </x:c>
      <x:c r="J888" t="str">
        <x:v>No</x:v>
      </x:c>
      <x:c r="K888" t="str">
        <x:v>Not mentioned, but the paper mentions that PDBERT can be used to analyze code snippets on Stack Overflow to help developers identify potential vulnerabilities and prevent unsafe code from being copied to the production environment (refer to the research case of Fischer et al.). In addition, the throughput of PDBERT is 23 times higher than the static analysis tool Joern, making it suitable for scenarios with high throughput requirements.</x:v>
      </x:c>
      <x:c r="L888" t="str">
        <x:v>Yes</x:v>
      </x:c>
      <x:c r="M888" s="6" t="e">
        <x:f>HYPERLINK("https://github.com/ZJU-CTAG/PDBERT","https://github.com/ZJU-CTAG/PDBERT,")</x:f>
        <x:v>HYPERLINK is not implemented. linkLocation=https://github.com/ZJU-CTAG/PDBERT, friendlyName=https://github.com/ZJU-CTAG/PDBERT,</x:v>
      </x:c>
      <x:c r="N888" t="str">
        <x:v>23</x:v>
      </x:c>
      <x:c r="O888" t="str">
        <x:v>Software maintenance and evolution</x:v>
      </x:c>
      <x:c r="P888" t="str">
        <x:v>Automated program repair</x:v>
      </x:c>
      <x:c r="Q888" t="str">
        <x:v>Yes</x:v>
      </x:c>
    </x:row>
    <x:row r="889" ht="25.5" customHeight="1">
      <x:c r="A889" t="str">
        <x:v>Investigating White-Box Attacks for On-Device Models</x:v>
      </x:c>
      <x:c r="B889" t="str">
        <x:v>Testing</x:v>
      </x:c>
      <x:c r="C889" t="str">
        <x:v>This paper investigates the vulnerability of on-device deep learning models (e.g., TensorFlow Lite) to white-box attacks. Existing attacks rely on black-box or indirect white-box strategies with limited effectiveness. The authors propose REOM, a reverse engineering framework that automatically converts non-debuggable TFLite models into debuggable PyTorch models, enabling direct white-box attacks. Experiments show REOM achieves a 92.6% success rate in transforming 244 TFLite models, with white-box attacks significantly outperforming traditional methods (10.23%~89.03% higher success rates) using 100x smaller perturbations. The study highlights critical security risks in current model deployment practices.</x:v>
      </x:c>
      <x:c r="D889" t="str">
        <x:v>This paper investigates the vulnerability of on-device deep learning models (e.g., TensorFlow Lite) to white-box attacks. Existing attacks rely on black-box or indirect white-box strategies with limited effectiveness. The authors propose REOM, a reverse engineering framework that automatically converts non-debuggable TFLite models into debuggable PyTorch models, enabling direct white-box attacks. Experiments show REOM achieves a 92.6% success rate in transforming 244 TFLite models, with white-box attacks significantly outperforming traditional methods (10.23%~89.03% higher success rates) using 100x smaller perturbations. The study highlights critical security risks in current model deployment practices.</x:v>
      </x:c>
      <x:c r="E889" t="str">
        <x:v>White-box attack methods and security assessment of deep learning models on the device side</x:v>
      </x:c>
      <x:c r="F889" t="str">
        <x:v>Yes</x:v>
      </x:c>
      <x:c r="G889" t="str">
        <x:v>ICSE-24</x:v>
      </x:c>
      <x:c r="H889" t="str">
        <x:v>Dataset: 244 TFLite models extracted from 173,905 Google Play apps (released in 2021).
Compare to the baseline: traditional black-box attack methods based on surrogate models (such as the work of Huang et al. and Cao et al.).</x:v>
      </x:c>
      <x:c r="I889" t="str">
        <x:v>Conversion success rate: 92.6% (226/244 model).
Attack success rate: White box attacks (BIM/PGD) increased to 89.03%~99.65% in non-directional attacks (baseline is 4.56%~10.78%), and directional attacks increased to 98.41% (baseline is 0.02%).
Perturbation amplitude: The white-box attack only requires a $\ell_2$ distance of 0.01, while the baseline requires 1.0.
Output difference: The average difference between the transformed model and the original model is less than 0.001 (after normalization).</x:v>
      </x:c>
      <x:c r="J889" t="str">
        <x:v>Yes</x:v>
      </x:c>
      <x:c r="K889" t="str">
        <x:v>The TFLite model in the experiment comes from real Android applications (such as fruit classification, skin cancer detection, etc.). The paper mentions the OpenHarmony mobile system as a case to illustrate the privacy protection requirements of device-side model deployment.</x:v>
      </x:c>
      <x:c r="L889" t="str">
        <x:v>Yes</x:v>
      </x:c>
      <x:c r="M889" s="6" t="e">
        <x:f>HYPERLINK("https://github.com/zhoumingyi/REOM","https://github.com/zhoumingyi/REOM,")</x:f>
        <x:v>HYPERLINK is not implemented. linkLocation=https://github.com/zhoumingyi/REOM, friendlyName=https://github.com/zhoumingyi/REOM,</x:v>
      </x:c>
      <x:c r="N889" t="str">
        <x:v>9</x:v>
      </x:c>
      <x:c r="O889" t="str">
        <x:v>SE for AI </x:v>
      </x:c>
      <x:c r="P889" t="str">
        <x:v>Model Robustness and Adversarial Examples</x:v>
      </x:c>
      <x:c r="Q889" t="str">
        <x:v>No</x:v>
      </x:c>
    </x:row>
    <x:row r="890" ht="25.5" customHeight="1">
      <x:c r="A890" t="str">
        <x:v>Prism: Decomposing Program Semantics for Code Clone Detection through Compilation</x:v>
      </x:c>
      <x:c r="B890" t="str">
        <x:v>Maintenance</x:v>
      </x:c>
      <x:c r="C890" t="str">
        <x:v>The paper Prism: Decomposing Program Semantics for Code Clone Detection through Compilation introduces a novel method called Prism that enhances code clone detection by leveraging behavior semantics from multiple architecture assembly codes (CISC and RISC). Traditional approaches rely on high-level language features (e.g., AST, CFG), but their performance is limited by syntactic diversity. Prism utilizes assembly code to capture program execution traces (e.g., arithmetic logic and memory access patterns) and proposes a multi-feature fusion strategy to expand the representation space. Experiments on the OJClone dataset show that Prism achieves precision and recall scores of 0.999, outperforming state-of-the-art methods.</x:v>
      </x:c>
      <x:c r="D890" t="str">
        <x:v>The paper Prism: Decomposing Program Semantics for Code Clone Detection through Compilation introduces a novel method called Prism that enhances code clone detection by leveraging behavior semantics from multiple architecture assembly codes (CISC and RISC). Traditional approaches rely on high-level language features (e.g., AST, CFG), but their performance is limited by syntactic diversity. Prism utilizes assembly code to capture program execution traces (e.g., arithmetic logic and memory access patterns) and proposes a multi-feature fusion strategy to expand the representation space. Experiments on the OJClone dataset show that Prism achieves precision and recall scores of 0.999, outperforming state-of-the-art methods.</x:v>
      </x:c>
      <x:c r="E890" t="str">
        <x:v>Code clone detection</x:v>
      </x:c>
      <x:c r="F890" t="str">
        <x:v>Yes</x:v>
      </x:c>
      <x:c r="G890" t="str">
        <x:v>ICSE-24</x:v>
      </x:c>
      <x:c r="H890" t="str">
        <x:v>The paper uses two data sets:
OJClone dataset: Contains 52,000 C/C++ code files, covering 104 tasks, with 500 semantic clone codes per task.
GCJ dataset: used for cross-language verification, including the semantic clone detection task of Java code.</x:v>
      </x:c>
      <x:c r="I890" t="str">
        <x:v>Indicators: Precision, Recall, F1-score.
Effect: On the OJClone data set, Prism's precision, recall rate and F1 value are all 0.999, which is 2.9%, 4.9% and 3.9% higher than the baseline method (such as FCDetector) respectively.</x:v>
      </x:c>
      <x:c r="J890" t="str">
        <x:v>No</x:v>
      </x:c>
      <x:c r="K890" t="str">
        <x:v>Not mentioned, but pointed out that code clone detection can be used for intellectual property protection (identifying code plagiarism) and developer tools (such as code recommendation systems, similar to GitHub Copilot).</x:v>
      </x:c>
      <x:c r="L890" t="str">
        <x:v>No</x:v>
      </x:c>
      <x:c r="M890" s="6" t="e">
        <x:f>HYPERLINK("https://github.com/NKU-EmbeddedSystem/Prism","https://github.com/NKU-EmbeddedSystem/Prism,")</x:f>
        <x:v>HYPERLINK is not implemented. linkLocation=https://github.com/NKU-EmbeddedSystem/Prism, friendlyName=https://github.com/NKU-EmbeddedSystem/Prism,</x:v>
      </x:c>
      <x:c r="N890" t="str">
        <x:v>1</x:v>
      </x:c>
      <x:c r="O890" t="str">
        <x:v>Software maintenance and evolution</x:v>
      </x:c>
      <x:c r="P890" t="str">
        <x:v>Code clone detection</x:v>
      </x:c>
      <x:c r="Q890" t="str">
        <x:v>Yes</x:v>
      </x:c>
    </x:row>
    <x:row r="891" ht="25.5" customHeight="1">
      <x:c r="A891" t="str">
        <x:v>Evaluating Code Summarization Techniques: A New Metric and an Empirical Characterization</x:v>
      </x:c>
      <x:c r="B891" t="str">
        <x:v>Maintenance</x:v>
      </x:c>
      <x:c r="C891" t="str">
        <x:v>The paper introduces SIDE, a novel metric for evaluating code summarization quality by measuring the alignment between generated summaries and the semantics of the documented code, independent of reference summaries. Through contrastive learning, SIDE outperforms conventional metrics (e.g., BLEU, ROUGE) in correlating with human assessments. The study leverages a dataset of 5,201 developer evaluations to demonstrate SIDE’s effectiveness and advocates for its integration with existing metrics to enhance summary quality assessment.</x:v>
      </x:c>
      <x:c r="D891" t="str">
        <x:v>The paper introduces SIDE, a novel metric for evaluating code summarization quality by measuring the alignment between generated summaries and the semantics of the documented code, independent of reference summaries. Through contrastive learning, SIDE outperforms conventional metrics (e.g., BLEU, ROUGE) in correlating with human assessments. The study leverages a dataset of 5,201 developer evaluations to demonstrate SIDE’s effectiveness and advocates for its integration with existing metrics to enhance summary quality assessment.</x:v>
      </x:c>
      <x:c r="E891" t="str">
        <x:v>Quality assessment of code summarization techniques</x:v>
      </x:c>
      <x:c r="F891" t="str">
        <x:v>Yes</x:v>
      </x:c>
      <x:c r="G891" t="str">
        <x:v>ICSE-24</x:v>
      </x:c>
      <x:c r="H891" t="str">
        <x:v>Roy et al. (2021) Dataset: Contains 5,201 developers' quality assessments of automatically generated summaries (covering 36 summaries of 6 Java methods).
CodeSearchNet dataset: used to train SIDE, contains 181,061 Java methods and their corresponding Javadoc summaries.</x:v>
      </x:c>
      <x:c r="I891" t="str">
        <x:v>Comparison indicators: BLEU, ROUGE, METEOR, Jaccard similarity, c_coeff, BERTScore, SentenceBERT and other 40 indicators.
SIDE effect:
In PCA analysis, SIDE captures variance independent of traditional metrics (PC2 contributes 16%).
In logistic regression, SIDE has the highest Odds Ratio (1.6265 for content adequacy), which is significantly better than other indicators.
The strongest correlation was with human-assessed DA Score (OR=1.0205, p&lt;0.0001).</x:v>
      </x:c>
      <x:c r="J891" t="str">
        <x:v>No</x:v>
      </x:c>
      <x:c r="K891" t="str">
        <x:v>Not mentioned, but pointed out that SIDE can be used to identify inconsistencies between code comments and implementation (such as outdated comments) to improve software maintenance efficiency. Potential application scenarios include code review, automated document generation tools, etc.</x:v>
      </x:c>
      <x:c r="L891" t="str">
        <x:v>No</x:v>
      </x:c>
      <x:c r="M891" s="6"/>
      <x:c r="N891"/>
      <x:c r="O891" t="str">
        <x:v>Code generation and understanding</x:v>
      </x:c>
      <x:c r="P891" t="str">
        <x:v>Code summary and comment generation</x:v>
      </x:c>
      <x:c r="Q891" t="str">
        <x:v>Yes</x:v>
      </x:c>
    </x:row>
    <x:row r="892" ht="25.5" customHeight="1">
      <x:c r="A892" t="str">
        <x:v>Are Prompt Engineering and TODO Comments Friends or Foes? An Evaluation on GitHub Copilot</x:v>
      </x:c>
      <x:c r="B892" t="str">
        <x:v>Maintenance</x:v>
      </x:c>
      <x:c r="C892" t="str">
        <x:v>This paper investigates how GitHub Copilot handles TODO comments (a form of self-admitted technical debt, SATD) during code generation. The authors analyzed 36,381 TODO comments and generated 1,140 code snippets to address three research questions:
Does the presence of TODO comments impact the quality of generated code?
Can GitHub Copilot generate code that repays the technical debt described in TODO comments?
Can modifying TODO comments improve the effectiveness of prompts for debt repayment?
The results show that unmodified TODO comments may lead to generated code replicating technical debt, while simple modifications (e.g., removing "TODO") can enhance repayment. The study also highlights cases where Copilot automatically resolves technical debt, though success depends on comment characteristics.</x:v>
      </x:c>
      <x:c r="D892" t="str">
        <x:v>This paper investigates how GitHub Copilot handles TODO comments (a form of self-admitted technical debt, SATD) during code generation. The authors analyzed 36,381 TODO comments and generated 1,140 code snippets to address three research questions:
Does the presence of TODO comments impact the quality of generated code?
Can GitHub Copilot generate code that repays the technical debt described in TODO comments?
Can modifying TODO comments improve the effectiveness of prompts for debt repayment?
The results show that unmodified TODO comments may lead to generated code replicating technical debt, while simple modifications (e.g., removing "TODO") can enhance repayment. The study also highlights cases where Copilot automatically resolves technical debt, though success depends on comment characteristics.</x:v>
      </x:c>
      <x:c r="E892" t="str">
        <x:v>Automatically fix self-admitted technical debt (SATD) with code generation tools (GitHub Copilot)</x:v>
      </x:c>
      <x:c r="F892" t="str">
        <x:v>Yes</x:v>
      </x:c>
      <x:c r="G892" t="str">
        <x:v>ICSE-24</x:v>
      </x:c>
      <x:c r="H892" t="str">
        <x:v>The paper uses a dataset containing 36,381 TODO comments from the latest versions of 102,424 Python repositories. Finally, 380 representative TODO comments were screened out, and 1,140 code snippets were generated based on these comments for experimental analysis.</x:v>
      </x:c>
      <x:c r="I892" t="str">
        <x:v>Quantitative indicators:
Fix rate of TODO comments (i.e. does the generated code resolve the technical debt described in the comment).
Comparison of success rates of different prompting strategies (DS, DS-TD, DS-MTD).
Effect:
DS (using docstrings only): 21.57% of TODO comments were fixed.
DS-TD (contains unmodified TODO comments): 35.36% of TODO comments cause generated code to reproduce technical debt.
DS-MTD (modified TODO comments): Repairs 10.53% more TODO comments than DS, with a total repair rate of 32.11%.</x:v>
      </x:c>
      <x:c r="J892" t="str">
        <x:v>No</x:v>
      </x:c>
      <x:c r="K892" t="str">
        <x:v>Not mentioned, but mentioned GitHub Copilot as an AI code generation tool widely used in the industry</x:v>
      </x:c>
      <x:c r="L892" t="str">
        <x:v>No</x:v>
      </x:c>
      <x:c r="M892" s="6"/>
      <x:c r="N892"/>
      <x:c r="O892" t="str">
        <x:v>Code generation and understanding</x:v>
      </x:c>
      <x:c r="P892" t="str">
        <x:v>Code generation and completion</x:v>
      </x:c>
      <x:c r="Q892" t="str">
        <x:v>Yes</x:v>
      </x:c>
    </x:row>
    <x:row r="893" ht="25.5" customHeight="1">
      <x:c r="A893" t="str">
        <x:v>Automatic Semantic Augmentation of Language Model Prompts (for Code Summarization)</x:v>
      </x:c>
      <x:c r="B893" t="str">
        <x:v>Development</x:v>
      </x:c>
      <x:c r="C893" t="str">
        <x:v>The paper introduces ASAP (Automatic Semantic Augmentation of Prompts), a method to enhance LLM prompts for code summarization and completion by incorporating semantic facts (e.g., repository paths, tagged identifiers, data flow graphs) derived from static code analysis. Experiments on the CodeSearchNet dataset show that ASAP improves performance across multiple languages (e.g., PHP achieves 32.73 BLEU) and models (e.g., Codex, GPT-3.5). The approach is inspired by developers’ implicit use of semantic cues during manual code comprehension.</x:v>
      </x:c>
      <x:c r="D893" t="str">
        <x:v>The paper introduces ASAP (Automatic Semantic Augmentation of Prompts), a method to enhance LLM prompts for code summarization and completion by incorporating semantic facts (e.g., repository paths, tagged identifiers, data flow graphs) derived from static code analysis. Experiments on the CodeSearchNet dataset show that ASAP improves performance across multiple languages (e.g., PHP achieves 32.73 BLEU) and models (e.g., Codex, GPT-3.5). The approach is inspired by developers’ implicit use of semantic cues during manual code comprehension.</x:v>
      </x:c>
      <x:c r="E893" t="str">
        <x:v>Prompt for explicitly enhancing large language models (LLM)</x:v>
      </x:c>
      <x:c r="F893" t="str">
        <x:v>Yes</x:v>
      </x:c>
      <x:c r="G893" t="str">
        <x:v>ICSE-24</x:v>
      </x:c>
      <x:c r="H893" t="str">
        <x:v>The paper uses the CodeSearchNet dataset (from the CodeXGLUE benchmark), which contains deduplication code functions and their natural language summaries in six programming languages (Java, Python, JavaScript, Ruby, Go, PHP).</x:v>
      </x:c>
      <x:c r="I893" t="str">
        <x:v>Main indicators:
BLEU-4 (code summary): ASAP improves by 4.6 BLEU (up to 32.73) on PHP, and other languages have an average improvement of ≥2 BLEU.
ROUGE-L and METEOR: significant overall improvement (e.g. ROUGE-L +6.44%).
Code completion: Edit Similarity increased by 5.11%, Exact Match increased by 5.79%.
Statistical significance: Wilcoxon test confirmed significant improvement (p&lt;0.01).</x:v>
      </x:c>
      <x:c r="J893" t="str">
        <x:v>No</x:v>
      </x:c>
      <x:c r="K893" t="str">
        <x:v>Not mentioned, but pointed out that code summarization and completion tools can support developers in maintaining and understanding code (such as generating function comments), and are potentially applicable to software development and maintenance processes.</x:v>
      </x:c>
      <x:c r="L893" t="str">
        <x:v>No</x:v>
      </x:c>
      <x:c r="M893" s="6"/>
      <x:c r="N893"/>
      <x:c r="O893" t="str">
        <x:v>Code generation and understanding</x:v>
      </x:c>
      <x:c r="P893" t="str">
        <x:v>Code generation and completion</x:v>
      </x:c>
      <x:c r="Q893" t="str">
        <x:v>Yes</x:v>
      </x:c>
    </x:row>
    <x:row r="894" ht="25.5" customHeight="1">
      <x:c r="A894" t="str">
        <x:v>DSFM: Enhancing Functional Code Clone Detection with Deep Subtree Interactions</x:v>
      </x:c>
      <x:c r="B894" t="str">
        <x:v>Maintenance</x:v>
      </x:c>
      <x:c r="C894" t="str">
        <x:v>The paper presents DSFM (Deep Subtree Factorization Machine), a novel deep learning approach to enhance functional code clone detection. Unlike traditional methods that represent code snippets as single vectors, DSFM incorporates deep subtree interactions to compare subtrees from abstract syntax trees (ASTs) of two code snippets explicitly. This fine-grained comparison improves semantic similarity measurement. Experiments on three datasets (GCJ, OJClone, and BigCloneBench) demonstrate DSFM's superiority, achieving F1 scores of 97.3%, 99.6%, and 96.5%, respectively.</x:v>
      </x:c>
      <x:c r="D894" t="str">
        <x:v>The paper presents DSFM (Deep Subtree Factorization Machine), a novel deep learning approach to enhance functional code clone detection. Unlike traditional methods that represent code snippets as single vectors, DSFM incorporates deep subtree interactions to compare subtrees from abstract syntax trees (ASTs) of two code snippets explicitly. This fine-grained comparison improves semantic similarity measurement. Experiments on three datasets (GCJ, OJClone, and BigCloneBench) demonstrate DSFM's superiority, achieving F1 scores of 97.3%, 99.6%, and 96.5%, respectively.</x:v>
      </x:c>
      <x:c r="E894" t="str">
        <x:v>Functional code clone detection</x:v>
      </x:c>
      <x:c r="F894" t="str">
        <x:v>Yes</x:v>
      </x:c>
      <x:c r="G894" t="str">
        <x:v>ICSE-24</x:v>
      </x:c>
      <x:c r="H894" t="str">
        <x:v>The paper uses the following three benchmark data sets:
GCJ: Based on Google Code Jam competition data, containing 1,664 Java code snippets.
OJClone: ​​Based on student-submitted solutions to C programming problems, containing 9,975 code snippets.
BigCloneBench: A widely used Java code cloning benchmark containing 9,143 method-level code snippets covering multiple clone types.</x:v>
      </x:c>
      <x:c r="I894" t="str">
        <x:v>Indicators: Precision, Recall, F1 score.
Effect:
GCJ: F1=97.3% (up to 2.87% improvement over the baseline).
OJClone: ​​F1=99.6% (up to 1.04% improvement over the baseline).
BigCloneBench: F1=96.5% (up to 0.53% improvement over the baseline).
On BigCloneBench, DSFM achieved optimal detection of all clone types (Type-1 to Type-4), especially Type-4 clones (F1=96.4%).</x:v>
      </x:c>
      <x:c r="J894" t="str">
        <x:v>No</x:v>
      </x:c>
      <x:c r="K894" t="str">
        <x:v>Not mentioned, but pointed out the importance of code clone detection in software maintenance (such as code reuse, defect detection).</x:v>
      </x:c>
      <x:c r="L894" t="str">
        <x:v>No</x:v>
      </x:c>
      <x:c r="M894" s="6" t="e">
        <x:f>HYPERLINK("https://github.com/xu-zhiwei/DSFM","https://github.com/xu-zhiwei/DSFM,")</x:f>
        <x:v>HYPERLINK is not implemented. linkLocation=https://github.com/xu-zhiwei/DSFM, friendlyName=https://github.com/xu-zhiwei/DSFM,</x:v>
      </x:c>
      <x:c r="N894" t="str">
        <x:v>8</x:v>
      </x:c>
      <x:c r="O894" t="str">
        <x:v>Software maintenance and evolution</x:v>
      </x:c>
      <x:c r="P894" t="str">
        <x:v>Code clone detection</x:v>
      </x:c>
      <x:c r="Q894" t="str">
        <x:v>Yes</x:v>
      </x:c>
    </x:row>
    <x:row r="895" ht="25.5" customHeight="1">
      <x:c r="A895" t="str">
        <x:v>Machine Learning is All You Need: A Simple Token-based Approach for Effective Code Clone Detection</x:v>
      </x:c>
      <x:c r="B895" t="str">
        <x:v>Maintenance</x:v>
      </x:c>
      <x:c r="C895" t="str">
        <x:v>The paper introduces Toma, a lightweight code clone detection method using tokens and machine learning. It extracts token sequences, calculates similarity via six metrics to generate feature vectors, and classifies clones via a trained model. Evaluated on the BigCloneBench dataset, Toma outperforms most token-based and tree-based detectors in effectiveness while saving significant time and computational resources. The study demonstrates that machine learning achieves strong clone detection even with simple token-based features.</x:v>
      </x:c>
      <x:c r="D895" t="str">
        <x:v>The paper introduces Toma, a lightweight code clone detection method using tokens and machine learning. It extracts token sequences, calculates similarity via six metrics to generate feature vectors, and classifies clones via a trained model. Evaluated on the BigCloneBench dataset, Toma outperforms most token-based and tree-based detectors in effectiveness while saving significant time and computational resources. The study demonstrates that machine learning achieves strong clone detection even with simple token-based features.</x:v>
      </x:c>
      <x:c r="E895" t="str">
        <x:v>Code clone detection</x:v>
      </x:c>
      <x:c r="F895" t="str">
        <x:v>Yes</x:v>
      </x:c>
      <x:c r="G895" t="str">
        <x:v>ICSE-24</x:v>
      </x:c>
      <x:c r="H895" t="str">
        <x:v>The paper uses the BigCloneBench (BCB) dataset, which is a widely used Java code cloning benchmark dataset that contains manually annotated clone types (Type-1 to Type-4) and non-clone pairs.</x:v>
      </x:c>
      <x:c r="I895" t="str">
        <x:v>Indicators: F1-score, Precision, Recall.
Effect:
On the BCB data set, Toma's F1 score is 90.3%, precision rate is 92.9%, and recall rate is 87.9%.
When detecting simple clones (such as Type-1, Type-2), F1 is close to 100%; for complex clones (such as WT3/T4), F1 is 77%.
Prediction time is only 22 seconds (CPU), which is 65 times faster than graph-based tools such as DeepSim.</x:v>
      </x:c>
      <x:c r="J895" t="str">
        <x:v>No</x:v>
      </x:c>
      <x:c r="K895" t="str">
        <x:v>Not mentioned, but noted that code clone detection has real value in the open source community and software maintenance, such as reducing vulnerability propagation and maintenance costs.</x:v>
      </x:c>
      <x:c r="L895" t="str">
        <x:v>No</x:v>
      </x:c>
      <x:c r="M895" s="6" t="e">
        <x:f>HYPERLINK("https://github.com/CGCL-codes/Toma","https://github.com/CGCL-codes/Toma,,")</x:f>
        <x:v>HYPERLINK is not implemented. linkLocation=https://github.com/CGCL-codes/Toma, friendlyName=https://github.com/CGCL-codes/Toma,,</x:v>
      </x:c>
      <x:c r="N895" t="str">
        <x:v>5</x:v>
      </x:c>
      <x:c r="O895" t="str">
        <x:v>Software maintenance and evolution</x:v>
      </x:c>
      <x:c r="P895" t="str">
        <x:v>Code clone detection</x:v>
      </x:c>
      <x:c r="Q895" t="str">
        <x:v>Yes</x:v>
      </x:c>
    </x:row>
    <x:row r="896" ht="25.5" customHeight="1">
      <x:c r="A896" t="str">
        <x:v>A First Look at the Inheritance-Induced Redundant Test Execution</x:v>
      </x:c>
      <x:c r="B896" t="str">
        <x:v>Testing</x:v>
      </x:c>
      <x:c r="C896" t="str">
        <x:v>This paper presents the first empirical study on redundant test executions caused by inheritance in test code. The authors propose a hybrid static-dynamic analysis approach to detect such redundancies. Analyzing 15 open-source Java systems, they find:
Inheritance is used in test code by 40% of systems.
13% of executed test cases are redundant due to inheritance, contributing to 14% of total test execution time.
While 45% of redundant candidates are truly redundant, 55% provide unique coverage or assertions.
Challenges in redundancy removal are highlighted, such as test cases being redundant in some subclasses but not others. The study provides tools to help developers optimize testing efficiency.</x:v>
      </x:c>
      <x:c r="D896" t="str">
        <x:v>This paper presents the first empirical study on redundant test executions caused by inheritance in test code. The authors propose a hybrid static-dynamic analysis approach to detect such redundancies. Analyzing 15 open-source Java systems, they find:
Inheritance is used in test code by 40% of systems.
13% of executed test cases are redundant due to inheritance, contributing to 14% of total test execution time.
While 45% of redundant candidates are truly redundant, 55% provide unique coverage or assertions.
Challenges in redundancy removal are highlighted, such as test cases being redundant in some subclasses but not others. The study provides tools to help developers optimize testing efficiency.</x:v>
      </x:c>
      <x:c r="E896" t="str">
        <x:v>Redundant test execution issues caused by inheritance in test code</x:v>
      </x:c>
      <x:c r="F896" t="str">
        <x:v>Yes</x:v>
      </x:c>
      <x:c r="G896" t="str">
        <x:v>ICSE-24</x:v>
      </x:c>
      <x:c r="H896" t="str">
        <x:v>The paper analyzes 15 open source Java systems, including:
Commons-collections
Commons-math
Feign
Avro
Shiro
Dubbo
Wait.</x:v>
      </x:c>
      <x:c r="I896" t="str">
        <x:v>Proportion of redundant test candidates: 13% of test cases may be redundant due to inheritance (static analysis).
True redundancy ratio: 45% of candidates were confirmed as true redundancy by dynamic analysis.
Time overhead: Redundant tests account for 14% of the total execution time.
Inheritance distance: 90% of redundant tests are performed in direct subclasses, the rest involve multiple levels of inheritance.</x:v>
      </x:c>
      <x:c r="J896" t="str">
        <x:v>No</x:v>
      </x:c>
      <x:c r="K896" t="str">
        <x:v>Not mentioned, but multiple open source projects (such as the Apache Commons series) were analyzed, and the findings have potential guiding significance for industrial-level test optimization.</x:v>
      </x:c>
      <x:c r="L896" t="str">
        <x:v>No</x:v>
      </x:c>
      <x:c r="M896" s="6"/>
      <x:c r="N896"/>
      <x:c r="O896" t="str">
        <x:v>Program Analysis and Software Testing</x:v>
      </x:c>
      <x:c r="P896" t="str">
        <x:v>Test efficiency optimization</x:v>
      </x:c>
      <x:c r="Q896" t="str">
        <x:v>No</x:v>
      </x:c>
    </x:row>
    <x:row r="897" ht="25.5" customHeight="1">
      <x:c r="A897" t="str">
        <x:v>Hypertesting of Programs: Theoretical Foundation and Automated Test Generation</x:v>
      </x:c>
      <x:c r="B897" t="str">
        <x:v>Testing</x:v>
      </x:c>
      <x:c r="C897" t="str">
        <x:v>The paper introduces a novel framework for automated testing of hyperproperties, termed "hypertesting." Hyperproperties are correctness requirements involving relations between multiple program executions (e.g., security and concurrency). The contributions include:
Theoretical: A hypertesting framework with a hypercoverage adequacy criterion to guide test generation for hyperproperties.
Practical: Two test generators (HyperFuzz and HyperEvo) targeting Non-Interference, implemented via fuzzing and evolutionary search. Experiments show the tools achieve high hypercoverage and vulnerability detection, outperforming the state-of-the-art dynamic taint analysis tool Phosphor with no false alarms.</x:v>
      </x:c>
      <x:c r="D897" t="str">
        <x:v>The paper introduces a novel framework for automated testing of hyperproperties, termed "hypertesting." Hyperproperties are correctness requirements involving relations between multiple program executions (e.g., security and concurrency). The contributions include:
Theoretical: A hypertesting framework with a hypercoverage adequacy criterion to guide test generation for hyperproperties.
Practical: Two test generators (HyperFuzz and HyperEvo) targeting Non-Interference, implemented via fuzzing and evolutionary search. Experiments show the tools achieve high hypercoverage and vulnerability detection, outperforming the state-of-the-art dynamic taint analysis tool Phosphor with no false alarms.</x:v>
      </x:c>
      <x:c r="E897" t="str">
        <x:v>Automated testing of super attributes</x:v>
      </x:c>
      <x:c r="F897" t="str">
        <x:v>Yes</x:v>
      </x:c>
      <x:c r="G897" t="str">
        <x:v>ICSE-24</x:v>
      </x:c>
      <x:c r="H897" t="str">
        <x:v>Use the iFSpec benchmark set (containing 34 Java programs), including designed secure (secure) and non-secure (unsecure) samples, to evaluate non-intervention vulnerability detection capabilities.</x:v>
      </x:c>
      <x:c r="I897" t="str">
        <x:v>Indicators:
Hypercoverage: Measures the proportion of coverage targets.
True Positive Rate (TPR/Recall): The proportion of correctly detected vulnerabilities.
Accuracy (ACC): Overall prediction accuracy.
Effect:
HyperEvo: TPR=100%, ACC=100%, significantly better than Phosphor (TPR=64%, ACC=82%).
Super coverage is strongly correlated with vulnerability exposure (R&gt;0.7).</x:v>
      </x:c>
      <x:c r="J897" t="str">
        <x:v>No</x:v>
      </x:c>
      <x:c r="K897" t="str">
        <x:v>Not mentioned, but pointed out that super-attribute testing is suitable for safety-critical systems (such as privacy protection, concurrency control), and may be extended to complex software systems in the future.</x:v>
      </x:c>
      <x:c r="L897" t="str">
        <x:v>No</x:v>
      </x:c>
      <x:c r="M897" s="6"/>
      <x:c r="N897"/>
      <x:c r="O897" t="str">
        <x:v>Program Analysis and Software Testing</x:v>
      </x:c>
      <x:c r="P897" t="str">
        <x:v>Automated test generation</x:v>
      </x:c>
      <x:c r="Q897" t="str">
        <x:v>No</x:v>
      </x:c>
    </x:row>
    <x:row r="898" ht="25.5" customHeight="1">
      <x:c r="A898" t="str">
        <x:v>Symbol-Specific Sparsification of Interprocedural Distributive Environment Problems</x:v>
      </x:c>
      <x:c r="B898" t="str">
        <x:v>Development</x:v>
      </x:c>
      <x:c r="C898" t="str">
        <x:v>This paper introduces Sparse IDE, a framework for sparsifying Interprocedural Distributive Environment (IDE) problems in static program analysis. By focusing on definition-use chains rather than all edges in the control-flow graph, Sparse IDE achieves significant efficiency improvements. The authors implement Sparse IDE in SparseHeros, an extension of the Heros IDE solver, and evaluate it using linear constant propagation analysis. Experimental results demonstrate that Sparse IDE reduces runtime and memory usage while maintaining precision, outperforming the baseline IDE algorithm.</x:v>
      </x:c>
      <x:c r="D898" t="str">
        <x:v>This paper introduces Sparse IDE, a framework for sparsifying Interprocedural Distributive Environment (IDE) problems in static program analysis. By focusing on definition-use chains rather than all edges in the control-flow graph, Sparse IDE achieves significant efficiency improvements. The authors implement Sparse IDE in SparseHeros, an extension of the Heros IDE solver, and evaluate it using linear constant propagation analysis. Experimental results demonstrate that Sparse IDE reduces runtime and memory usage while maintaining precision, outperforming the baseline IDE algorithm.</x:v>
      </x:c>
      <x:c r="E898" t="str">
        <x:v>sparse static analysis</x:v>
      </x:c>
      <x:c r="F898" t="str">
        <x:v>No</x:v>
      </x:c>
      <x:c r="G898" t="str">
        <x:v>ICSE-24</x:v>
      </x:c>
      <x:c r="H898" t="str">
        <x:v>ConstantBench: A microbenchmark suite created by the author, containing 40 programs for integer linear constant propagation analysis.
Real-world Java libraries: 30 highly downloaded Java libraries selected from the Maven repository, such as jcl-over-slf4j, slf4j-api, commons-io, etc.</x:v>
      </x:c>
      <x:c r="I898" t="str">
        <x:v>Quantitative indicators:
Runtime: The time required for analysis to complete.
Memory Consumption: The memory occupied during the analysis process.
Propagations (#Propagations): The number of propagations of data flow facts.
Effect:
Sparse IDE is 7.9 times (on average) faster than traditional IDEs at runtime, and can be up to 30.7 times faster.
Memory consumption is reduced by 51% on average and up to 94%.
The number of propagations is significantly reduced, e.g. 283x in the commons-beanutils library.</x:v>
      </x:c>
      <x:c r="J898" t="str">
        <x:v>No</x:v>
      </x:c>
      <x:c r="K898" t="str">
        <x:v>Not reported</x:v>
      </x:c>
      <x:c r="L898" t="str">
        <x:v>No</x:v>
      </x:c>
      <x:c r="M898" s="6"/>
      <x:c r="N898"/>
      <x:c r="O898" t="str">
        <x:v>Program Analysis and Software Testing</x:v>
      </x:c>
      <x:c r="P898" t="str">
        <x:v>program analysis techniques</x:v>
      </x:c>
      <x:c r="Q898" t="str">
        <x:v>No</x:v>
      </x:c>
    </x:row>
    <x:row r="899" ht="25.5" customHeight="1">
      <x:c r="A899" t="str">
        <x:v>A Framework For Inferring Properties of User-Defined Functions</x:v>
      </x:c>
      <x:c r="B899" t="str">
        <x:v>Development</x:v>
      </x:c>
      <x:c r="C899" t="str">
        <x:v>The paper presents LAMBDA, a framework for statically inferring properties of User-Defined Functions (UDFs) to enhance DBMS performance. By modeling UDF property verification as a dataflow problem and leveraging abstract interpretation, LAMBDA automatically identifies four key UDF properties (e.g., Purity, Non-null). Evaluations on production-derived benchmarks show that LAMBDA conservatively infers properties with zero false negatives, improves query performance by 10%–99%, and detects incorrect manual annotations in real-world UDFs. The technique complements existing approaches like Froid by handling UDFs with complex imperative constructs.</x:v>
      </x:c>
      <x:c r="D899" t="str">
        <x:v>The paper presents LAMBDA, a framework for statically inferring properties of User-Defined Functions (UDFs) to enhance DBMS performance. By modeling UDF property verification as a dataflow problem and leveraging abstract interpretation, LAMBDA automatically identifies four key UDF properties (e.g., Purity, Non-null). Evaluations on production-derived benchmarks show that LAMBDA conservatively infers properties with zero false negatives, improves query performance by 10%–99%, and detects incorrect manual annotations in real-world UDFs. The technique complements existing approaches like Froid by handling UDFs with complex imperative constructs.</x:v>
      </x:c>
      <x:c r="E899" t="str">
        <x:v>Automatically infer properties of user-defined functions (UDFs) through static analysis techniques</x:v>
      </x:c>
      <x:c r="F899" t="str">
        <x:v>Yes</x:v>
      </x:c>
      <x:c r="G899" t="str">
        <x:v>ICSE-24</x:v>
      </x:c>
      <x:c r="H899" t="str">
        <x:v>Benchmarks used in the paper include:
30 Java UDFs extracted from production UDF workloads (including date processing, string operations, etc.).
TPC-DS database (3.8 GB, 32 tables) and 62 UDF call queries generated based on TPC-DS queries.
10 T-SQL UDFs in SQL-ProcBench (manually converted to Java).</x:v>
      </x:c>
      <x:c r="I899" s="5" t="str">
        <x:v>Accuracy:
Purity attributes: 11 TP, 15 TN, 4 FP; other attributes (Non-null, etc.) have no FP/FN.
Found 5 incorrect UDF annotations in the production environment.
Efficiency: average analysis time 34.9 milliseconds/UDF.
Performance improvements:
Purity optimization: 23/62 query acceleration (10%–99%).
Parallel Safe optimization: 17/50 queries are accelerated (10%–74%), but 7/50 queries result in performance degradation due to parallel execution (up to 1001%).</x:v>
      </x:c>
      <x:c r="J899" t="str">
        <x:v>Yes</x:v>
      </x:c>
      <x:c r="K899" t="str">
        <x:v>The paper mentions a case study on the AzureSQL DBaaS platform:
After analyzing 20 production environment Java UDFs, it was found that 50% of the Purity annotations were incorrect.
Tests on 615 production queries showed that after enabling Purity annotation, execution time, machine instance time and CPU cost were reduced by 2.2%, 4.8% and 4.9% respectively.
The platform administrator acknowledges the annotation errors discovered by LAMBDA and recommends extending the tool to account for attribute violations.</x:v>
      </x:c>
      <x:c r="L899" t="str">
        <x:v>No</x:v>
      </x:c>
      <x:c r="M899" s="6"/>
      <x:c r="N899"/>
      <x:c r="O899" t="str">
        <x:v>Systems and Performance Engineering</x:v>
      </x:c>
      <x:c r="P899" t="str">
        <x:v>Performance testing and optimization</x:v>
      </x:c>
      <x:c r="Q899" t="str">
        <x:v>No</x:v>
      </x:c>
    </x:row>
    <x:row r="900" ht="25.5" customHeight="1">
      <x:c r="A900" t="str">
        <x:v>Breaking the Flow: A Study of Interruptions During Software Engineering Activities</x:v>
      </x:c>
      <x:c r="B900" t="str">
        <x:v>Management</x:v>
      </x:c>
      <x:c r="C900" t="str">
        <x:v>This study investigates the impact of interruptions (e.g., on-screen notifications and in-person interactions) on developers’ productivity and stress during coding, comprehension, and code review tasks. Through a controlled experiment (N=20) with physiological data (HRV via Empatica wristband) and surveys, it reveals that high-dominance on-screen interruptions increase time spent on comprehension tasks, while in-person interruptions reduce physiological stress but elevate self-reported stress. The findings highlight the need for nuanced interruption management strategies in software engineering.</x:v>
      </x:c>
      <x:c r="D900" t="str">
        <x:v>This study investigates the impact of interruptions (e.g., on-screen notifications and in-person interactions) on developers’ productivity and stress during coding, comprehension, and code review tasks. Through a controlled experiment (N=20) with physiological data (HRV via Empatica wristband) and surveys, it reveals that high-dominance on-screen interruptions increase time spent on comprehension tasks, while in-person interruptions reduce physiological stress but elevate self-reported stress. The findings highlight the need for nuanced interruption management strategies in software engineering.</x:v>
      </x:c>
      <x:c r="E900" t="str">
        <x:v>This study investigates the impact of interruptions (e.g., on-screen notifications and in-person interactions) on developers’ productivity and stress during coding, comprehension, and code review tasks. Through a controlled experiment (N=20) with physiological data (HRV via Empatica wristband) and surveys, it reveals that high-dominance on-screen interruptions increase time spent on comprehension tasks, while in-person interruptions reduce physiological stress but elevate self-reported stress. The findings highlight the need for nuanced interruption management strategies in software engineering.</x:v>
      </x:c>
      <x:c r="F900" t="str">
        <x:v>No</x:v>
      </x:c>
      <x:c r="G900" t="str">
        <x:v>ICSE-24</x:v>
      </x:c>
      <x:c r="H900" t="str">
        <x:v>Coding task: Implementing the Tic-Tac-Toe game (137 lines of C++ code).
Code understanding task: Based on 3 LeetCode questions (such as "Single Number").
Code review task: Test and review AVL tree implementation (250 lines of C++ code).</x:v>
      </x:c>
      <x:c r="I900" t="str">
        <x:v>Task time: High dominance screen notifications increased code comprehension task time by 164.5 seconds (p&lt;0.05).
Heart rate variability (HRV): Face-to-face interruptions significantly improved SDNN (25.4 ms, p=0.0098) and RMSSD (34.8 ms, p=0.0045), indicating reduced physiological stress.
Subjective stress scores: Participants rated face-to-face interruptions 1.43 points higher than screen interruptions (p&lt;0.0001), contradicting physiological data</x:v>
      </x:c>
      <x:c r="J900" t="str">
        <x:v>No</x:v>
      </x:c>
      <x:c r="K900" t="str">
        <x:v>Not reported</x:v>
      </x:c>
      <x:c r="L900" t="str">
        <x:v>No</x:v>
      </x:c>
      <x:c r="M900" s="6"/>
      <x:c r="N900"/>
      <x:c r="O900" t="str">
        <x:v>Human-computer interaction and developer tools</x:v>
      </x:c>
      <x:c r="P900" t="str">
        <x:v>Developer experience and flow analysis</x:v>
      </x:c>
      <x:c r="Q900" t="str">
        <x:v>No</x:v>
      </x:c>
    </x:row>
    <x:row r="901" ht="25.5" customHeight="1">
      <x:c r="A901" t="str">
        <x:v>Supporting Web-based API Searches in the IDE Using Signatures</x:v>
      </x:c>
      <x:c r="B901" t="str">
        <x:v>Development</x:v>
      </x:c>
      <x:c r="C901" t="str">
        <x:v>This paper introduces Scout, a tool designed to enhance API searches within the IDE by extracting and presenting API signatures from web search results (e.g., Stack Overflow). Traditional API searches require developers to switch between the IDE and browser, parse multiple posts, and manually identify relevant API usage examples. Scout automates this process by analyzing search results, grouping API signatures, and ranking them based on contextual relevance. Integrated into the IDE, Scout reduces workflow friction, enabling developers to focus on their tasks. An experiment with 40 developers showed that Scout reduces queries by 19%, allows 47% of tasks to be solved directly from signatures, and decreases viewed posts by 64%.</x:v>
      </x:c>
      <x:c r="D901" t="str">
        <x:v>This paper introduces Scout, a tool designed to enhance API searches within the IDE by extracting and presenting API signatures from web search results (e.g., Stack Overflow). Traditional API searches require developers to switch between the IDE and browser, parse multiple posts, and manually identify relevant API usage examples. Scout automates this process by analyzing search results, grouping API signatures, and ranking them based on contextual relevance. Integrated into the IDE, Scout reduces workflow friction, enabling developers to focus on their tasks. An experiment with 40 developers showed that Scout reduces queries by 19%, allows 47% of tasks to be solved directly from signatures, and decreases viewed posts by 64%.</x:v>
      </x:c>
      <x:c r="E901" t="str">
        <x:v>The research topic is optimizing the API search experience in the IDE through API signatures</x:v>
      </x:c>
      <x:c r="F901" t="str">
        <x:v>Yes</x:v>
      </x:c>
      <x:c r="G901" t="str">
        <x:v>ICSE-24</x:v>
      </x:c>
      <x:c r="H901" t="str">
        <x:v>The paper does not use standard benchmarks, but uses user experiments with 40 developers to compare the effects of Scout and traditional Google search. The experiment includes 6 programming tasks (such as array operations, date calculation), and records the number of queries, post views, task completion rate and other indicators.</x:v>
      </x:c>
      <x:c r="I901" t="str">
        <x:v>Number of queries: Scout decreased by 19% (1.6 → 1.3 times/task).
Direct task resolution rate: 47% of tasks were completed only by signature (compared to only 2% in the control group).
Stack Overflow post views: decreased by 64% (2.2 → 0.8 posts/task).
Answer views: 54% reduction (5.4 → 2.5 answers/task).
Completion time and success rate: no significant difference from the control group, but the user experience is better</x:v>
      </x:c>
      <x:c r="J901" t="str">
        <x:v>No</x:v>
      </x:c>
      <x:c r="K901" t="str">
        <x:v>Not reported</x:v>
      </x:c>
      <x:c r="L901" t="str">
        <x:v>No</x:v>
      </x:c>
      <x:c r="M901" s="6"/>
      <x:c r="N901"/>
      <x:c r="O901" t="str">
        <x:v>Code generation and understanding</x:v>
      </x:c>
      <x:c r="P901" t="str">
        <x:v>Code search and recommendation system</x:v>
      </x:c>
      <x:c r="Q901" t="str">
        <x:v>Yes</x:v>
      </x:c>
    </x:row>
    <x:row r="902" ht="25.5" customHeight="1">
      <x:c r="A902" t="str">
        <x:v>ChatGPT Incorrectness Detection in Software Reviews</x:v>
      </x:c>
      <x:c r="B902" t="str">
        <x:v>Testing</x:v>
      </x:c>
      <x:c r="C902" t="str">
        <x:v>This paper introduces CID, a tool designed to detect incorrect responses generated by ChatGPT in software engineering tasks (e.g., library selection). A survey of 135 practitioners revealed developers' reliance on ChatGPT but concerns about its reliability. CID employs iterative prompting with metamorphic question mutations to assess response consistency, flagging divergent answers as likely incorrect. In a benchmark study, CID achieved an F1-score of 0.74–0.75 in detecting ChatGPT's errors.</x:v>
      </x:c>
      <x:c r="D902" t="str">
        <x:v>This paper introduces CID, a tool designed to detect incorrect responses generated by ChatGPT in software engineering tasks (e.g., library selection). A survey of 135 practitioners revealed developers' reliance on ChatGPT but concerns about its reliability. CID employs iterative prompting with metamorphic question mutations to assess response consistency, flagging divergent answers as likely incorrect. In a benchmark study, CID achieved an F1-score of 0.74–0.75 in detecting ChatGPT's errors.</x:v>
      </x:c>
      <x:c r="E902" t="str">
        <x:v>Error detection of ChatGPT generated content</x:v>
      </x:c>
      <x:c r="F902" t="str">
        <x:v>Yes</x:v>
      </x:c>
      <x:c r="G902" t="str">
        <x:v>ICSE-24</x:v>
      </x:c>
      <x:c r="H902" t="str">
        <x:v>The paper constructed a benchmark data set containing 100 Stack Overflow posts, covering technical discussions (such as maintainability, document quality, etc.) of spaCy, NLTK and other libraries. Posts in the dataset contain titles, questions, and accepted answers, which serve as a benchmark for evaluating the correctness of ChatGPT answers.</x:v>
      </x:c>
      <x:c r="I902" t="str">
        <x:v>F1-score: 0.74–0.75 (the best model is SVM).
Accuracy: 0.75.
Recall: 0.75.
Precision: 0.74.
Error classification analysis: 44% due to insufficient similarity measurement, 32% due to asking design questions.</x:v>
      </x:c>
      <x:c r="J902" t="str">
        <x:v>No</x:v>
      </x:c>
      <x:c r="K902" t="str">
        <x:v>Not reported</x:v>
      </x:c>
      <x:c r="L902" t="str">
        <x:v>No</x:v>
      </x:c>
      <x:c r="M902" s="6" t="e">
        <x:f>HYPERLINK("https://github.com/minaoar/ChatGPT-Incorrectness-Detection-in-Software-Reviews","https://github.com/minaoar/ChatGPT-Incorrectness-Detection-in-Software-Reviews")</x:f>
        <x:v>HYPERLINK is not implemented. linkLocation=https://github.com/minaoar/ChatGPT-Incorrectness-Detection-in-Software-Reviews, friendlyName=https://github.com/minaoar/ChatGPT-Incorrectness-Detection-in-Software-Reviews</x:v>
      </x:c>
      <x:c r="N902" t="str">
        <x:v>2</x:v>
      </x:c>
      <x:c r="O902" t="str">
        <x:v>SE for AI </x:v>
      </x:c>
      <x:c r="P902" t="str">
        <x:v>Detection, evaluation and improvement of AI-generated content</x:v>
      </x:c>
      <x:c r="Q902" t="str">
        <x:v>Yes</x:v>
      </x:c>
    </x:row>
    <x:row r="903" ht="25.5" customHeight="1">
      <x:c r="A903" t="str">
        <x:v>ChatGPT-Resistant Screening Instrument for Identifying Non-Programmers</x:v>
      </x:c>
      <x:c r="B903" t="str">
        <x:v>Management</x:v>
      </x:c>
      <x:c r="C903" t="str">
        <x:v>The paper addresses the challenge of identifying non-programmers in software engineering studies, especially with the rise of AI tools like ChatGPT that can circumvent traditional screening questions. It proposes a ChatGPT-resistant screening instrument using visual programming concepts and code comprehension tasks. Through an online study with 121 participants (programmers and non-programmers), the authors evaluated 28 screening questions. Results showed that visual-based questions effectively differentiated programmers from non-programmers, even when participants used ChatGPT. Six recommended screening questions were presented, along with guidelines for efficient implementation.</x:v>
      </x:c>
      <x:c r="D903" t="str">
        <x:v>The paper addresses the challenge of identifying non-programmers in software engineering studies, especially with the rise of AI tools like ChatGPT that can circumvent traditional screening questions. It proposes a ChatGPT-resistant screening instrument using visual programming concepts and code comprehension tasks. Through an online study with 121 participants (programmers and non-programmers), the authors evaluated 28 screening questions. Results showed that visual-based questions effectively differentiated programmers from non-programmers, even when participants used ChatGPT. Six recommended screening questions were presented, along with guidelines for efficient implementation.</x:v>
      </x:c>
      <x:c r="E903" t="str">
        <x:v>The research topic is to design a screening tool that is resistant to interference from AI tools such as ChatGPT and used to accurately identify non-programmers in software engineering and IT security research.</x:v>
      </x:c>
      <x:c r="F903" t="str">
        <x:v>Yes</x:v>
      </x:c>
      <x:c r="G903" t="str">
        <x:v>ICSE-24</x:v>
      </x:c>
      <x:c r="H903" t="str">
        <x:v>The paper uses the six existing screening problems proposed by Danilova et al. as a benchmark. It proves through simulated attack experiments that these problems are easily cracked by ChatGPT, and then designs new resistant screening problems.</x:v>
      </x:c>
      <x:c r="I903" t="str">
        <x:v>Quantitative indicators: accuracy rate (programmer group ≥92.3%, non-programmer group ≤33.3%), time efficiency (screening tool completion time ≤3 minutes), exclusion rate (99.47% of non-programmers are excluded), inclusion rate (94.83% of programmers are retained).
Effect: The recommended 6 screening questions were significantly better than the benchmark questions in the experiment. Even non-programmers using ChatGPT have difficulty passing the screening.</x:v>
      </x:c>
      <x:c r="J903" t="str">
        <x:v>No</x:v>
      </x:c>
      <x:c r="K903" t="str">
        <x:v>Not reported</x:v>
      </x:c>
      <x:c r="L903" t="str">
        <x:v>No</x:v>
      </x:c>
      <x:c r="M903" s="6"/>
      <x:c r="N903"/>
      <x:c r="O903" t="str">
        <x:v>Human-computer interaction and developer tools</x:v>
      </x:c>
      <x:c r="P903" t="str">
        <x:v>Visualization and cognitive assistance in software engineering</x:v>
      </x:c>
      <x:c r="Q903" t="str">
        <x:v>Yes</x:v>
      </x:c>
    </x:row>
    <x:row r="904" ht="25.5" customHeight="1">
      <x:c r="A904" t="str">
        <x:v>Development in times of hype: How freelancers explore Generative AI?</x:v>
      </x:c>
      <x:c r="B904" t="str">
        <x:v>Management</x:v>
      </x:c>
      <x:c r="C904" t="str">
        <x:v>The paper explores the challenges faced by freelance developers working with generative AI (GenAI) during its hype phase. Through interviews and surveys with 52 freelancers, the study identifies issues such as unpredictable outputs, hallucinations, dependency on external APIs, and inflated client expectations driven by the hype. The authors propose two research areas: Software Engineering for Generative AI (SE4GenAI) to address technical challenges, and Hype-Induced Software Engineering (HypeSE) to manage hype-related dynamics. These aim to provide practical guidance for freelancers navigating the rapidly evolving GenAI landscape.</x:v>
      </x:c>
      <x:c r="D904" t="str">
        <x:v>The paper explores the challenges faced by freelance developers working with generative AI (GenAI) during its hype phase. Through interviews and surveys with 52 freelancers, the study identifies issues such as unpredictable outputs, hallucinations, dependency on external APIs, and inflated client expectations driven by the hype. The authors propose two research areas: Software Engineering for Generative AI (SE4GenAI) to address technical challenges, and Hype-Induced Software Engineering (HypeSE) to manage hype-related dynamics. These aim to provide practical guidance for freelancers navigating the rapidly evolving GenAI landscape.</x:v>
      </x:c>
      <x:c r="E904" t="str">
        <x:v>The research topic is the challenges encountered by freelance developers in the generative AI technology boom, including technical characteristics (such as output unpredictability, hallucination problems) and boom-related factors (such as inflated customer expectations, market competition), and proposes solutions in the field of software engineering</x:v>
      </x:c>
      <x:c r="F904" t="str">
        <x:v>Yes</x:v>
      </x:c>
      <x:c r="G904" t="str">
        <x:v>ICSE-24</x:v>
      </x:c>
      <x:c r="H904" t="str">
        <x:v>Benchmarks used in the paper
The paper does not explicitly mention the specific benchmark, but by comparing the challenges in the existing software engineering and AI/ML (SE4AI/SE4ML) literature (such as the classification of 137 challenges), it verifies the uniqueness of the problems raised by freelance developers.</x:v>
      </x:c>
      <x:c r="I904" t="str">
        <x:v>Quantitative indicators:
Challenge classification: 99 challenges are divided into 11 SWEBOK knowledge areas and 54 subcategories.
Participant background: Average age is 32.6 years old, average development experience is 6.9 years, and average participation in 4.8 GenAI projects.
Effect:
The research reveals the main pain points of freelance developers in GenAI projects, such as technical unreliability (such as hallucination problems) and external dependencies (such as unpredictable API costs), and proposes SE4GenAI and HypeSE as solution frameworks.</x:v>
      </x:c>
      <x:c r="J904" t="str">
        <x:v>No</x:v>
      </x:c>
      <x:c r="K904" t="str">
        <x:v>Not reported</x:v>
      </x:c>
      <x:c r="L904" t="str">
        <x:v>No</x:v>
      </x:c>
      <x:c r="M904" s="6"/>
      <x:c r="N904"/>
      <x:c r="O904" t="str">
        <x:v>Software maintenance and evolution</x:v>
      </x:c>
      <x:c r="P904" t="str">
        <x:v>Developer behavior analysis</x:v>
      </x:c>
      <x:c r="Q904" t="str">
        <x:v>Yes</x:v>
      </x:c>
    </x:row>
    <x:row r="905" ht="25.5" customHeight="1">
      <x:c r="A905" t="str">
        <x:v>How Far Are We? The Triumphs and Trials of Generative AI in Learning Software Engineering</x:v>
      </x:c>
      <x:c r="B905" t="str">
        <x:v>Development</x:v>
      </x:c>
      <x:c r="C905" t="str">
        <x:v>This study evaluates the effectiveness and pitfalls of conversational generative AI (e.g., ChatGPT) in supporting software engineering (SE) learning tasks. Through a between-subjects experiment (N=22), the authors compared the performance, self-efficacy, and cognitive load of students using ChatGPT versus traditional resources. Results showed no significant differences in productivity or self-efficacy, but ChatGPT users reported higher frustration levels. The study further identified five fault categories and seven negative consequences stemming from violations of Human-AI interaction guidelines, offering design recommendations for future AI tools.</x:v>
      </x:c>
      <x:c r="D905" t="str">
        <x:v>This study evaluates the effectiveness and pitfalls of conversational generative AI (e.g., ChatGPT) in supporting software engineering (SE) learning tasks. Through a between-subjects experiment (N=22), the authors compared the performance, self-efficacy, and cognitive load of students using ChatGPT versus traditional resources. Results showed no significant differences in productivity or self-efficacy, but ChatGPT users reported higher frustration levels. The study further identified five fault categories and seven negative consequences stemming from violations of Human-AI interaction guidelines, offering design recommendations for future AI tools.</x:v>
      </x:c>
      <x:c r="E905" t="str">
        <x:v>Effectiveness, current pitfalls, and impact on user experience of generative conversational AI in software engineering learning tasks.</x:v>
      </x:c>
      <x:c r="F905" t="str">
        <x:v>Yes</x:v>
      </x:c>
      <x:c r="G905" t="str">
        <x:v>ICSE-24</x:v>
      </x:c>
      <x:c r="H905" t="str">
        <x:v>Task design: three software engineering tasks (fixing code functions, eliminating code smells, and submitting GitHub Pull Request).
Assessment Tools:
The NASA Task Load Index (TLX) measures cognitive load.
Task correctness scoring (based on predefined scoring criteria).
Self-efficacy scale (adapted from Steinmacher et al.).
The AAR/AI (After-Action Review for AI) framework qualitatively analyzes AI flaws.</x:v>
      </x:c>
      <x:c r="I905" t="str">
        <x:v>NASA TLX: The experimental group was significantly higher in frustration than the control group (p=0.008, large effect size δ=0.669), and there was no significant difference in other dimensions (such as mental load, time pressure).
Task correctness: There was no significant difference in overall task performance between the two groups, but the experimental group performed slightly better in the code smell elimination task (δ=0.421).
Self-efficacy: No significant improvement was found, and scores on some tasks (such as understanding Python code) decreased.
User intention to continue using: 45.5% of participants held a positive attitude, and 45.5% held a negative attitude, showing polarization.</x:v>
      </x:c>
      <x:c r="J905" t="str">
        <x:v>No</x:v>
      </x:c>
      <x:c r="K905" t="str">
        <x:v>Not reported</x:v>
      </x:c>
      <x:c r="L905" t="str">
        <x:v>No</x:v>
      </x:c>
      <x:c r="M905" s="6"/>
      <x:c r="N905"/>
      <x:c r="O905" t="str">
        <x:v>Human-computer interaction and developer tools</x:v>
      </x:c>
      <x:c r="P905" t="str">
        <x:v>Developer experience and flow analysis</x:v>
      </x:c>
      <x:c r="Q905" t="str">
        <x:v>Yes</x:v>
      </x:c>
    </x:row>
    <x:row r="906" ht="25.5" customHeight="1">
      <x:c r="A906" t="str">
        <x:v>Uncovering the Causes of Emotions in Software Developer Communication Using Zero-shot LLMs</x:v>
      </x:c>
      <x:c r="B906" t="str">
        <x:v>Management</x:v>
      </x:c>
      <x:c r="C906" t="str">
        <x:v>This study investigates the use of zero-shot large language models (LLMs) to automatically detect emotions and their causes in software developer communication. By curating a manually annotated dataset of 450 GitHub comments, the authors evaluate the performance of models like ChatGPT, GPT-4, and flan-alpaca in emotion classification and cause extraction tasks. Results show that GPT-4 achieves a BLEU-2 score of 0.598 in cause extraction. A case study on the TensorFlow repository further highlights common causes of developer frustration, offering actionable insights for open-source project management.</x:v>
      </x:c>
      <x:c r="D906" t="str">
        <x:v>This study investigates the use of zero-shot large language models (LLMs) to automatically detect emotions and their causes in software developer communication. By curating a manually annotated dataset of 450 GitHub comments, the authors evaluate the performance of models like ChatGPT, GPT-4, and flan-alpaca in emotion classification and cause extraction tasks. Results show that GPT-4 achieves a BLEU-2 score of 0.598 in cause extraction. A case study on the TensorFlow repository further highlights common causes of developer frustration, offering actionable insights for open-source project management.</x:v>
      </x:c>
      <x:c r="E906" t="str">
        <x:v>The research topic is: using zero-sample large language models to automatically identify emotions and their causes in software developers' communication, and analyze its application value in open source project management.</x:v>
      </x:c>
      <x:c r="F906" t="str">
        <x:v>Yes</x:v>
      </x:c>
      <x:c r="G906" t="str">
        <x:v>ICSE-24</x:v>
      </x:c>
      <x:c r="H906" t="str">
        <x:v>Sentiment classification task: Based on three public data sets (GitHub comments, Stack Overflow comments, JIRA comments), the micro-average F1 score is used to evaluate the model performance.
Emotional reason extraction task: Based on a manually annotated GitHub review data set of 450 comments, the BLEU score (BLEU-1 to BLEU-4) is used to evaluate the matching degree between the text generated by the model and the manual annotation.</x:v>
      </x:c>
      <x:c r="I906" t="str">
        <x:v>Sentiment classification task:
Micro-average F1 score: RoBERTa (best) reaches 0.592, 0.735, and 0.818 on GitHub, Stack Overflow, and JIRA data sets respectively; zero-sample LLMs (such as flan-alpaca) improve to 0.506 under GoEmotions prompts.
Emotional reason extraction task:
BLEU-2 score: GPT-4 is the highest (0.598), followed by flan-alpaca (0.543), and ChatGPT is the lowest (0.489)</x:v>
      </x:c>
      <x:c r="J906" t="str">
        <x:v>No</x:v>
      </x:c>
      <x:c r="K906" t="str">
        <x:v>The paper includes an industry case study: analyzing common causes of developer "frustration" in the TensorFlow open source project. Through cluster analysis, six categories of main reasons were identified (such as version compatibility issues, PR merge delays, test failures, etc.), and specific suggestions for improving the collaboration process were provided to project maintainers (such as optimizing documents, introducing automated review tools, etc.).</x:v>
      </x:c>
      <x:c r="L906" t="str">
        <x:v>No</x:v>
      </x:c>
      <x:c r="M906" s="6" t="e">
        <x:f>HYPERLINK("https://github.com/vcu-swim-lab/SE-Emotion-Cause-Replication","https://github.com/vcu-swim-lab/SE-Emotion-Cause-Replication")</x:f>
        <x:v>HYPERLINK is not implemented. linkLocation=https://github.com/vcu-swim-lab/SE-Emotion-Cause-Replication, friendlyName=https://github.com/vcu-swim-lab/SE-Emotion-Cause-Replication</x:v>
      </x:c>
      <x:c r="N906" t="str">
        <x:v>2</x:v>
      </x:c>
      <x:c r="O906" t="str">
        <x:v>Software maintenance and evolution</x:v>
      </x:c>
      <x:c r="P906" t="str">
        <x:v>Developer behavior analysis</x:v>
      </x:c>
      <x:c r="Q906" t="str">
        <x:v>Yes</x:v>
      </x:c>
    </x:row>
    <x:row r="907" ht="25.5" customHeight="1">
      <x:c r="A907" t="str">
        <x:v>Modularizing while Training: a New Paradigm for Modularizing DNN Models</x:v>
      </x:c>
      <x:c r="B907" t="str">
        <x:v>Development</x:v>
      </x:c>
      <x:c r="C907" t="str">
        <x:v>The paper introduces a novel paradigm called "Modularizing while Training" (MwT) to modularize deep neural networks (DNNs) during the training process. Unlike traditional post-training modularization approaches, MwT integrates cohesion and coupling optimization into the training phase, enhancing modularity without significant accuracy loss. Experiments on CNN models demonstrate that MwT outperforms state-of-the-art methods, achieving a kernel retention rate of only 14.58%, reducing time costs by half, and maintaining higher accuracy (1.13% loss). This approach offers a more efficient and effective solution for DNN reuse.</x:v>
      </x:c>
      <x:c r="D907" t="str">
        <x:v>The paper introduces a novel paradigm called "Modularizing while Training" (MwT) to modularize deep neural networks (DNNs) during the training process. Unlike traditional post-training modularization approaches, MwT integrates cohesion and coupling optimization into the training phase, enhancing modularity without significant accuracy loss. Experiments on CNN models demonstrate that MwT outperforms state-of-the-art methods, achieving a kernel retention rate of only 14.58%, reducing time costs by half, and maintaining higher accuracy (1.13% loss). This approach offers a more efficient and effective solution for DNN reuse.</x:v>
      </x:c>
      <x:c r="E907" t="str">
        <x:v>The research topic of the paper is the modularization method of deep neural network (DNN), specifically focusing on modularizing during training (Modularizing while Training) to improve the reusability and efficiency of the model.</x:v>
      </x:c>
      <x:c r="F907" t="str">
        <x:v>Yes</x:v>
      </x:c>
      <x:c r="G907" t="str">
        <x:v>ICSE-24</x:v>
      </x:c>
      <x:c r="H907" t="str">
        <x:v>The paper uses the following data sets and models for experiments:
Datasets: CIFAR-10, SVHN (Street View House Numbers).
Model: VGG16, ResNet18, SimCNN, ResCNN.</x:v>
      </x:c>
      <x:c r="I907" t="str">
        <x:v>Accuracy (ACC): The average accuracy loss of MwT’s modular model is only 1.13 percentage points (better than the 2.89% of the baseline method).
Convolution kernel retention rate (KRR): The MwT module only retains 14.58% of the convolution kernels, which is 74.31% lower than the baseline method (56.76%).
Time cost: The total training and modularization time is 108 minutes, which is 50% less than the baseline method (229 minutes).
Cohesion and coupling: The average cohesion of the MwT module is 0.9636 (close to 1 is excellent), and the coupling is 0.2381 (close to 0 is excellent), both of which are better than the baseline method.</x:v>
      </x:c>
      <x:c r="J907" t="str">
        <x:v>No</x:v>
      </x:c>
      <x:c r="K907" t="str">
        <x:v>Not reported</x:v>
      </x:c>
      <x:c r="L907" t="str">
        <x:v>No</x:v>
      </x:c>
      <x:c r="M907" s="6" t="e">
        <x:f>HYPERLINK("https://github.com/qibinhang/MwT","https://github.com/qibinhang/MwT")</x:f>
        <x:v>HYPERLINK is not implemented. linkLocation=https://github.com/qibinhang/MwT, friendlyName=https://github.com/qibinhang/MwT</x:v>
      </x:c>
      <x:c r="N907" t="str">
        <x:v>6</x:v>
      </x:c>
      <x:c r="O907" t="str">
        <x:v>SE for AI </x:v>
      </x:c>
      <x:c r="P907" t="str">
        <x:v>Code pre-trained model</x:v>
      </x:c>
      <x:c r="Q907" t="str">
        <x:v>No</x:v>
      </x:c>
    </x:row>
    <x:row r="908" ht="25.5" customHeight="1">
      <x:c r="A908" t="str">
        <x:v>KnowLog: Knowledge Enhanced Pre-trained Language Model for Log Understanding</x:v>
      </x:c>
      <x:c r="B908" t="str">
        <x:v>Maintenance</x:v>
      </x:c>
      <x:c r="C908" t="str">
        <x:v>The paper proposes KnowLog, a knowledge-enhanced pre-trained language model for log understanding, addressing three limitations of existing models: poor comprehension of domain-specific abbreviations, incomplete log context capture, and lack of universal log representations. KnowLog leverages abbreviations and natural language descriptions as local and global knowledge, respectively, and integrates three novel pre-training tasks: Abbreviation Prediction (AP), Description Discrimination (DD), and Log Contrastive Learning (LCL). Evaluations on six downstream tasks (e.g., module classification, risk log identification) demonstrate KnowLog’s superiority, achieving up to 9% higher accuracy than baseline models. It also excels in low-resource and cross-vendor transfer learning scenarios.</x:v>
      </x:c>
      <x:c r="D908" t="str">
        <x:v>The paper proposes KnowLog, a knowledge-enhanced pre-trained language model for log understanding, addressing three limitations of existing models: poor comprehension of domain-specific abbreviations, incomplete log context capture, and lack of universal log representations. KnowLog leverages abbreviations and natural language descriptions as local and global knowledge, respectively, and integrates three novel pre-training tasks: Abbreviation Prediction (AP), Description Discrimination (DD), and Log Contrastive Learning (LCL). Evaluations on six downstream tasks (e.g., module classification, risk log identification) demonstrate KnowLog’s superiority, achieving up to 9% higher accuracy than baseline models. It also excels in low-resource and cross-vendor transfer learning scenarios.</x:v>
      </x:c>
      <x:c r="E908" t="str">
        <x:v>The research topic of the paper is a pre-trained language model (KnowLog) based on knowledge enhancement, focusing on improving the automated capabilities of log understanding, including domain terminology understanding, contextual information capture and universal representation generation.
Is it related to intelligence?</x:v>
      </x:c>
      <x:c r="F908" t="str">
        <x:v>Yes</x:v>
      </x:c>
      <x:c r="G908" t="str">
        <x:v>ICSE-24</x:v>
      </x:c>
      <x:c r="H908" t="str">
        <x:v>Dataset:
Pre-training data: 96,060 log templates and 1,711 abbreviations collected from Cisco, Huawei, and H3C public documents.
Downstream task data: Proprietary data sets including module classification (MC), risk log identification (RLI), fault phenomenon identification (FPI) and other tasks (such as Huawei switch log instances).
Baseline models: CNN, Bi-LSTM (Attention), BERT, RoBERTa, UniLog.</x:v>
      </x:c>
      <x:c r="I908" t="str">
        <x:v>Accuracy: In the module classification (MC) task, KnowLog is 8.55% higher than BERT on average.
F1 value: In the risk log identification (RLI) task, KnowLog's F1 reaches 0.87, which is better than BERT's 0.81.
Low resource scenario: When only 30% of the training data is used, the accuracy of KnowLog only drops by 9.79%, while BERT drops by 31.45%.
Migration learning: In the cross-vendor log matching task (IVMM), the accuracy of KnowLog reaches 92.86%, which is 13.73% higher than UniLog.</x:v>
      </x:c>
      <x:c r="J908" t="str">
        <x:v>No</x:v>
      </x:c>
      <x:c r="K908" t="str">
        <x:v>Not reported</x:v>
      </x:c>
      <x:c r="L908" t="str">
        <x:v>No</x:v>
      </x:c>
      <x:c r="M908" s="6"/>
      <x:c r="N908"/>
      <x:c r="O908" t="str">
        <x:v>SE for AI </x:v>
      </x:c>
      <x:c r="P908" t="str">
        <x:v>Code pre-trained model</x:v>
      </x:c>
      <x:c r="Q908" t="str">
        <x:v>Yes</x:v>
      </x:c>
    </x:row>
    <x:row r="909" ht="25.5" customHeight="1">
      <x:c r="A909" t="str">
        <x:v>FAIR: Flow Type-Aware Pre-Training of Compiler Intermediate Representations</x:v>
      </x:c>
      <x:c r="B909" t="str">
        <x:v>Development</x:v>
      </x:c>
      <x:c r="C909" t="str">
        <x:v>This paper introduces FAIR, a flow type-aware pre-trained model for compiler intermediate representations (IRs). Existing IR-based models often confuse node types and fail to distinguish flow types, while suffering from long-range dependencies and over-smoothing issues. FAIR addresses these by: (1) decomposing IR into CFG and DFG with explicit flow types, (2) employing Graph Transformer to capture structural information, and (3) proposing five pre-training tasks, including masked language modeling and contrastive learning. Experiments demonstrate that FAIR achieves state-of-the-art results on four downstream tasks, such as code-to-code retrieval and algorithm classification.</x:v>
      </x:c>
      <x:c r="D909" t="str">
        <x:v>This paper introduces FAIR, a flow type-aware pre-trained model for compiler intermediate representations (IRs). Existing IR-based models often confuse node types and fail to distinguish flow types, while suffering from long-range dependencies and over-smoothing issues. FAIR addresses these by: (1) decomposing IR into CFG and DFG with explicit flow types, (2) employing Graph Transformer to capture structural information, and (3) proposing five pre-training tasks, including masked language modeling and contrastive learning. Experiments demonstrate that FAIR achieves state-of-the-art results on four downstream tasks, such as code-to-code retrieval and algorithm classification.</x:v>
      </x:c>
      <x:c r="E909" t="str">
        <x:v>The research topic of the paper is a flow type-aware pre-training model based on compiler intermediate representation (IR), which aims to improve the representation capabilities of IR in code-related tasks by improving input representation, model architecture and pre-training tasks.</x:v>
      </x:c>
      <x:c r="F909" t="str">
        <x:v>Yes</x:v>
      </x:c>
      <x:c r="G909" t="str">
        <x:v>ICSE-24</x:v>
      </x:c>
      <x:c r="H909" t="str">
        <x:v>The paper uses the following data sets:
Pre-training data: IR programs (41,322 programs) from 11 open source C/C++ projects.
Downstream task data:
Code retrieval: POJ-104 and GCJ datasets.
Algorithm classification: POJ-104.
Heterogeneous device mapping: Grewe et al.’s dataset (OpenCL kernel).
Threaded coarsening factor optimization: Magni et al.’s dataset (17 benchmarks).</x:v>
      </x:c>
      <x:c r="I909" t="str">
        <x:v>Code Retrieval (MAP@R): FAIR achieves 92.04 and 85.41 on POJ-104 and GCJ respectively, which is better than the baseline model.
Algorithm classification (error rate): FAIR error rate is 1.75%, which is better than other models.
Heterogeneous device mapping (accuracy): FAIR achieved 96.52% and 91.61% accuracy in the AMD and NVIDIA subtasks respectively.
Thread coarsening factor (speedup ratio): FAIR achieves the highest speedup ratio (such as 1.25x) on multiple GPUs.</x:v>
      </x:c>
      <x:c r="J909" t="str">
        <x:v>No</x:v>
      </x:c>
      <x:c r="K909" t="str">
        <x:v>Not reported</x:v>
      </x:c>
      <x:c r="L909" t="str">
        <x:v>No</x:v>
      </x:c>
      <x:c r="M909" s="6"/>
      <x:c r="N909"/>
      <x:c r="O909" t="str">
        <x:v>Program Analysis and Software Testing</x:v>
      </x:c>
      <x:c r="P909" t="str">
        <x:v>program analysis techniques</x:v>
      </x:c>
      <x:c r="Q909" t="str">
        <x:v>Yes</x:v>
      </x:c>
    </x:row>
    <x:row r="910" ht="25.5" customHeight="1">
      <x:c r="A910" t="str">
        <x:v>Unveiling Memorization in Code Models</x:v>
      </x:c>
      <x:c r="B910" t="str">
        <x:v>Development</x:v>
      </x:c>
      <x:c r="C910" t="str">
        <x:v>This paper investigates the memorization behavior in large pre-trained code models, where models may verbatim reproduce code snippets from their training data. Through empirical analysis, the authors extracted 40,125 memorized snippets from 20,000 model outputs (each 512 tokens) and developed a taxonomy with 3 categories and 14 subcategories. The study identifies key factors affecting memorization, such as model size and output length, and proposes mitigation strategies. Experiments confirm that memorization also exists in deployed models like InCoder and StarCoder, raising concerns about privacy and security risks.</x:v>
      </x:c>
      <x:c r="D910" t="str">
        <x:v>This paper investigates the memorization behavior in large pre-trained code models, where models may verbatim reproduce code snippets from their training data. Through empirical analysis, the authors extracted 40,125 memorized snippets from 20,000 model outputs (each 512 tokens) and developed a taxonomy with 3 categories and 14 subcategories. The study identifies key factors affecting memorization, such as model size and output length, and proposes mitigation strategies. Experiments confirm that memorization also exists in deployed models like InCoder and StarCoder, raising concerns about privacy and security risks.</x:v>
      </x:c>
      <x:c r="E910" t="str">
        <x:v>The research topic of the paper is the memory behavior of large-scale pre-trained code models, focusing on the content classification of memory, influencing factors and how to infer and alleviate memory phenomena.</x:v>
      </x:c>
      <x:c r="F910" t="str">
        <x:v>Yes</x:v>
      </x:c>
      <x:c r="G910" t="str">
        <x:v>ICSE-24</x:v>
      </x:c>
      <x:c r="H910" t="str">
        <x:v>The paper uses the following data sets and models:
Pre-trained models: CodeParrot (1.5B parameters) and CodeParrot-small (110M parameters).
Deployment models: InCoder and StarCoder.
Training data: CodeParrot dataset (22M Python files, 180GB).
Sensitive information detection tool: detect-secrets.</x:v>
      </x:c>
      <x:c r="I910" t="str">
        <x:v>Memory detection: Identified 40,125 memorized code snippets from 20,000 outputs.
Classification results: The memory content is divided into 3 major categories (documentation, code logic, and others) and 14 subcategories, among which license and copyright information account for the highest proportion.
Sensitive information: 25 IP addresses, 914 emails and 25 keys detected.
Indicators of inferred memory: perplexity, PPL-PPL ratio, PPL-zlib ratio, among which the PPL-zlib ratio has the highest accuracy (100%).</x:v>
      </x:c>
      <x:c r="J910" t="str">
        <x:v>No</x:v>
      </x:c>
      <x:c r="K910" t="str">
        <x:v>The paper mentions the following industrial applications and case studies:
GitHub Copilot: Analysis of its potential to memorize and reproduce code snippets in training data raises intellectual property and security issues.
InCoder and StarCoder: Experiments have confirmed that these two deployed models also have memory phenomena and may leak sensitive information in the training data.
Samsung employees leak company secrets via ChatGPT: Highlighting the risks of memorizing behavior in practical applications.</x:v>
      </x:c>
      <x:c r="L910" t="str">
        <x:v>No</x:v>
      </x:c>
      <x:c r="M910" s="6"/>
      <x:c r="N910"/>
      <x:c r="O910" t="str">
        <x:v>SE for AI </x:v>
      </x:c>
      <x:c r="P910" t="str">
        <x:v>Code pre-trained model</x:v>
      </x:c>
      <x:c r="Q910" t="str">
        <x:v>Yes</x:v>
      </x:c>
    </x:row>
    <x:row r="911" ht="25.5" customHeight="1">
      <x:c r="A911" t="str">
        <x:v>Code Search is All You Need? Improving Code Suggestions with Code Search</x:v>
      </x:c>
      <x:c r="B911" t="str">
        <x:v>Development</x:v>
      </x:c>
      <x:c r="C911" t="str">
        <x:v>This paper proposes a retrieval-augmented framework for code suggestions, integrating code search techniques with language models to enhance code completion and generation. The framework consists of three components: Retriever, Formulator, and Generator. Experiments show that the framework improves performance by up to 53.8% (code completion) and 130.8% (code generation) in BLEU-4 scores. The study also investigates the impact of different search strategies and prompt templates.</x:v>
      </x:c>
      <x:c r="D911" t="str">
        <x:v>This paper proposes a retrieval-augmented framework for code suggestions, integrating code search techniques with language models to enhance code completion and generation. The framework consists of three components: Retriever, Formulator, and Generator. Experiments show that the framework improves performance by up to 53.8% (code completion) and 130.8% (code generation) in BLEU-4 scores. The study also investigates the impact of different search strategies and prompt templates.</x:v>
      </x:c>
      <x:c r="E911" t="str">
        <x:v>The research topic is to enhance the performance of code suggestions (including code completion and generation) through code retrieval techniques (such as IR-based and DL-based methods), and explore the combined effects of different retrieval strategies and language models.</x:v>
      </x:c>
      <x:c r="F911" t="str">
        <x:v>Yes</x:v>
      </x:c>
      <x:c r="G911" t="str">
        <x:v>ICSE-24</x:v>
      </x:c>
      <x:c r="H911" t="str">
        <x:v>Retriever dataset: CodeMatcher (Java), PyTorrent (Python), CodeSearchNet (for fine-tuning CodeBERT).
Generator dataset: CodeXGLUE (training and test sets containing Java and Python methods).</x:v>
      </x:c>
      <x:c r="I911" t="str">
        <x:v>Code completion:
Token-level: Accuracy (up to 8.0% increase).
Line-level: BLEU-4 (increase 26.6%-53.8%), Edit Similarity (increase 9.0%-16.4%).
Code generation:
BLEU-4 (100%-130.8% improvement), CodeBLEU (21.6%-53.0% improvement).</x:v>
      </x:c>
      <x:c r="J911" t="str">
        <x:v>No</x:v>
      </x:c>
      <x:c r="K911" t="str">
        <x:v>Not reported</x:v>
      </x:c>
      <x:c r="L911" t="str">
        <x:v>No</x:v>
      </x:c>
      <x:c r="M911" s="6" t="e">
        <x:f>HYPERLINK("https://github.com/iCSawyer/CodeSuggestion","https://github.com/iCSawyer/CodeSuggestion")</x:f>
        <x:v>HYPERLINK is not implemented. linkLocation=https://github.com/iCSawyer/CodeSuggestion, friendlyName=https://github.com/iCSawyer/CodeSuggestion</x:v>
      </x:c>
      <x:c r="N911" t="str">
        <x:v>11</x:v>
      </x:c>
      <x:c r="O911" t="str">
        <x:v>Code generation and understanding</x:v>
      </x:c>
      <x:c r="P911" t="str">
        <x:v>Code generation and completion</x:v>
      </x:c>
      <x:c r="Q911" t="str">
        <x:v>Yes</x:v>
      </x:c>
    </x:row>
    <x:row r="912" ht="25.5" customHeight="1">
      <x:c r="A912" t="str">
        <x:v>Domain Knowledge Matters: Improving Prompts with Fix Templates for Repairing Python Type Errors</x:v>
      </x:c>
      <x:c r="B912" t="str">
        <x:v>Maintenance</x:v>
      </x:c>
      <x:c r="C912" t="str">
        <x:v>This paper introduces TypeFix, a novel approach for repairing Python type errors by mining fix templates and integrating them with pre-trained language models (e.g., CodeT5). Experiments show that TypeFix successfully fixes 26 and 55 type errors in BugsInPy and TypeBugs benchmarks, outperforming state-of-the-art rule-based and learning-based methods. The mined fix templates cover 75% of developer patches, surpassing the best baseline by over 30%.</x:v>
      </x:c>
      <x:c r="D912" t="str">
        <x:v>This paper introduces TypeFix, a novel approach for repairing Python type errors by mining fix templates and integrating them with pre-trained language models (e.g., CodeT5). Experiments show that TypeFix successfully fixes 26 and 55 type errors in BugsInPy and TypeBugs benchmarks, outperforming state-of-the-art rule-based and learning-based methods. The mined fix templates cover 75% of developer patches, surpassing the best baseline by over 30%.</x:v>
      </x:c>
      <x:c r="E912" t="str">
        <x:v>The research topic is to automate the repair of type errors in Python programs by combining domain knowledge (repair templates) and pre-trained language models.</x:v>
      </x:c>
      <x:c r="F912" t="str">
        <x:v>Yes</x:v>
      </x:c>
      <x:c r="G912" t="str">
        <x:v>ICSE-24</x:v>
      </x:c>
      <x:c r="H912" t="str">
        <x:v>BugsInPy: A benchmark set of 54 Python type bugs.
TypeBugs: A benchmark set of 109 Python type bugs.</x:v>
      </x:c>
      <x:c r="I912" t="str">
        <x:v>Correct: Fixed the correct number of bugs (TypeFix fixed 55 TypeBugs bugs and 26 BugsInPy bugs).
Plausible: Fix a reasonable but incompletely verified number of bugs.
Template Coverage: The repair template coverage is 75%, which is more than 30% higher than the baseline method PyTER (40%).</x:v>
      </x:c>
      <x:c r="J912" t="str">
        <x:v>No</x:v>
      </x:c>
      <x:c r="K912" t="str">
        <x:v>Not reported</x:v>
      </x:c>
      <x:c r="L912" t="str">
        <x:v>No</x:v>
      </x:c>
      <x:c r="M912" s="6" t="e">
        <x:f>HYPERLINK("https://github.com/johnnypeng18/typefix","https://github.com/johnnypeng18/typefix")</x:f>
        <x:v>HYPERLINK is not implemented. linkLocation=https://github.com/johnnypeng18/typefix, friendlyName=https://github.com/johnnypeng18/typefix</x:v>
      </x:c>
      <x:c r="N912" t="str">
        <x:v>16</x:v>
      </x:c>
      <x:c r="O912" t="str">
        <x:v>Software maintenance and evolution</x:v>
      </x:c>
      <x:c r="P912" t="str">
        <x:v>Automated program repair</x:v>
      </x:c>
      <x:c r="Q912" t="str">
        <x:v>Yes</x:v>
      </x:c>
    </x:row>
    <x:row r="913" ht="25.5" customHeight="1">
      <x:c r="A913" t="str">
        <x:v>VeRe: Verification Guided Synthesis for Repairing Deep Neural Networks</x:v>
      </x:c>
      <x:c r="B913" t="str">
        <x:v>Maintenance</x:v>
      </x:c>
      <x:c r="C913" t="str">
        <x:v>The paper introduces VeRe, a verification-guided synthesis framework for repairing deep neural networks (DNNs). VeRe utilizes formal verification techniques (e.g., linear relaxation) to localize faulty neurons and optimizes their parameters to fix errors while preserving the model's original performance. Experiments demonstrate that VeRe effectively repairs safety property violations and backdoor attacks, reducing attack success rates from 98.47% to 0.38% with only a 0.9% performance drop.</x:v>
      </x:c>
      <x:c r="D913" t="str">
        <x:v>The paper introduces VeRe, a verification-guided synthesis framework for repairing deep neural networks (DNNs). VeRe utilizes formal verification techniques (e.g., linear relaxation) to localize faulty neurons and optimizes their parameters to fix errors while preserving the model's original performance. Experiments demonstrate that VeRe effectively repairs safety property violations and backdoor attacks, reducing attack success rates from 98.47% to 0.38% with only a 0.9% performance drop.</x:v>
      </x:c>
      <x:c r="E913" t="str">
        <x:v>The research topic is the repair of deep neural networks, focusing on locating and repairing erroneous behaviors in the model through formal verification techniques, including security property violations and backdoor attacks.</x:v>
      </x:c>
      <x:c r="F913" t="str">
        <x:v>Yes</x:v>
      </x:c>
      <x:c r="G913" t="str">
        <x:v>ICSE-24</x:v>
      </x:c>
      <x:c r="H913" t="str">
        <x:v>Datasets: MNIST, CIFAR-10, SVHN, GTSRB, Imagenette, ACAS Xu.
Models: CNN, VGG11, VGG13, VGG16, and 36 network models of ACAS Xu.
Comparative methods: CARE, PRDNN, REASSURE, AI-Lancet, RM.</x:v>
      </x:c>
      <x:c r="I913" t="str">
        <x:v>Backdoor removal tasks:
Defense Success Rate (DSR): reduced from 98.47% to 0.38%.
Accuracy (Acc): average decrease of 0.9%.
Security attribute repair tasks:
Repair success rate (RSR): average 99.88%.
Generalization performance (Generalization): average 99.87%.
Performance degradation (Drawdown): 15.26% on average.
Efficiency: VeRe repairs most models in just seconds, significantly faster than baseline methods such as CARE.</x:v>
      </x:c>
      <x:c r="J913" t="str">
        <x:v>No</x:v>
      </x:c>
      <x:c r="K913" t="str">
        <x:v>Not reported</x:v>
      </x:c>
      <x:c r="L913" t="str">
        <x:v>No</x:v>
      </x:c>
      <x:c r="M913" s="6" t="e">
        <x:f>HYPERLINK("https://github.com/nninjn/VeRe","https://github.com/nninjn/VeRe")</x:f>
        <x:v>HYPERLINK is not implemented. linkLocation=https://github.com/nninjn/VeRe, friendlyName=https://github.com/nninjn/VeRe</x:v>
      </x:c>
      <x:c r="N913" t="str">
        <x:v>3</x:v>
      </x:c>
      <x:c r="O913" t="str">
        <x:v>Formal methods and verification</x:v>
      </x:c>
      <x:c r="P913" t="str">
        <x:v>Program Verification and Theorem Proving</x:v>
      </x:c>
      <x:c r="Q913" t="str">
        <x:v>No</x:v>
      </x:c>
    </x:row>
    <x:row r="914" ht="25.5" customHeight="1">
      <x:c r="A914" t="str">
        <x:v>Automated Program Repair, What Is It Good For? Not Absolutely Nothing!</x:v>
      </x:c>
      <x:c r="B914" t="str">
        <x:v>Maintenance</x:v>
      </x:c>
      <x:c r="C914" t="str">
        <x:v>This paper investigates the impact of Automated Program Repair (APR) on the debugging process through a controlled user study with 40 developers. The study evaluates how developers utilize APR-generated code suggestions (both correct and deceptive) during debugging tasks involving real-world defects. Results show that correct APR suggestions dramatically improve debugging success rates (by 14,000%) and reduce debugging time, while deceptive suggestions decrease success rates (by 65%) and increase the likelihood of overfitting patches. Developers expressed strong positive impressions of APR, with an average willingness-to-use rating of 9/10. Surprisingly, programming experience did not significantly affect the outcomes.</x:v>
      </x:c>
      <x:c r="D914" t="str">
        <x:v>This paper investigates the impact of Automated Program Repair (APR) on the debugging process through a controlled user study with 40 developers. The study evaluates how developers utilize APR-generated code suggestions (both correct and deceptive) during debugging tasks involving real-world defects. Results show that correct APR suggestions dramatically improve debugging success rates (by 14,000%) and reduce debugging time, while deceptive suggestions decrease success rates (by 65%) and increase the likelihood of overfitting patches. Developers expressed strong positive impressions of APR, with an average willingness-to-use rating of 9/10. Surprisingly, programming experience did not significantly affect the outcomes.</x:v>
      </x:c>
      <x:c r="E914" t="str">
        <x:v>The research topic of the paper is the actual effect of automated program repair (APR) in the manual debugging process, focusing on how the code suggestions generated by APR affect the developer's debugging success rate, efficiency and understanding of the code.</x:v>
      </x:c>
      <x:c r="F914" t="str">
        <x:v>Yes</x:v>
      </x:c>
      <x:c r="G914" t="str">
        <x:v>ICSE-24</x:v>
      </x:c>
      <x:c r="H914" t="str">
        <x:v>The paper uses the Defects4J data set, which contains 395 defects from real open source projects. Nine defects were screened in the study to ensure that each defect had at least one correct and one deceptive APR fix recommendation.</x:v>
      </x:c>
      <x:c r="I914" t="str">
        <x:v>Debugging success rate: Correct APR suggestions increase the success rate by 14,000% (compared to no suggestions); deceptive suggestions reduce it by 65%.
Debugging time: Average time shortened with correct recommendations (16.6 minutes for developer recommendations, 19.6 minutes for APR recommendations vs. 24.9 minutes for no recommendations).
Patch quality: 93.3% of developers submitted correct patches when using correct suggestions; 67.5% submitted overfitting patches when using deceptive suggestions.
Developer feedback: The score for willingness to use APR in the future is 9/10 (on a scale of 0-10).</x:v>
      </x:c>
      <x:c r="J914" t="str">
        <x:v>No</x:v>
      </x:c>
      <x:c r="K914" t="str">
        <x:v>The paper mentions APR application cases in the industry:
Facebook: Using Getafix and SapFix tools, developers serve as the final judge of patch correctness. Getafix's repair matching rate for certain types of defects reached 91%, but only 12% of the overall patches were consistent with manual repairs; 48% of SapFix's patches were judged to be correct, half of which required manual modification.
Bloomberg: Actual deployment of APR tools (no specific data detailed).
These cases show that APR has been integrated into the manual debugging process as an auxiliary tool in the industry.</x:v>
      </x:c>
      <x:c r="L914" t="str">
        <x:v>No</x:v>
      </x:c>
      <x:c r="M914" s="6"/>
      <x:c r="N914"/>
      <x:c r="O914" t="str">
        <x:v>Software maintenance and evolution</x:v>
      </x:c>
      <x:c r="P914" t="str">
        <x:v>Automated program repair</x:v>
      </x:c>
      <x:c r="Q914" t="str">
        <x:v>Yes</x:v>
      </x:c>
    </x:row>
    <x:row r="915" ht="25.5" customHeight="1">
      <x:c r="A915" t="str">
        <x:v>Empirical Study of the Docker Smells Impact on the Image Size</x:v>
      </x:c>
      <x:c r="B915" t="str">
        <x:v>Maintenance</x:v>
      </x:c>
      <x:c r="C915" t="str">
        <x:v>This paper investigates the impact of "Docker smells" (suboptimal patterns in Dockerfiles) on Docker image size. By analyzing 16,145 smells in 11,313 open-source Dockerfiles, the study finds that smells increase image size by an average of 48.06 MB (4.6%), with some contributing up to 89% of image bloat. The authors developed Parfum, a tool to detect and repair smells, and validated its utility by submitting 34 pull requests (76.5% merged, saving 3.46 GB). The study also quantifies bandwidth overhead on DockerHub (40.45 TB/week). Results highlight the significance of optimizing Dockerfiles for efficiency.</x:v>
      </x:c>
      <x:c r="D915" t="str">
        <x:v>This paper investigates the impact of "Docker smells" (suboptimal patterns in Dockerfiles) on Docker image size. By analyzing 16,145 smells in 11,313 open-source Dockerfiles, the study finds that smells increase image size by an average of 48.06 MB (4.6%), with some contributing up to 89% of image bloat. The authors developed Parfum, a tool to detect and repair smells, and validated its utility by submitting 34 pull requests (76.5% merged, saving 3.46 GB). The study also quantifies bandwidth overhead on DockerHub (40.45 TB/week). Results highlight the significance of optimizing Dockerfiles for efficiency.</x:v>
      </x:c>
      <x:c r="E915" t="str">
        <x:v>The research topic of the paper is the actual impact of "smells" in Dockerfiles on image size and bandwidth, as well as developers' attitudes towards these problems and the practicality of repair tools.</x:v>
      </x:c>
      <x:c r="F915" t="str">
        <x:v>No</x:v>
      </x:c>
      <x:c r="G915" t="str">
        <x:v>ICSE-24</x:v>
      </x:c>
      <x:c r="H915" t="str">
        <x:v>Binnacle dataset: 178,452 Dockerfiles (from GitHub 2020 data).
Parfum dataset: 159,748 Dockerfiles (from GitHub 2022 data).
Ground Truth dataset: 384 manually annotated Dockerfiles used to verify detection accuracy.</x:v>
      </x:c>
      <x:c r="I915" t="str">
        <x:v>Impact on image size: average increase of 48.06 MB (4.6%), maximum single instance increase of 6.7 GB (88.3%).
Repair effect: Parfum fixed 99.8% of smells, but caused 7.1% of build failures.
Developer acceptance: 76.5% of fix requests were merged, saving 3.46 GB of storage space.
Bandwidth impact: The smell caused DockerHub to transfer an additional 40.45 TB of data per week.</x:v>
      </x:c>
      <x:c r="J915" t="str">
        <x:v>Yes</x:v>
      </x:c>
      <x:c r="K915" t="str">
        <x:v>The paper verified the practicality of the repair through Pull Requests of 34 actual open source projects, such as:
firebase-action project: After repair, it saved 124.99 MB (8.96%) of image space and reduced bandwidth by 1.05 TB per week.
aleph project: 263.57 MB (26.62%) space saved after repair, 663.54 GB bandwidth reduction per week.
Developer feedback shows a positive attitude toward repairs, and some projects have taken the initiative to optimize similar issues.</x:v>
      </x:c>
      <x:c r="L915" t="str">
        <x:v>No</x:v>
      </x:c>
      <x:c r="M915" s="6"/>
      <x:c r="N915"/>
      <x:c r="O915" t="str">
        <x:v>Systems and Performance Engineering</x:v>
      </x:c>
      <x:c r="P915" t="str">
        <x:v>Software build and deployment</x:v>
      </x:c>
      <x:c r="Q915" t="str">
        <x:v>No</x:v>
      </x:c>
    </x:row>
    <x:row r="916" ht="25.5" customHeight="1">
      <x:c r="A916" t="str">
        <x:v>MotorEase: Automated Detection of Motor Impairment Accessibility Issues in Mobile App UIs</x:v>
      </x:c>
      <x:c r="B916" t="str">
        <x:v>Testing</x:v>
      </x:c>
      <x:c r="C916" t="str">
        <x:v>This paper introduces MotorEase, a novel tool designed to automatically detect motor-impairment accessibility issues in mobile app user interfaces. By leveraging computer vision and text processing techniques, MotorEase identifies violations of four key accessibility guidelines: visual touch target size, expanding section closure, persistent element location, and adjacent icon visual distance. The authors evaluate MotorEase using the MotorCheck benchmark, which includes 555 manually annotated violation examples. The results demonstrate an average accuracy of over 90% and a false positive rate below 9%, outperforming baseline approaches.</x:v>
      </x:c>
      <x:c r="D916" t="str">
        <x:v>This paper introduces MotorEase, a novel tool designed to automatically detect motor-impairment accessibility issues in mobile app user interfaces. By leveraging computer vision and text processing techniques, MotorEase identifies violations of four key accessibility guidelines: visual touch target size, expanding section closure, persistent element location, and adjacent icon visual distance. The authors evaluate MotorEase using the MotorCheck benchmark, which includes 555 manually annotated violation examples. The results demonstrate an average accuracy of over 90% and a false positive rate below 9%, outperforming baseline approaches.</x:v>
      </x:c>
      <x:c r="E916" t="str">
        <x:v>The research topic is to automatically detect accessibility design issues in mobile application user interfaces that affect users with motor impairments, aiming to help developers identify and fix these issues through technical means.</x:v>
      </x:c>
      <x:c r="F916" t="str">
        <x:v>Yes</x:v>
      </x:c>
      <x:c r="G916" t="str">
        <x:v>ICSE-24</x:v>
      </x:c>
      <x:c r="H916" t="str">
        <x:v>The paper uses the MotorCheck benchmark, which contains 555 manually labeled violation examples and 1044 compliance examples, covering 1599 interface screenshots of 70 Android applications.</x:v>
      </x:c>
      <x:c r="I916" t="str">
        <x:v>Quantitative indicators: Accuracy, Precision, Recall, F1-Score, False Positive Rate, False Negative Rate.
Effect:
Average accuracy: &gt;90%
False positive rate: &lt;9%
Specific detector performance:
Extended section off detector: F1 score 0.9129
Visual touch object detector: F1 score 0.7986
Persistent element detector: F1 score 0.8846
Icon distance detector: F1 score 0.8317</x:v>
      </x:c>
      <x:c r="J916" t="str">
        <x:v>No</x:v>
      </x:c>
      <x:c r="K916" t="str">
        <x:v>Not reported</x:v>
      </x:c>
      <x:c r="L916" t="str">
        <x:v>No</x:v>
      </x:c>
      <x:c r="M916" s="6"/>
      <x:c r="N916"/>
      <x:c r="O916" t="str">
        <x:v>Human-computer interaction and developer tools</x:v>
      </x:c>
      <x:c r="P916" t="str">
        <x:v>Developer experience and flow analysis</x:v>
      </x:c>
      <x:c r="Q916" t="str">
        <x:v>Yes</x:v>
      </x:c>
    </x:row>
    <x:row r="917" ht="25.5" customHeight="1">
      <x:c r="A917" t="str">
        <x:v>Marco: A Stochastic Asynchronous Concolic Explorer</x:v>
      </x:c>
      <x:c r="B917" t="str">
        <x:v>Testing</x:v>
      </x:c>
      <x:c r="C917" t="str">
        <x:v>This paper introduces MARCO, a stochastic asynchronous concolic explorer designed to address the limitations of branch-flipping policies in state-of-the-art concolic execution engines. MARCO evaluates each branch's potential for new code coverage from a global perspective, incorporating path divergence probabilities. Experiments demonstrate that MARCO achieves an average of 13.03% higher edge coverage on real-world programs and the DARPA CGC dataset, while detecting 33.52% more unique bugs compared to existing approaches.</x:v>
      </x:c>
      <x:c r="D917" t="str">
        <x:v>This paper introduces MARCO, a stochastic asynchronous concolic explorer designed to address the limitations of branch-flipping policies in state-of-the-art concolic execution engines. MARCO evaluates each branch's potential for new code coverage from a global perspective, incorporating path divergence probabilities. Experiments demonstrate that MARCO achieves an average of 13.03% higher edge coverage on real-world programs and the DARPA CGC dataset, while detecting 33.52% more unique bugs compared to existing approaches.</x:v>
      </x:c>
      <x:c r="E917" t="str">
        <x:v>The research topic is to improve the efficiency of mixed execution (Concolic Execution) by designing a branch scheduling algorithm based on a global perspective and a random model to optimize path exploration and vulnerability detection capabilities.</x:v>
      </x:c>
      <x:c r="F917" t="str">
        <x:v>Yes</x:v>
      </x:c>
      <x:c r="G917" t="str">
        <x:v>ICSE-24</x:v>
      </x:c>
      <x:c r="H917" t="str">
        <x:v>The paper uses the following benchmarks:
Google Fuzzbench: Contains 16 real-world programs (such as libpng, libxml2, etc.).
DARPA Cyber ​​Grand Challenge (CGC) dataset: Contains 71 binary programs.
UniFuzz data set: Contains 14 programs (such as tcpdump, sqlite3, etc.), used for vulnerability detection and evaluation.</x:v>
      </x:c>
      <x:c r="I917" t="str">
        <x:v>Quantitative indicators:
Code coverage (Edge Coverage): Measures the proportion of program paths covered during testing.
Path Divergence Rate: Evaluates the frequency of deviations between generated test cases and expected paths.
Unique Bugs Detected: Counts the number of unique vulnerabilities discovered.
Effect:
Code coverage: MARCO has an average improvement of 13.03%, with a maximum improvement of 88.56% in some programs (such as readelf).
Vulnerability detection: MARCO found 33.52% more vulnerabilities than the baseline tool, and performed better than 7 mainstream fuzz testing tools on 5 programs.</x:v>
      </x:c>
      <x:c r="J917" t="str">
        <x:v>No</x:v>
      </x:c>
      <x:c r="K917" t="str">
        <x:v>Not reported</x:v>
      </x:c>
      <x:c r="L917" t="str">
        <x:v>No</x:v>
      </x:c>
      <x:c r="M917" s="6" t="e">
        <x:f>HYPERLINK("https://github.com/jhu066/Marco/blob/main/readme.md","https://github.com/jhu066/Marco/blob/main/readme.md")</x:f>
        <x:v>HYPERLINK is not implemented. linkLocation=https://github.com/jhu066/Marco/blob/main/readme.md, friendlyName=https://github.com/jhu066/Marco/blob/main/readme.md</x:v>
      </x:c>
      <x:c r="N917" t="str">
        <x:v>2</x:v>
      </x:c>
      <x:c r="O917" t="str">
        <x:v>Program Analysis and Software Testing</x:v>
      </x:c>
      <x:c r="P917" t="str">
        <x:v>Automated test generation</x:v>
      </x:c>
      <x:c r="Q917" t="str">
        <x:v>No</x:v>
      </x:c>
    </x:row>
    <x:row r="918" ht="25.5" customHeight="1">
      <x:c r="A918" t="str">
        <x:v>Smart Contract and DeFi Security Tools: Do They Meet the Needs of Practitioners?</x:v>
      </x:c>
      <x:c r="B918" t="str">
        <x:v>Testing</x:v>
      </x:c>
      <x:c r="C918" t="str">
        <x:v>The paper investigates the effectiveness of automated security tools in detecting vulnerabilities in smart contracts and DeFi protocols. Through an evaluation of five state-of-the-art tools, an analysis of 127 real-world attacks (totaling $2.3 billion in losses), and a survey of 49 developers and auditors, the study reveals that these tools could only prevent 8% of attacks (saving $149 million), all related to reentrancy vulnerabilities. The research highlights significant gaps in detecting logic-related bugs and protocol-layer vulnerabilities (e.g., oracle manipulation). The findings emphasize the need for specialized tools tailored to practitioners' needs and ongoing advancements to address evolving DeFi security challenges.</x:v>
      </x:c>
      <x:c r="D918" t="str">
        <x:v>The paper investigates the effectiveness of automated security tools in detecting vulnerabilities in smart contracts and DeFi protocols. Through an evaluation of five state-of-the-art tools, an analysis of 127 real-world attacks (totaling $2.3 billion in losses), and a survey of 49 developers and auditors, the study reveals that these tools could only prevent 8% of attacks (saving $149 million), all related to reentrancy vulnerabilities. The research highlights significant gaps in detecting logic-related bugs and protocol-layer vulnerabilities (e.g., oracle manipulation). The findings emphasize the need for specialized tools tailored to practitioners' needs and ongoing advancements to address evolving DeFi security challenges.</x:v>
      </x:c>
      <x:c r="E918" t="str">
        <x:v>The research topic of the paper is the match between the actual effects of smart contracts and DeFi security tools and industry needs, including:
The ability of automated tools to detect real vulnerabilities (RQ1-2).
Developers’ and auditors’ tool usage status and preferences (RQ3-5).
Limitations of tools in preventing high-impact attacks and directions for improvement.</x:v>
      </x:c>
      <x:c r="F918" t="str">
        <x:v>Yes</x:v>
      </x:c>
      <x:c r="G918" t="str">
        <x:v>ICSE-24</x:v>
      </x:c>
      <x:c r="H918" t="str">
        <x:v>The paper uses the following benchmarks:
Dataset: 127 real DeFi attack incidents (public data set from Zhou et al.), covering vulnerabilities in smart contracts and DeFi protocol layers.
Tools: 5 automated security tools (Slither, Mythril, Oyente, ConFuzzius, Solhint), covering static analysis, symbolic execution, fuzz testing and other technologies.
Comparative study: horizontal comparison with previous work such as Durieux et al., Ren et al. (see Figure 1).</x:v>
      </x:c>
      <x:c r="I918" t="str">
        <x:v>Detection coverage: The tool can only cover 32/127 (25%) attack-related vulnerability types, involving a loss of US$271 million.
Preventable attacks: 11/32 (34%) vulnerabilities were detected, preventing $149 million in losses (8% of the total losses in the data set).
False positive rate: The tool generates a large number of false positives (for example, Slither has a high false positive rate), which affects its practicality.
Survey results: 59% of developers and 48% of auditors use semi-automated tools to detect logical vulnerabilities; 76% of auditors only spend 20% of their time using tools and rely on manual auditing.</x:v>
      </x:c>
      <x:c r="J918" t="str">
        <x:v>No</x:v>
      </x:c>
      <x:c r="K918" t="str">
        <x:v>The paper mentions industrial applications:
Case: Analysis of high-value attack events (such as reentrancy attacks, oracle manipulation) in real DeFi protocols (such as Uniswap, Compound, etc.).
Tool application: Developers and auditors prefer open source tools (such as Slither), but academic tools (such as Oyente) are not widely adopted.
Industry feedback: 52.4% of auditors believe that the tool is useful, but 38.1% believe that it still needs improvement.</x:v>
      </x:c>
      <x:c r="L918" t="str">
        <x:v>No</x:v>
      </x:c>
      <x:c r="M918" s="6" t="e">
        <x:f>HYPERLINK("https://github.com/StefanosChaliasos/sc-defi-security","https://github.com/StefanosChaliasos/sc-defi-security")</x:f>
        <x:v>HYPERLINK is not implemented. linkLocation=https://github.com/StefanosChaliasos/sc-defi-security, friendlyName=https://github.com/StefanosChaliasos/sc-defi-security</x:v>
      </x:c>
      <x:c r="N918" t="str">
        <x:v>16</x:v>
      </x:c>
      <x:c r="O918" t="str">
        <x:v>Software security and vulnerability analysis</x:v>
      </x:c>
      <x:c r="P918" t="str">
        <x:v>Smart contract security</x:v>
      </x:c>
      <x:c r="Q918" t="str">
        <x:v>No</x:v>
      </x:c>
    </x:row>
    <x:row r="919" ht="25.5" customHeight="1">
      <x:c r="A919" t="str">
        <x:v>DocFlow: Extracting Taint Specifications from Software Documentation</x:v>
      </x:c>
      <x:c r="B919" t="str">
        <x:v>Testing</x:v>
      </x:c>
      <x:c r="C919" t="str">
        <x:v>The paper introduces DocFlow, a framework that automatically generates taint specifications by analyzing Android API documentation using NLP techniques. Unlike traditional approaches that rely on source code analysis, DocFlow extracts semantic information from method and class descriptions to identify sensitive sources and sinks without accessing proprietary code. Evaluated on Android API 32 and Google Play Services libraries, DocFlow achieves 88% precision and 87% recall, outperforming tools like SuSi and SWAN. It also supports semantic search across API versions, addressing the challenges of rapid platform evolution. DocFlow’s code and datasets are publicly available.</x:v>
      </x:c>
      <x:c r="D919" t="str">
        <x:v>The paper introduces DocFlow, a framework that automatically generates taint specifications by analyzing Android API documentation using NLP techniques. Unlike traditional approaches that rely on source code analysis, DocFlow extracts semantic information from method and class descriptions to identify sensitive sources and sinks without accessing proprietary code. Evaluated on Android API 32 and Google Play Services libraries, DocFlow achieves 88% precision and 87% recall, outperforming tools like SuSi and SWAN. It also supports semantic search across API versions, addressing the challenges of rapid platform evolution. DocFlow’s code and datasets are publicly available.</x:v>
      </x:c>
      <x:c r="E919" t="str">
        <x:v>The research topic of the paper is to automatically generate taint analysis specifications from software documents through natural language processing, including:
Leverage the semantic information of the API document to identify sensitive methods (such as data sources and sinks).
Design an end-to-end framework (DocFlow), covering document crawling, semantic embedding, classification and specification generation.
Solve the problem of taint analysis of closed source libraries such as Google Play Services.</x:v>
      </x:c>
      <x:c r="F919" t="str">
        <x:v>Yes</x:v>
      </x:c>
      <x:c r="G919" t="str">
        <x:v>ICSE-24</x:v>
      </x:c>
      <x:c r="H919" t="str">
        <x:v>Data set: 46,227 Android API methods (including 37,692 AOSP methods and 8,535 Google Play Services methods).
Comparison tools: SuSi (code feature based) and SWAN (universal ML classifier).
Evaluation version: Android API 32 and multiple Google Play Services libraries (such as Wearable, TV, Analytics).</x:v>
      </x:c>
      <x:c r="I919" t="str">
        <x:v>Classification performance:
Precision: 88% (XGBoost, better than SuSi’s 79%).
Recall: 87% (better than SuSi’s 77%).
F1 score: 0.87.
Semantic classification: Weighted average accuracy 91% (88% for SuSi).
Closed source library detection: Identifies 2,787 data sources and 2,283 sinks in Google Play Services with 92%-100% accuracy.</x:v>
      </x:c>
      <x:c r="J919" t="str">
        <x:v>No</x:v>
      </x:c>
      <x:c r="K919" t="str">
        <x:v>Case: Input the taint specifications generated by DocFlow into FlowDroid, analyze 65 popular streaming media applications, and discover sensitive data flows (such as reading data through gsm.cast.Mediainfo and leaking it to Freshehat SDK).
Tool compatibility: Supports static analysis tools such as FlowDroid to improve the analysis capabilities of closed source libraries.
Practical significance: It solves the problem of incomplete coverage of taint analysis caused by code unavailability in the industry.</x:v>
      </x:c>
      <x:c r="L919" t="str">
        <x:v>No</x:v>
      </x:c>
      <x:c r="M919" s="6"/>
      <x:c r="N919"/>
      <x:c r="O919" t="str">
        <x:v>Program Analysis and Software Testing</x:v>
      </x:c>
      <x:c r="P919" t="str">
        <x:v>program analysis techniques</x:v>
      </x:c>
      <x:c r="Q919" t="str">
        <x:v>Yes</x:v>
      </x:c>
    </x:row>
    <x:row r="920" ht="25.5" customHeight="1">
      <x:c r="A920" t="str">
        <x:v>Toward Improved Deep Learning-based Vulnerability Detection</x:v>
      </x:c>
      <x:c r="B920" t="str">
        <x:v>Testing</x:v>
      </x:c>
      <x:c r="C920" t="str">
        <x:v>The paper investigates the limitations of deep learning (DL)-based vulnerability detectors in identifying vulnerabilities that span multiple base units (MBUs). It highlights that current DL detectors fail to account for the complete nature of MBU vulnerabilities during training and testing, leading to reduced accuracy. The authors propose an automated framework to distinguish MBU vulnerabilities from repeated independent base unit (IBU) vulnerabilities and empirically demonstrate the performance gaps in state-of-the-art detectors (ReVeal, DeepWukong, and LineVul). The study suggests improvements, such as realistic training/testing strategies and more comprehensive accuracy reporting.</x:v>
      </x:c>
      <x:c r="D920" t="str">
        <x:v>The paper investigates the limitations of deep learning (DL)-based vulnerability detectors in identifying vulnerabilities that span multiple base units (MBUs). It highlights that current DL detectors fail to account for the complete nature of MBU vulnerabilities during training and testing, leading to reduced accuracy. The authors propose an automated framework to distinguish MBU vulnerabilities from repeated independent base unit (IBU) vulnerabilities and empirically demonstrate the performance gaps in state-of-the-art detectors (ReVeal, DeepWukong, and LineVul). The study suggests improvements, such as realistic training/testing strategies and more comprehensive accuracy reporting.</x:v>
      </x:c>
      <x:c r="E920" t="str">
        <x:v>The research topic of the paper is the performance analysis and improvement of vulnerability detection technology based on deep learning in multi-basic unit (MBU) vulnerability detection.</x:v>
      </x:c>
      <x:c r="F920" t="str">
        <x:v>Yes</x:v>
      </x:c>
      <x:c r="G920" t="str">
        <x:v>ICSE-24</x:v>
      </x:c>
      <x:c r="H920" t="str">
        <x:v>The paper uses the following three deep learning-based vulnerability detection tools and their corresponding data sets as benchmarks:
ReVeal: Based on function-level vulnerability detection, the data set contains vulnerabilities in FFmpeg and QEMU systems.
DeepWukong: Vulnerability detection based on program dependency graph (PDG) slicing. The data set includes vulnerabilities in SARD, Redis and Lua systems.
LineVul: Line-level vulnerability detection using the BigVul dataset</x:v>
      </x:c>
      <x:c r="I920" t="str">
        <x:v>The paper uses the following quantitative indicators to evaluate the performance of the detector:
True Positive Rate (TPR): The detector's ability to correctly identify vulnerabilities.
Precision (Prec): The proportion of samples predicted as vulnerabilities by the detector that are actually vulnerabilities.
Matthews Correlation Coefficient (MCC): A comprehensive measure of the detector’s classification performance.
Experimental results:
In MBU vulnerability detection, the TPR of all detectors dropped significantly (down by 15-26 percentage points).
ReVeal's Precision dropped from 0.49 to 0.41, and LineVul's TPR dropped from 0.87 to 0.84.
After adjusting the training and testing strategies, the performance of some detectors has improved, but there are still shortcomings overall.</x:v>
      </x:c>
      <x:c r="J920" t="str">
        <x:v>No</x:v>
      </x:c>
      <x:c r="K920" t="str">
        <x:v>The following industrial applications and cases are mentioned in the paper:
FFmpeg: Detection of CVE-2021-33815 vulnerability (single-line vulnerability).
Linux kernel: Detection of CVE-2014-3647 vulnerability (MBU vulnerability across multiple functions).
QEMU: Detection of buffer overflow vulnerabilities (duplicate IBU vulnerabilities).
These cases are used to verify the existence of MBU vulnerabilities and the performance limitations of the detector.</x:v>
      </x:c>
      <x:c r="L920" t="str">
        <x:v>No</x:v>
      </x:c>
      <x:c r="M920" s="6"/>
      <x:c r="N920"/>
      <x:c r="O920" t="str">
        <x:v>Software maintenance and evolution</x:v>
      </x:c>
      <x:c r="P920" t="str">
        <x:v>Automated program repair</x:v>
      </x:c>
      <x:c r="Q920" t="str">
        <x:v>Yes</x:v>
      </x:c>
    </x:row>
    <x:row r="921" ht="25.5" customHeight="1">
      <x:c r="A921" t="str">
        <x:v>Attention! Your Copied Data is Under Monitoring: A Systematic Study of Clipboard Usage in Android Apps</x:v>
      </x:c>
      <x:c r="B921" t="str">
        <x:v>Maintenance</x:v>
      </x:c>
      <x:c r="C921" t="str">
        <x:v>The paper presents a systematic study of clipboard usage in Android apps, highlighting privacy risks associated with unrestricted access to clipboard data. The authors developed ClipboardScope, an automated static analysis tool, to analyze 2.2 million apps from Google Play. Clipboard operations are categorized into four types (spot-on, grand-slam, selective, cherry-pick) based on data validation and destination. The study identified 26,201 apps accessing clipboard text, with 2,253 exhibiting potential privacy leaks (e.g., storing or transmitting clipboard data). Additionally, the paper reveals a prevalent practice of using SharedPreferences to store clipboard history, which may serve as an unnoticed privacy leakage channel.</x:v>
      </x:c>
      <x:c r="D921" t="str">
        <x:v>The paper presents a systematic study of clipboard usage in Android apps, highlighting privacy risks associated with unrestricted access to clipboard data. The authors developed ClipboardScope, an automated static analysis tool, to analyze 2.2 million apps from Google Play. Clipboard operations are categorized into four types (spot-on, grand-slam, selective, cherry-pick) based on data validation and destination. The study identified 26,201 apps accessing clipboard text, with 2,253 exhibiting potential privacy leaks (e.g., storing or transmitting clipboard data). Additionally, the paper reveals a prevalent practice of using SharedPreferences to store clipboard history, which may serve as an unnoticed privacy leakage channel.</x:v>
      </x:c>
      <x:c r="E921" t="str">
        <x:v>The research topic of the paper is the usage behavior of clipboard data in Android applications and its privacy risks, focusing on the analysis of the access, verification and transmission mode of clipboard data.</x:v>
      </x:c>
      <x:c r="F921" t="str">
        <x:v>Yes</x:v>
      </x:c>
      <x:c r="G921" t="str">
        <x:v>ICSE-24</x:v>
      </x:c>
      <x:c r="H921" t="str">
        <x:v>The paper uses the following data sets as Benchmark:
AndroZoo: A repository of 2.2 million Google Play apps for large-scale analysis.
Google Play: The official marketplace as a source of apps, used to verify and filter apps.</x:v>
      </x:c>
      <x:c r="I921" t="str">
        <x:v>The paper uses the following quantitative indicators to evaluate the effectiveness of the tool:
Detection coverage: 26,201 applications accessing the clipboard were analyzed, accounting for 15.7% of the total (185,423).
Classification results: The clipboard operations were divided into four categories, and 23,948 spot-on, 848 grand-slam, 1,075 selective and 330 cherry-pick applications were found.
Number of privacy risk applications: 2,253 applications have potential privacy leaks (such as local storage or network transmission).
Effect:
ClipboardScope successfully identified most clipboard abuses with an accuracy of 87.5%.
The tool's optimization of asynchronous function calls and data flow discontinuity issues increased the detection success rate by 20.6% and 20.4% respectively.</x:v>
      </x:c>
      <x:c r="J921" t="str">
        <x:v>No</x:v>
      </x:c>
      <x:c r="K921" t="str">
        <x:v>The following industrial applications and cases are mentioned in the paper:
Input method application: An application with over 1 million installations automatically records clipboard contents to local storage.
Communication App: An app with over 100 million installs continuously monitors the clipboard status and automatically saves content.
Shopping app: An app with over 500,000 installs sends clipboard data to a backend server when a user pastes into the search box.
These cases are used to verify the prevalence and privacy risks of clipboard data misuse.</x:v>
      </x:c>
      <x:c r="L921" t="str">
        <x:v>No</x:v>
      </x:c>
      <x:c r="M921" s="6"/>
      <x:c r="N921"/>
      <x:c r="O921" t="str">
        <x:v>Software security and vulnerability analysis</x:v>
      </x:c>
      <x:c r="P921" t="str">
        <x:v>User safety and ethical compliance testing</x:v>
      </x:c>
      <x:c r="Q921" t="str">
        <x:v>No</x:v>
      </x:c>
    </x:row>
    <x:row r="922" ht="25.5" customHeight="1">
      <x:c r="A922" t="str">
        <x:v>Large Language Models are Few-Shot Summarizers: Multi-Intent Comment Generation via In-Context Learning</x:v>
      </x:c>
      <x:c r="B922" t="str">
        <x:v>Maintenance</x:v>
      </x:c>
      <x:c r="C922" t="str">
        <x:v>The paper explores the use of large language models (LLMs) for multi-intent code comment generation via in-context learning. Traditional approaches typically generate comments describing only one aspect of the code, whereas developers often need diverse perspectives (e.g., functionality, usage, implementation). The study demonstrates that LLMs, when adequately prompted with similar code examples (e.g., 10 demonstrations), outperform state-of-the-art supervised methods like DOME. Customized prompt construction and post-processing strategies (e.g., reranking) further enhance performance. Experiments on Java datasets (Funcom and TLC) validate the effectiveness of the proposed approach.</x:v>
      </x:c>
      <x:c r="D922" t="str">
        <x:v>The paper explores the use of large language models (LLMs) for multi-intent code comment generation via in-context learning. Traditional approaches typically generate comments describing only one aspect of the code, whereas developers often need diverse perspectives (e.g., functionality, usage, implementation). The study demonstrates that LLMs, when adequately prompted with similar code examples (e.g., 10 demonstrations), outperform state-of-the-art supervised methods like DOME. Customized prompt construction and post-processing strategies (e.g., reranking) further enhance performance. Experiments on Java datasets (Funcom and TLC) validate the effectiveness of the proposed approach.</x:v>
      </x:c>
      <x:c r="E922" t="str">
        <x:v>The research topic of the paper is multi-intent code annotation generation based on large language models, focusing on how to enable LLMs to generate code annotations covering multiple developer intentions through context learning and prompt engineering.</x:v>
      </x:c>
      <x:c r="F922" t="str">
        <x:v>Yes</x:v>
      </x:c>
      <x:c r="G922" t="str">
        <x:v>ICSE-24</x:v>
      </x:c>
      <x:c r="H922" t="str">
        <x:v>The paper uses two large Java data sets:
Funcom: Contains 2.1 million code-annotation pairs from 29K Java projects.
TLC: Contains 87,136 code-comment pairs from 9K high-star Java projects.
Annotations in these datasets have been categorized by intent (such as "What", "Why", "How-to-use", etc.).</x:v>
      </x:c>
      <x:c r="I922" t="str">
        <x:v>The paper uses the following metrics to evaluate the quality of generated annotations:
BLEU: measures the n-gram overlap ratio of generated annotations with reference annotations.
ROUGE-L: Similarity based on longest common subsequence.
METEOR: Comprehensive consideration of word order and semantic matching.
Key results:
Under the 10-shot setting, the BLEU value of Codex is improved by 128% (Funcom) and 210% (TLC) compared with DOME.</x:v>
      </x:c>
      <x:c r="J922" t="str">
        <x:v>No</x:v>
      </x:c>
      <x:c r="K922" t="str">
        <x:v>Not reported</x:v>
      </x:c>
      <x:c r="L922" t="str">
        <x:v>No</x:v>
      </x:c>
      <x:c r="M922" s="6" t="e">
        <x:f>HYPERLINK("https://github.com/gmy2013/LLM_Comment_Generation","https://github.com/gmy2013/LLM_Comment_Generation")</x:f>
        <x:v>HYPERLINK is not implemented. linkLocation=https://github.com/gmy2013/LLM_Comment_Generation, friendlyName=https://github.com/gmy2013/LLM_Comment_Generation</x:v>
      </x:c>
      <x:c r="N922" t="str">
        <x:v>17</x:v>
      </x:c>
      <x:c r="O922" t="str">
        <x:v>Code generation and understanding</x:v>
      </x:c>
      <x:c r="P922" t="str">
        <x:v>Code summary and comment generation</x:v>
      </x:c>
      <x:c r="Q922" t="str">
        <x:v>Yes</x:v>
      </x:c>
    </x:row>
    <x:row r="923" ht="25.5" customHeight="1">
      <x:c r="A923" t="str">
        <x:v>Block-based Programming for Two-Armed Robots: A Comparative Study</x:v>
      </x:c>
      <x:c r="B923" t="str">
        <x:v>Development</x:v>
      </x:c>
      <x:c r="C923" t="str">
        <x:v>The paper introduces Duplo, a block-based programming environment designed to simplify the programming of two-armed industrial robots for end-users. Traditional tools like RobotStudio Online YuMi (ROY) are often complex and unintuitive, whereas Duplo leverages visual block-based programming and synchronized blocks to enhance usability. Through a randomized controlled experiment with 52 participants, the study compares Duplo and ROY, demonstrating that Duplo users completed tasks faster, with higher success rates and fewer errors. The paper also identifies key usability barriers and highlights the potential of block-based programming in robotics.</x:v>
      </x:c>
      <x:c r="D923" t="str">
        <x:v>The paper introduces Duplo, a block-based programming environment designed to simplify the programming of two-armed industrial robots for end-users. Traditional tools like RobotStudio Online YuMi (ROY) are often complex and unintuitive, whereas Duplo leverages visual block-based programming and synchronized blocks to enhance usability. Through a randomized controlled experiment with 52 participants, the study compares Duplo and ROY, demonstrating that Duplo users completed tasks faster, with higher success rates and fewer errors. The paper also identifies key usability barriers and highlights the potential of block-based programming in robotics.</x:v>
      </x:c>
      <x:c r="E923" t="str">
        <x:v>The research topic of the paper is the application and effect evaluation of block programming in the programming of dual-arm industrial robots, focusing on how to reduce the programming threshold for non-professional users through visual programming and improve the efficiency of task completion.</x:v>
      </x:c>
      <x:c r="F923" t="str">
        <x:v>Yes</x:v>
      </x:c>
      <x:c r="G923" t="str">
        <x:v>ICSE-24</x:v>
      </x:c>
      <x:c r="H923" t="str">
        <x:v>The paper uses RobotStudio Online YuMi (ROY) as a comparison benchmark. ROY is a commercial graphical programming tool that supports dual-arm robot programming.</x:v>
      </x:c>
      <x:c r="I923" t="str">
        <x:v>Task completion rate: 80% of Duplo users completed all subtasks, while only 46% of ROY users completed it.
Completion time: Duplo users average 52.7 minutes, ROY users 74.6 minutes.
Programming errors: Duplo users dropped objects 4.7 times on average and ROY users 6.9 times; Duplo users' workspace collided 10.7 times and ROY users 15.1 times.
Code complexity: Duplo users use an average of 33 blocks of code, and ROY users use an average of 45 lines of text code.</x:v>
      </x:c>
      <x:c r="J923" t="str">
        <x:v>No</x:v>
      </x:c>
      <x:c r="K923" t="str">
        <x:v>Not reported</x:v>
      </x:c>
      <x:c r="L923" t="str">
        <x:v>No</x:v>
      </x:c>
      <x:c r="M923" s="6" t="e">
        <x:f>HYPERLINK("https://github.com/fronchetti/ICSE-2024","https://github.com/fronchetti/ICSE-2024")</x:f>
        <x:v>HYPERLINK is not implemented. linkLocation=https://github.com/fronchetti/ICSE-2024, friendlyName=https://github.com/fronchetti/ICSE-2024</x:v>
      </x:c>
      <x:c r="N923" t="str">
        <x:v>1</x:v>
      </x:c>
      <x:c r="O923" t="str">
        <x:v>Human-computer interaction and developer tools</x:v>
      </x:c>
      <x:c r="P923" t="str">
        <x:v>Visualization and cognitive assistance in software engineering</x:v>
      </x:c>
      <x:c r="Q923" t="str">
        <x:v>No</x:v>
      </x:c>
    </x:row>
    <x:row r="924" ht="25.5" customHeight="1">
      <x:c r="A924" t="str">
        <x:v>Exploiting Library Vulnerability via Migration Based Automating Test Generation</x:v>
      </x:c>
      <x:c r="B924" t="str">
        <x:v>Testing</x:v>
      </x:c>
      <x:c r="C924" t="str">
        <x:v>The paper introduces Vesta (Vulnerability Exploit-based Software Testing Auto-Generator), a method for detecting exploitable third-party library vulnerabilities in projects. Vesta migrates parameter values from vulnerability exploit code to generated test cases, ensuring the tests can trigger vulnerabilities. Experiments on 30 known vulnerabilities and 60 projects show that Vesta successfully generates 43 exploit tests, outperforming the baseline method Transfer (71.7% vs. 18.3% success rate). Vesta reduces false positives and provides developers with a reliable tool for vulnerability verification.</x:v>
      </x:c>
      <x:c r="D924" t="str">
        <x:v>The paper introduces Vesta (Vulnerability Exploit-based Software Testing Auto-Generator), a method for detecting exploitable third-party library vulnerabilities in projects. Vesta migrates parameter values from vulnerability exploit code to generated test cases, ensuring the tests can trigger vulnerabilities. Experiments on 30 known vulnerabilities and 60 projects show that Vesta successfully generates 43 exploit tests, outperforming the baseline method Transfer (71.7% vs. 18.3% success rate). Vesta reduces false positives and provides developers with a reliable tool for vulnerability verification.</x:v>
      </x:c>
      <x:c r="E924" t="str">
        <x:v>The research topic is automated test generation, especially the exploitability detection of third-party library vulnerabilities, by migrating parameter values in the exploit code to generate test cases that can trigger vulnerabilities.</x:v>
      </x:c>
      <x:c r="F924" t="str">
        <x:v>Yes</x:v>
      </x:c>
      <x:c r="G924" t="str">
        <x:v>ICSE-24</x:v>
      </x:c>
      <x:c r="H924" t="str">
        <x:v>The benchmarks used in the paper include:
30 vulnerabilities disclosed in the past five years (such as CVE-2023-1370, CVE-2021-44228, etc.).
60 projects affected by the vulnerability (2 projects per vulnerability and 1 unaffected control project).
The baseline method is Transfer (a test generation method based on vulnerability witness testing).</x:v>
      </x:c>
      <x:c r="I924" t="str">
        <x:v>Quantitative indicators:
Success rate (Effectiveness): the proportion of generated test cases that successfully trigger vulnerabilities.
Time Cost: The average time it takes to generate an exploit test.
False Positives: The proportion of incorrectly reported vulnerabilities in projects that are not affected by the vulnerability.
Effect:
Vesta's success rate is 71.7% (43/60), which is 53.4% higher than Transfer (18.3%).
The average build time is 22.75 seconds (without existing tests) and 3.09 seconds (with existing tests).
The false positive rate is 0% (no false positives were generated in 30 projects not affected by the vulnerability).</x:v>
      </x:c>
      <x:c r="J924" t="str">
        <x:v>Yes</x:v>
      </x:c>
      <x:c r="K924" t="str">
        <x:v>The following industrial applications or cases are mentioned in the paper:
Log4j Vulnerability (CVE-2021-44228): Vesta successfully generated a test case that triggered a remote code execution (RCE) vulnerability.
Jackson-Databind vulnerability (CVE-2019-14540): The experiment verified the effectiveness of Vesta in real projects.
Huawei project: Some authors are from Huawei, and the methods of the paper may have been applied in Huawei's internal projects (but the specific case was not clearly stated).</x:v>
      </x:c>
      <x:c r="L924" t="str">
        <x:v>Yes</x:v>
      </x:c>
      <x:c r="M924" s="6"/>
      <x:c r="N924"/>
      <x:c r="O924" t="str">
        <x:v>Program Analysis and Software Testing</x:v>
      </x:c>
      <x:c r="P924" t="str">
        <x:v>Automated test generation</x:v>
      </x:c>
      <x:c r="Q924" t="str">
        <x:v>No</x:v>
      </x:c>
    </x:row>
    <x:row r="925" ht="25.5" customHeight="1">
      <x:c r="A925" t="str">
        <x:v>Ripples of a Mutation — An Empirical Study of Propagation Effects in Mutation Testing</x:v>
      </x:c>
      <x:c r="B925" t="str">
        <x:v>Testing</x:v>
      </x:c>
      <x:c r="C925" t="str">
        <x:v>This paper empirically investigates the propagation effects of mutations in mutation testing, following the RIPR model (Reachability, Infection, Propagation, Revealability). By analyzing over 1.1 million mutated test runs across 10 open-source Java projects, the study reveals:
State infections caused by mutations frequently propagate to test code (84.9%-92.6% of cases).
However, propagated infections do not always trigger test failures (only 60.3%-95.2% of cases).
18.5%-89.4% of surviving mutants could be killed by leveraging infection or propagation information from existing tests.
The study also highlights the varying impacts of mutation operators and provides insights for improving test generation and fault localization.</x:v>
      </x:c>
      <x:c r="D925" t="str">
        <x:v>This paper empirically investigates the propagation effects of mutations in mutation testing, following the RIPR model (Reachability, Infection, Propagation, Revealability). By analyzing over 1.1 million mutated test runs across 10 open-source Java projects, the study reveals:
State infections caused by mutations frequently propagate to test code (84.9%-92.6% of cases).
However, propagated infections do not always trigger test failures (only 60.3%-95.2% of cases).
18.5%-89.4% of surviving mutants could be killed by leveraging infection or propagation information from existing tests.
The study also highlights the varying impacts of mutation operators and provides insights for improving test generation and fault localization.</x:v>
      </x:c>
      <x:c r="E925" t="str">
        <x:v>The research topic is the dynamic effect of fault propagation in mutation testing, focusing on analyzing how variant execution affects program status and test results through the RIPR model (Reachability→Infection→Propagation→Revealability).</x:v>
      </x:c>
      <x:c r="F925" t="str">
        <x:v>No</x:v>
      </x:c>
      <x:c r="G925" t="str">
        <x:v>ICSE-24</x:v>
      </x:c>
      <x:c r="H925" t="str">
        <x:v>Dataset: 10 open source Java projects (such as commons-cli, jfreechart, etc.), covering 43,577 variants and 1.1 million mutation test runs.
Tools: PIT mutation testing framework (extended support for status monitoring).
Baseline: The theoretical framework of the RIPR model and the default behavior of traditional mutation testing.</x:v>
      </x:c>
      <x:c r="I925" t="str">
        <x:v>Quantitative indicators:
Infection Rate: 64.3%-94.1% of variants cause status infection.
Propagation Rate: 84.9%-92.6% spread to test code after infection.
Revealability Rate: 60.3%-95.2% of spread infections result in test failure.
Proportion of killable surviving variants: 18.5%-89.4% of surviving variants can be detected through infection or transmission of information.
Effect:
Revealed significant difference between infection spread and test failure in variant testing.
It was demonstrated that exploiting propagation information can significantly improve variant killing rates.</x:v>
      </x:c>
      <x:c r="J925" t="str">
        <x:v>No</x:v>
      </x:c>
      <x:c r="K925" t="str">
        <x:v>Not reported</x:v>
      </x:c>
      <x:c r="L925" t="str">
        <x:v>Yes</x:v>
      </x:c>
      <x:c r="M925" s="6" t="e">
        <x:f>HYPERLINK("https://github.com/spideruci/RIPR-framework","https://github.com/spideruci/RIPR-framework")</x:f>
        <x:v>HYPERLINK is not implemented. linkLocation=https://github.com/spideruci/RIPR-framework, friendlyName=https://github.com/spideruci/RIPR-framework</x:v>
      </x:c>
      <x:c r="N925" t="str">
        <x:v>3</x:v>
      </x:c>
      <x:c r="O925" t="str">
        <x:v>Program Analysis and Software Testing</x:v>
      </x:c>
      <x:c r="P925" t="str">
        <x:v>Automated test generation</x:v>
      </x:c>
      <x:c r="Q925" t="str">
        <x:v>No</x:v>
      </x:c>
    </x:row>
    <x:row r="926" ht="25.5" customHeight="1">
      <x:c r="A926" t="str">
        <x:v>Fast Deterministic Black-box Context-free Grammar Inference</x:v>
      </x:c>
      <x:c r="B926" t="str">
        <x:v>Maintenance</x:v>
      </x:c>
      <x:c r="C926" t="str">
        <x:v>The paper Fast Deterministic Black-box Context-free Grammar Inference introduces TREEVADA, a novel approach for inferring context-free grammars from limited program samples. Unlike the non-deterministic ARVADA method, TREEVADA pre-structures input programs based on common nesting rules, recursively applies learned rules, and employs deterministic strategies to enhance efficiency and accuracy. Empirical results show that TREEVADA outperforms ARVADA in both runtime and grammar quality, especially for larger programs. The method is valuable for reverse engineering languages with closed-source parsers, aiding tasks like code comprehension and test generation.</x:v>
      </x:c>
      <x:c r="D926" t="str">
        <x:v>The paper Fast Deterministic Black-box Context-free Grammar Inference introduces TREEVADA, a novel approach for inferring context-free grammars from limited program samples. Unlike the non-deterministic ARVADA method, TREEVADA pre-structures input programs based on common nesting rules, recursively applies learned rules, and employs deterministic strategies to enhance efficiency and accuracy. Empirical results show that TREEVADA outperforms ARVADA in both runtime and grammar quality, especially for larger programs. The method is valuable for reverse engineering languages with closed-source parsers, aiding tasks like code comprehension and test generation.</x:v>
      </x:c>
      <x:c r="E926" t="str">
        <x:v>The research topic is black-box context-free grammar inference, focusing on solving the problem of efficiently and accurately inferring grammar from a small number of program samples and unparseable black-box parsers.</x:v>
      </x:c>
      <x:c r="F926" t="str">
        <x:v>Yes</x:v>
      </x:c>
      <x:c r="G926" t="str">
        <x:v>ICSE-24</x:v>
      </x:c>
      <x:c r="H926" t="str">
        <x:v>The paper uses ARVADA's benchmark data set, including program samples in multiple languages (such as json, lisp, tinyc, nodejs, etc.), and adds randomly generated larger-scale assemblies (such as tinyc-500, nodejs-500).</x:v>
      </x:c>
      <x:c r="I926" t="str">
        <x:v>Metrics: F1 score (harmonic mean of precision and recall), runtime (seconds), memory consumption (GB), grammar size (number of rules).
Effect: The average F1 score of TREEVADA is 19.5% higher than that of ARVADA, the runtime is 2.4 times faster, the memory usage is lower (for example, the lisp memory is reduced from 58.7GB to 0.07GB), and the inferred grammar is more compact.</x:v>
      </x:c>
      <x:c r="J926" t="str">
        <x:v>No</x:v>
      </x:c>
      <x:c r="K926" t="str">
        <x:v>The paper mentions that this method is suitable for grammatical inference in closed-source languages (such as MATLAB/Simulink) and supports code understanding, reconstruction and test generation. However, no specific industrial cases are provided, and the effectiveness is only verified through experiments with open source languages ​​(such as JavaScript and C++). Answer: No specific industry cases were mentioned.</x:v>
      </x:c>
      <x:c r="L926" t="str">
        <x:v>No</x:v>
      </x:c>
      <x:c r="M926" s="6" t="e">
        <x:f>HYPERLINK("https://github.com/rifatarefin/treevada","https://github.com/rifatarefin/treevada")</x:f>
        <x:v>HYPERLINK is not implemented. linkLocation=https://github.com/rifatarefin/treevada, friendlyName=https://github.com/rifatarefin/treevada</x:v>
      </x:c>
      <x:c r="N926" t="str">
        <x:v>6</x:v>
      </x:c>
      <x:c r="O926" t="str">
        <x:v>Program Analysis and Software Testing</x:v>
      </x:c>
      <x:c r="P926" t="str">
        <x:v>Automated test generation</x:v>
      </x:c>
      <x:c r="Q926" t="str">
        <x:v>No</x:v>
      </x:c>
    </x:row>
    <x:row r="927" ht="25.5" customHeight="1">
      <x:c r="A927" t="str">
        <x:v>CrashTranslator: Automatically Reproducing Mobile Application Crashes Directly from Stack Trace</x:v>
      </x:c>
      <x:c r="B927" t="str">
        <x:v>Maintenance</x:v>
      </x:c>
      <x:c r="C927" t="str">
        <x:v>The paper CrashTranslator: Automatically Reproducing Mobile Application Crashes Directly from Stack Trace introduces CrashTranslator, a novel approach for automatically reproducing mobile app crashes directly from stack traces. It leverages a pre-trained Large Language Model (LLM) to predict exploration steps for triggering crashes and employs reinforcement learning to optimize the exploration process. Evaluated on 75 crash reports, CrashTranslator successfully reproduced 61.3% of crashes with an average time of 68.7 seconds, outperforming state-of-the-art baselines. The tool provides an efficient solution for developers to debug and maintain mobile applications.</x:v>
      </x:c>
      <x:c r="D927" t="str">
        <x:v>The paper CrashTranslator: Automatically Reproducing Mobile Application Crashes Directly from Stack Trace introduces CrashTranslator, a novel approach for automatically reproducing mobile app crashes directly from stack traces. It leverages a pre-trained Large Language Model (LLM) to predict exploration steps for triggering crashes and employs reinforcement learning to optimize the exploration process. Evaluated on 75 crash reports, CrashTranslator successfully reproduced 61.3% of crashes with an average time of 68.7 seconds, outperforming state-of-the-art baselines. The tool provides an efficient solution for developers to debug and maintain mobile applications.</x:v>
      </x:c>
      <x:c r="E927" t="str">
        <x:v>The research topic is automatic reproduction of mobile application crashes based on stack traces, focusing on solving the problem of efficiently reproducing crashes from crash reports that lack reproduction steps.</x:v>
      </x:c>
      <x:c r="F927" t="str">
        <x:v>Yes</x:v>
      </x:c>
      <x:c r="G927" t="str">
        <x:v>ICSE-24</x:v>
      </x:c>
      <x:c r="H927" t="str">
        <x:v>The paper uses three data sets:
ReCDroid dataset (33 crash reports)
AndroR2 dataset (22 crash reports)
CrashTranslator dataset scraped from GitHub (20 crash reports)</x:v>
      </x:c>
      <x:c r="I927" t="str">
        <x:v>Indicators:
Success Rate: The proportion of recurring crash reports.
Reproducing Time: The time from start to successful reproduction (seconds).
Effect:
CrashTranslator successfully reproduced 61.3% of crashes (46/75), which is 10%-20% higher than baseline methods (such as ReCDroid, Monkey, etc.).
The average recurrence time is 68.7 seconds, which is 302%-1611% faster than the baseline.</x:v>
      </x:c>
      <x:c r="J927" t="str">
        <x:v>No</x:v>
      </x:c>
      <x:c r="K927" t="str">
        <x:v>Not reported</x:v>
      </x:c>
      <x:c r="L927" t="str">
        <x:v>No</x:v>
      </x:c>
      <x:c r="M927" s="6" t="e">
        <x:f>HYPERLINK("https://github.com/wuchiuwong/CrashTranslator","https://github.com/wuchiuwong/CrashTranslator")</x:f>
        <x:v>HYPERLINK is not implemented. linkLocation=https://github.com/wuchiuwong/CrashTranslator, friendlyName=https://github.com/wuchiuwong/CrashTranslator</x:v>
      </x:c>
      <x:c r="N927" t="str">
        <x:v>5</x:v>
      </x:c>
      <x:c r="O927" t="str">
        <x:v>Program Analysis and Software Testing</x:v>
      </x:c>
      <x:c r="P927" t="str">
        <x:v>Automated test generation</x:v>
      </x:c>
      <x:c r="Q927" t="str">
        <x:v>Yes</x:v>
      </x:c>
    </x:row>
    <x:row r="928" ht="25.5" customHeight="1">
      <x:c r="A928" t="str">
        <x:v>Reorder Pointer Flow in Sound Concurrency Bug Prediction</x:v>
      </x:c>
      <x:c r="B928" t="str">
        <x:v>Testing</x:v>
      </x:c>
      <x:c r="C928" t="str">
        <x:v>The paper introduces Eagle, a novel approach for predicting concurrency bugs by actively reordering pointer flow to explore more thread interleavings. Eagle integrates a flow-sensitive point-to analysis technique (ConPTA) and a sequential order verifier (EagleSeqC) to detect bugs like null pointer dereference and use-after-free. Evaluated on 10 real-world programs, Eagle outperforms state-of-the-art tools in both effectiveness and efficiency.</x:v>
      </x:c>
      <x:c r="D928" t="str">
        <x:v>The paper introduces Eagle, a novel approach for predicting concurrency bugs by actively reordering pointer flow to explore more thread interleavings. Eagle integrates a flow-sensitive point-to analysis technique (ConPTA) and a sequential order verifier (EagleSeqC) to detect bugs like null pointer dereference and use-after-free. Evaluated on 10 real-world programs, Eagle outperforms state-of-the-art tools in both effectiveness and efficiency.</x:v>
      </x:c>
      <x:c r="E928" t="str">
        <x:v>Concurrency Bug Prediction, especially improving detection coverage and accuracy through pointer stream reordering technology.</x:v>
      </x:c>
      <x:c r="F928" t="str">
        <x:v>Yes</x:v>
      </x:c>
      <x:c r="G928" t="str">
        <x:v>ICSE-24</x:v>
      </x:c>
      <x:c r="H928" t="str">
        <x:v>CVE Benchmark: Contains 10 programs that reproduce known CVE vulnerabilities.
10 real multi-threaded programs: including parallel compression tools (such as pbzip2, pigz), image processing libraries (libwebp), video codecs (libvpx, x264, x265) and databases (MySQL).</x:v>
      </x:c>
      <x:c r="I928" t="str">
        <x:v>Indicators: Number of unique bugs detected (Unique Bugs), time consumption (Time Consumption).
Effect:
Eagle detected 309 real errors (including 72 NPD, 202 UPU, 12 UAF, and 25 DF), far exceeding the comparison tools (such as UFO only detecting 4 UAF).
In terms of efficiency, Eagle is 5.16 times faster on average than UFO, and ConPTA only increases the time overhead by 0.46%.
The false positive rate of false candidates is 99.29%, which is better than UFO (&gt;99.99%).</x:v>
      </x:c>
      <x:c r="J928" t="str">
        <x:v>Yes</x:v>
      </x:c>
      <x:c r="K928" t="str">
        <x:v>Case study: The paper analyzes real errors found in MySQL and pbzip2 (such as CNVD-2022-88832, etc.), some of which have been confirmed and fixed by developers.
Industrial application: Specific industrial deployment is not explicitly mentioned, but the tool has the potential to be applied to concurrent error detection in large-scale software (such as databases, operating system kernels).</x:v>
      </x:c>
      <x:c r="L928" t="str">
        <x:v>No</x:v>
      </x:c>
      <x:c r="M928" s="6"/>
      <x:c r="N928"/>
      <x:c r="O928" t="str">
        <x:v>Software security and vulnerability analysis</x:v>
      </x:c>
      <x:c r="P928" t="str">
        <x:v>Defect prediction and generation</x:v>
      </x:c>
      <x:c r="Q928" t="str">
        <x:v>No</x:v>
      </x:c>
    </x:row>
    <x:row r="929" ht="25.5" customHeight="1">
      <x:c r="A929" t="str">
        <x:v>Object Graph Programming</x:v>
      </x:c>
      <x:c r="B929" t="str">
        <x:v>Development</x:v>
      </x:c>
      <x:c r="C929" t="str">
        <x:v>The paper introduces Object Graph Programming (OGO), a paradigm that enables declarative querying and manipulation of runtime program state by treating the object heap as a graph database. OGO models objects as nodes and references as edges, leveraging Cypher for expressive queries. Two prototypes—OGO
N
e
o
Neo
  (Neo4j-based) and OGO
M
e
m
Mem
  (in-memory)—were implemented for Java. Evaluations on rewriting assertions and library methods show OGO reduces code complexity (5x fewer LOC) while maintaining performance, with OGO
M
e
m
Mem
  achieving up to 95% speedup over OGO
N
e
o
Neo
 .</x:v>
      </x:c>
      <x:c r="D929" t="str">
        <x:v>The paper introduces Object Graph Programming (OGO), a paradigm that enables declarative querying and manipulation of runtime program state by treating the object heap as a graph database. OGO models objects as nodes and references as edges, leveraging Cypher for expressive queries. Two prototypes—OGO
N
e
o
Neo
  (Neo4j-based) and OGO
M
e
m
Mem
  (in-memory)—were implemented for Java. Evaluations on rewriting assertions and library methods show OGO reduces code complexity (5x fewer LOC) while maintaining performance, with OGO
M
e
m
Mem
  achieving up to 95% speedup over OGO
N
e
o
Neo
 .</x:v>
      </x:c>
      <x:c r="E929" t="str">
        <x:v>Object Graph Programming refers to directly manipulating object relationships in the heap memory when a program is running through a graph query language (such as Cypher) to improve development efficiency and expression capabilities.</x:v>
      </x:c>
      <x:c r="F929" t="str">
        <x:v>No</x:v>
      </x:c>
      <x:c r="G929" t="str">
        <x:v>ICSE-24</x:v>
      </x:c>
      <x:c r="H929" t="str">
        <x:v>Open source projects: 10 large Java projects (such as Apache Commons Lang, Guava, etc.), rewriting 230 assertions in them.
Java library methods: Implements methods in Guava, Java Collections Framework (JCF), and JUNG (such as HashMap.containsKey).</x:v>
      </x:c>
      <x:c r="I929" t="str">
        <x:v>Code simplicity: OGO implementation reduces LOC (number of lines) and 4 times the number of characters (NOC) on average by 5 times compared to traditional methods.
Performance:
OGO
M
e
m
Mem
 Than OGO
N
e
o
Neo
 95% faster (assert rewrite scenario).
After optimization (such as Whitelist+FGC), OGO
N
e
o
Neo
 Performance improved by 94%.
Correctness: Verified by 611 test cases (Guava/JCF/JUNG).</x:v>
      </x:c>
      <x:c r="J929" t="str">
        <x:v>No</x:v>
      </x:c>
      <x:c r="K929" t="str">
        <x:v>Case study: Integrating OGO in debugging tools (such as jdb) for detecting object ownership issues (such as JUNG's SparseGraph instance leaks).
Potential applications: memory leak detection, time-travel debugging (Time-Travel Debugging), IDE visualization tools (such as Neo4j's graph visualization capabilities).
Actual deployment: Industrial implementation is not explicitly mentioned, but open source project integration demonstrates practicality (https://github.com/EngineeringSoftware/ogo).</x:v>
      </x:c>
      <x:c r="L929" t="str">
        <x:v>No</x:v>
      </x:c>
      <x:c r="M929" s="6" t="e">
        <x:f>HYPERLINK("https://github.com/EngineeringSoftware/ogo","https://github.com/EngineeringSoftware/ogo")</x:f>
        <x:v>HYPERLINK is not implemented. linkLocation=https://github.com/EngineeringSoftware/ogo, friendlyName=https://github.com/EngineeringSoftware/ogo</x:v>
      </x:c>
      <x:c r="N929" t="str">
        <x:v>2</x:v>
      </x:c>
      <x:c r="O929" t="str">
        <x:v>Program Analysis and Software Testing</x:v>
      </x:c>
      <x:c r="P929" t="str">
        <x:v>program analysis techniques</x:v>
      </x:c>
      <x:c r="Q929" t="str">
        <x:v>No</x:v>
      </x:c>
    </x:row>
    <x:row r="930" ht="25.5" customHeight="1">
      <x:c r="A930" t="str">
        <x:v>Semantic Analysis of Macro Usage for Portability</x:v>
      </x:c>
      <x:c r="B930" t="str">
        <x:v>Development</x:v>
      </x:c>
      <x:c r="C930" t="str">
        <x:v>The paper introduces Maki, a framework for analyzing the portability of C preprocessor macros to safer languages like Rust. By decomposing macro behavior into 26 fine-grained properties, Maki achieves 94% accuracy in identifying portable macros. Evaluated on 21 real-world programs (86,199 macros), it found that 37% are "easy-to-port," significantly outperforming prior work. Case studies, including patches accepted by Linux maintainers, demonstrate its practical utility.</x:v>
      </x:c>
      <x:c r="D930" t="str">
        <x:v>The paper introduces Maki, a framework for analyzing the portability of C preprocessor macros to safer languages like Rust. By decomposing macro behavior into 26 fine-grained properties, Maki achieves 94% accuracy in identifying portable macros. Evaluated on 21 real-world programs (86,199 macros), it found that 37% are "easy-to-port," significantly outperforming prior work. Case studies, including patches accepted by Linux maintainers, demonstrate its practical utility.</x:v>
      </x:c>
      <x:c r="E930" t="str">
        <x:v>The research topic is semantic analysis and portability conversion of C language macros, focusing on solving the problem of macro behavior retention when the code is migrated to a safe language.</x:v>
      </x:c>
      <x:c r="F930" t="str">
        <x:v>Yes</x:v>
      </x:c>
      <x:c r="G930" t="str">
        <x:v>ICSE-24</x:v>
      </x:c>
      <x:c r="H930" t="str">
        <x:v>The paper selected 21 real C projects, including:
19 projects come from classic research by Ernst et al. (such as bash, emacs, perl, etc.).
New modern projects: Linux kernel and Lua.
A total of 86,199 macro definitions were analyzed.</x:v>
      </x:c>
      <x:c r="I930" t="str">
        <x:v>Accuracy: Maki achieves an F1 score of 94% (precision 95%, recall 93%) on a sample of 383 macros.
Proportion of portable macros: On average, 37% of macros were identified as easily portable (up to 76%), which is 2x more than in previous work (up to 7x).
Performance: It took about 19 days to analyze all projects (17 days for Linux), with a median of 9 minutes/project.</x:v>
      </x:c>
      <x:c r="J930" t="str">
        <x:v>Yes</x:v>
      </x:c>
      <x:c r="K930" t="str">
        <x:v>The paper mentions its application in the Linux kernel:
Eleven macro conversion patches were submitted, 9 of which were accepted by the maintainers.
The case shows how to safely convert macros into functions and improve code quality (such as fixing overflow vulnerabilities).
In addition, all macros of projects such as enscript and m4 were manually migrated.</x:v>
      </x:c>
      <x:c r="L930" t="str">
        <x:v>No</x:v>
      </x:c>
      <x:c r="M930" s="6"/>
      <x:c r="N930"/>
      <x:c r="O930" t="str">
        <x:v>Code generation and understanding</x:v>
      </x:c>
      <x:c r="P930" t="str">
        <x:v>Code translation and migration</x:v>
      </x:c>
      <x:c r="Q930" t="str">
        <x:v>No</x:v>
      </x:c>
    </x:row>
    <x:row r="931" ht="25.5" customHeight="1">
      <x:c r="A931" t="str">
        <x:v>Causal Relationships and Programming Outcomes: A Transcranial Magnetic Stimulation Experiment</x:v>
      </x:c>
      <x:c r="B931" t="str">
        <x:v>Development</x:v>
      </x:c>
      <x:c r="C931" t="str">
        <x:v>This paper presents the first causal investigation of programming cognition using Transcranial Magnetic Stimulation (TMS). By disrupting brain regions (SMA and M1) linked to spatial reasoning in 16 participants, the study measured performance on code comprehension, data structure manipulation, and mental rotation tasks. Results show TMS significantly slowed mental rotation response times (+15.3%, 
p
≤
0.02
p≤0.02), but no direct causal link was found between single-region activity and programming outcomes. However, TMS accounted for 2.2% of variance in task completion times, demonstrating its potential to influence programming performance. The study advances understanding of neurocognitive foundations in software engineering and questions prior correlative findings.</x:v>
      </x:c>
      <x:c r="D931" t="str">
        <x:v>This paper presents the first causal investigation of programming cognition using Transcranial Magnetic Stimulation (TMS). By disrupting brain regions (SMA and M1) linked to spatial reasoning in 16 participants, the study measured performance on code comprehension, data structure manipulation, and mental rotation tasks. Results show TMS significantly slowed mental rotation response times (+15.3%, 
p
≤
0.02
p≤0.02), but no direct causal link was found between single-region activity and programming outcomes. However, TMS accounted for 2.2% of variance in task completion times, demonstrating its potential to influence programming performance. The study advances understanding of neurocognitive foundations in software engineering and questions prior correlative findings.</x:v>
      </x:c>
      <x:c r="E931" t="str">
        <x:v>The research topic is the causal relationship between programming ability and brain activity, focusing on verifying whether spatial reasoning-related brain areas (such as SMA and M1) have a causal impact on programming task performance through TMS technology.</x:v>
      </x:c>
      <x:c r="F931" t="str">
        <x:v>No</x:v>
      </x:c>
      <x:c r="G931" t="str">
        <x:v>ICSE-24</x:v>
      </x:c>
      <x:c r="H931" t="str">
        <x:v>Task type:
Data structure operations (89 tasks, from previous research by Huang et al.);
Mental rotation (56 tasks, including Peters and Battista's standardized test);
Code Understanding (38 tasks, derived from the University of Michigan data structures course exam).
Participants: 16 right-handed people with more than 1.5 years of programming experience, excluding neurological diseases or drug effects.</x:v>
      </x:c>
      <x:c r="I931" t="str">
        <x:v>Response time:
SMA stimulation significantly increased mental rotation task response time by 15.3% (
p
≤
0.02
p≤0.02);
TMS explained 2.2% of the variance in programming task response times (95% CI: 0.7%-4.0%).
Accuracy: No significant impact of TMS on programming task accuracy was found (
p
≥
0.50
p≥0.50).
Subjective difficulty: No significant differences in participant self-reports (
p
≥
0.21
p≥0.21).</x:v>
      </x:c>
      <x:c r="J931" t="str">
        <x:v>No</x:v>
      </x:c>
      <x:c r="K931" t="str">
        <x:v>Not reported</x:v>
      </x:c>
      <x:c r="L931" t="str">
        <x:v>No</x:v>
      </x:c>
      <x:c r="M931" s="6" t="e">
        <x:f>HYPERLINK("https://github.com/hammad-a/ICSE24_TMS","https://github.com/hammad-a/ICSE24_TMS")</x:f>
        <x:v>HYPERLINK is not implemented. linkLocation=https://github.com/hammad-a/ICSE24_TMS, friendlyName=https://github.com/hammad-a/ICSE24_TMS</x:v>
      </x:c>
      <x:c r="N931" t="str">
        <x:v>0</x:v>
      </x:c>
      <x:c r="O931" t="str">
        <x:v>Cross-cutting and emerging themes</x:v>
      </x:c>
      <x:c r="P931" t="str">
        <x:v>Neuroscience and programming cognition</x:v>
      </x:c>
      <x:c r="Q931" t="str">
        <x:v>No</x:v>
      </x:c>
    </x:row>
    <x:row r="932" ht="25.5" customHeight="1">
      <x:c r="A932" t="str">
        <x:v>EGFE: End-to-end Grouping of Fragmented Elements in UI Designs with Multimodal Learning</x:v>
      </x:c>
      <x:c r="B932" t="str">
        <x:v>Development</x:v>
      </x:c>
      <x:c r="C932" t="str">
        <x:v>This paper introduces EGFE, an end-to-end method for automatically grouping fragmented elements in UI designs using multimodal learning. By leveraging a Transformer encoder to model relationships between UI elements, EGFE significantly improves grouping accuracy. Evaluations show superior performance in precision, recall, and F1-score compared to state-of-the-art baselines. A case study demonstrates its practical impact on generating high-quality front-end code.</x:v>
      </x:c>
      <x:c r="D932" t="str">
        <x:v>This paper introduces EGFE, an end-to-end method for automatically grouping fragmented elements in UI designs using multimodal learning. By leveraging a Transformer encoder to model relationships between UI elements, EGFE significantly improves grouping accuracy. Evaluations show superior performance in precision, recall, and F1-score compared to state-of-the-art baselines. A case study demonstrates its practical impact on generating high-quality front-end code.</x:v>
      </x:c>
      <x:c r="E932" t="str">
        <x:v>The research topic is the end-to-end automatic grouping of fragmented elements in UI design, optimizing the UI to code conversion process through multi-modal feature representation and sequence prediction technology.</x:v>
      </x:c>
      <x:c r="F932" t="str">
        <x:v>Yes</x:v>
      </x:c>
      <x:c r="G932" t="str">
        <x:v>ICSE-24</x:v>
      </x:c>
      <x:c r="H932" t="str">
        <x:v>The benchmark used in the paper is a data set containing 4606 UI design prototypes. These prototypes were created by professional UI designers and cover a variety of application scenarios such as shopping, travel, and communication.</x:v>
      </x:c>
      <x:c r="I932" t="str">
        <x:v>Quantitative indicators: Precision, Recall, F1-score, and Edit Distance Threshold.
Effect: When the edit distance threshold is 4, the precision rate of EGFE is increased by 29.75%, the recall rate is increased by 31.07%, and the F1 score is increased by 30.39%. Furthermore, EGFE also significantly outperforms baseline methods in the grouping tasks of tiny elements and overlapping elements.</x:v>
      </x:c>
      <x:c r="J932" t="str">
        <x:v>Yes</x:v>
      </x:c>
      <x:c r="K932" t="str">
        <x:v>The paper mentions the application of EGFE in the industry, specifically by combining it with Alibaba's Imgcook tool to generate more concise and maintainable front-end code. Case studies show that after using EGFE, the generated code has significant improvements in usability, modification time, readability and maintainability. Additionally, positive feedback from developers on the approach was verified through user interviews.</x:v>
      </x:c>
      <x:c r="L932" t="str">
        <x:v>Yes</x:v>
      </x:c>
      <x:c r="M932" s="6"/>
      <x:c r="N932"/>
      <x:c r="O932" t="str">
        <x:v>Code generation and understanding</x:v>
      </x:c>
      <x:c r="P932" t="str">
        <x:v>Code generation and completion</x:v>
      </x:c>
      <x:c r="Q932" t="str">
        <x:v>Yes</x:v>
      </x:c>
    </x:row>
    <x:row r="933" ht="25.5" customHeight="1">
      <x:c r="A933" t="str">
        <x:v>A Comprehensive Study of Learning-based Android Malware Detectors under Challenging Environments</x:v>
      </x:c>
      <x:c r="B933" t="str">
        <x:v>Testing</x:v>
      </x:c>
      <x:c r="C933" t="str">
        <x:v>This paper conducts a comprehensive study of learning-based Android malware detectors, evaluating 12 representative detectors under challenging environments such as code obfuscation, concept drift, and adversarial examples. Results reveal significant performance variations across detector types, with none maintaining ideal-setting performance under these challenges. The study identifies contributing factors to performance degradation and provides practical suggestions for users and researchers to enhance detector robustness and effectiveness.</x:v>
      </x:c>
      <x:c r="D933" t="str">
        <x:v>This paper conducts a comprehensive study of learning-based Android malware detectors, evaluating 12 representative detectors under challenging environments such as code obfuscation, concept drift, and adversarial examples. Results reveal significant performance variations across detector types, with none maintaining ideal-setting performance under these challenges. The study identifies contributing factors to performance degradation and provides practical suggestions for users and researchers to enhance detector robustness and effectiveness.</x:v>
      </x:c>
      <x:c r="E933" t="str">
        <x:v>The research topic is the performance evaluation of learning-based Android malware detectors in challenging environments, including the impact of code obfuscation, concept drift and adversarial examples on the detector.</x:v>
      </x:c>
      <x:c r="F933" t="str">
        <x:v>Yes</x:v>
      </x:c>
      <x:c r="G933" t="str">
        <x:v>ICSE-24</x:v>
      </x:c>
      <x:c r="H933" t="str">
        <x:v>The paper uses two data sets:
Data-MD: For malware detection, contains 15,356 samples (2016-2020), deduplicated and balanced.
Data-MC: Used for multi-category classification, containing 12,669 samples, divided into five categories: adware, banking Trojans, riskware, SMS malware and benign applications.</x:v>
      </x:c>
      <x:c r="I933" t="str">
        <x:v>Quantitative indicators: Accuracy, Precision, Recall, F1-score, Matthews Correlation Coefficient (MCC).
Effect:
Under ideal conditions, most detectors have an F1 score above 0.9.
In the code obfuscation environment, the F1 score of image-type detectors (such as ImgDroid) dropped most significantly (up to 38.39%), while string-type and pattern detectors performed more stably.
Under concept drift and adversarial sample attacks, pattern detectors (such as MaMa-pkg) perform best, while the performance of image detectors drops significantly.</x:v>
      </x:c>
      <x:c r="J933" t="str">
        <x:v>No</x:v>
      </x:c>
      <x:c r="K933" t="str">
        <x:v>Not reported</x:v>
      </x:c>
      <x:c r="L933" t="str">
        <x:v>No</x:v>
      </x:c>
      <x:c r="M933" s="6" t="e">
        <x:f>HYPERLINK("https://github.com/Maruko912/AMDs","https://github.com/Maruko912/AMDs")</x:f>
        <x:v>HYPERLINK is not implemented. linkLocation=https://github.com/Maruko912/AMDs, friendlyName=https://github.com/Maruko912/AMDs</x:v>
      </x:c>
      <x:c r="N933" t="str">
        <x:v>13</x:v>
      </x:c>
      <x:c r="O933" t="str">
        <x:v>Software security and vulnerability analysis</x:v>
      </x:c>
      <x:c r="P933" t="str">
        <x:v>Malicious code detection</x:v>
      </x:c>
      <x:c r="Q933" t="str">
        <x:v>No</x:v>
      </x:c>
    </x:row>
    <x:row r="934" ht="25.5" customHeight="1">
      <x:c r="A934" t="str">
        <x:v>Toward Automatically Completing GitHub Workflows</x:v>
      </x:c>
      <x:c r="B934" t="str">
        <x:v>Development</x:v>
      </x:c>
      <x:c r="C934" t="str">
        <x:v>The paper introduces GH-WCOM, a Transformer-based approach designed to automatically complete GitHub workflows, a type of CI/CD pipeline. Setting up and maintaining CI/CD pipelines can be challenging for developers due to the need for specialized knowledge. GH-WCOM addresses this by abstracting context-specific elements (e.g., paths, URLs) and leveraging pre-trained models to recommend workflow steps or job implementations. Empirical results show that GH-WCOM achieves up to 34.23% correct predictions, with model confidence serving as a reliable proxy for prediction correctness. The paper also compares GH-WCOM with tools like GitHub Copilot and ChatGPT, demonstrating its competitive performance.</x:v>
      </x:c>
      <x:c r="D934" t="str">
        <x:v>The paper introduces GH-WCOM, a Transformer-based approach designed to automatically complete GitHub workflows, a type of CI/CD pipeline. Setting up and maintaining CI/CD pipelines can be challenging for developers due to the need for specialized knowledge. GH-WCOM addresses this by abstracting context-specific elements (e.g., paths, URLs) and leveraging pre-trained models to recommend workflow steps or job implementations. Empirical results show that GH-WCOM achieves up to 34.23% correct predictions, with model confidence serving as a reliable proxy for prediction correctness. The paper also compares GH-WCOM with tools like GitHub Copilot and ChatGPT, demonstrating its competitive performance.</x:v>
      </x:c>
      <x:c r="E934" t="str">
        <x:v>The research topic of the paper is to automatically complete the GitHub workflow, aiming to reduce the burden on developers when writing and maintaining CI/CD pipelines through machine learning technology (especially the Transformer model).</x:v>
      </x:c>
      <x:c r="F934" t="str">
        <x:v>Yes</x:v>
      </x:c>
      <x:c r="G934" t="str">
        <x:v>ICSE-24</x:v>
      </x:c>
      <x:c r="H934" t="str">
        <x:v>The paper uses the following data sets:
The GitHub repository dataset (containing 67,870 repositories, 29,778 of which use GitHub workflows) provided by Decan et al.
YAML files of 13,638 GitHub Actions collected from GitHub Marketplace.
443,037 generic YAML files (used for pre-training) from 69,040 repositories cloned from GitHub.</x:v>
      </x:c>
      <x:c r="I934" t="str">
        <x:v>Correct Predictions: In the abstract workflow, GH-WCOM is in task completion (
J
C
t
a
s
k
JC
task
​
 ) reached an accuracy rate of 34.23%.
BLEU-4: Used to measure the similarity between generated text and target text, GH-WCOM reaches 28.4% in some tasks.
ROUGE-LCS: used to evaluate the coverage and fluency of generated text, GH-WCOM reached 66.55% in some tasks.
Statistical tests: McNemar test and Wilcoxon signed-rank test confirmed that GH-WCOM is significantly better than the baseline model (such as n-gram model).</x:v>
      </x:c>
      <x:c r="J934" t="str">
        <x:v>No</x:v>
      </x:c>
      <x:c r="K934" t="str">
        <x:v>The paper mentions comparisons with industry tools, such as:
GitHub Copilot: In experiments, Copilot could only correctly complete some workflow instances, while GH-WCOM performed better.
ChatGPT: Also performs poorly in experiments, especially in low-confidence instances.
The paper does not mention specific industry case studies, but emphasizes the potential application value of GH-WCOM in actual development.</x:v>
      </x:c>
      <x:c r="L934" t="str">
        <x:v>No</x:v>
      </x:c>
      <x:c r="M934" s="6"/>
      <x:c r="N934"/>
      <x:c r="O934" t="str">
        <x:v>Code generation and understanding</x:v>
      </x:c>
      <x:c r="P934" t="str">
        <x:v>Code generation and completion</x:v>
      </x:c>
      <x:c r="Q934" t="str">
        <x:v>Yes</x:v>
      </x:c>
    </x:row>
    <x:row r="935" ht="25.5" customHeight="1">
      <x:c r="A935" t="str">
        <x:v>UniLog: Automatic Logging via LLM and In-Context Learning</x:v>
      </x:c>
      <x:c r="B935" t="str">
        <x:v>Development</x:v>
      </x:c>
      <x:c r="C935" t="str">
        <x:v>The paper introduces UniLog, an automatic logging framework based on large language models (LLMs) and in-context learning (ICL). Logging is a critical task in software development, involving determining logging positions, setting verbosity levels, and generating log messages. Traditional methods often address only partial aspects and require extensive tuning. UniLog leverages the ICL paradigm to generate complete logging statements with minimal examples, eliminating the need for additional tuning. Experiments show that UniLog achieves state-of-the-art performance in logging position selection (76.9% accuracy), verbosity level prediction (72.3% accuracy), and log message generation (27.1 BLEU-4 score), while requiring only 4% of the tuning time of traditional methods.</x:v>
      </x:c>
      <x:c r="D935" t="str">
        <x:v>The paper introduces UniLog, an automatic logging framework based on large language models (LLMs) and in-context learning (ICL). Logging is a critical task in software development, involving determining logging positions, setting verbosity levels, and generating log messages. Traditional methods often address only partial aspects and require extensive tuning. UniLog leverages the ICL paradigm to generate complete logging statements with minimal examples, eliminating the need for additional tuning. Experiments show that UniLog achieves state-of-the-art performance in logging position selection (76.9% accuracy), verbosity level prediction (72.3% accuracy), and log message generation (27.1 BLEU-4 score), while requiring only 4% of the tuning time of traditional methods.</x:v>
      </x:c>
      <x:c r="E935" t="str">
        <x:v>The research topic of the paper is automated log generation, which aims to reduce the burden on developers when writing logs and improve the quality and efficiency of logs through large language model (LLM) and contextual learning (ICL) technology.</x:v>
      </x:c>
      <x:c r="F935" t="str">
        <x:v>Yes</x:v>
      </x:c>
      <x:c r="G935" t="str">
        <x:v>ICSE-24</x:v>
      </x:c>
      <x:c r="H935" t="str">
        <x:v>The paper uses the following data sets:
12,012 code snippets extracted from 1,465 GitHub repositories.
Comparison baselines include LANCE (log generation tool based on T5-Small) and GPT-3 series models (such as Codex, GPT-3-A/B/C).</x:v>
      </x:c>
      <x:c r="I935" t="str">
        <x:v>Log position accuracy (PA): 76.9%.
Log level accuracy (LA): 72.3%.
Log message accuracy (MA): 22.4%.
Conditional log level accuracy (CLA): 77.9%.
Conditional log message accuracy (CMA): 28.1%.
BLEU-4 score: 27.1 (used to evaluate the semantic similarity of log message generation</x:v>
      </x:c>
      <x:c r="J935" t="str">
        <x:v>Yes</x:v>
      </x:c>
      <x:c r="K935" t="str">
        <x:v>The paper mentioned cooperation with Microsoft and used Microsoft's internal log data as one of the experimental data sets. In addition, the paper also compares the performance of UniLog with industry tools (such as GitHub Copilot and ChatGPT), demonstrating its potential application value in actual development.</x:v>
      </x:c>
      <x:c r="L935" t="str">
        <x:v>Yes</x:v>
      </x:c>
      <x:c r="M935" s="6" t="e">
        <x:f>HYPERLINK("https://github.com/canliture/LLM-PLSE-paper/blob/main/data/papers/venues/ICSE2024/paper_1.md","https://github.com/canliture/LLM-PLSE-paper/blob/main/data/papers/venues/ICSE2024/paper_1.md")</x:f>
        <x:v>HYPERLINK is not implemented. linkLocation=https://github.com/canliture/LLM-PLSE-paper/blob/main/data/papers/venues/ICSE2024/paper_1.md, friendlyName=https://github.com/canliture/LLM-PLSE-paper/blob/main/data/papers/venues/ICSE2024/paper_1.md</x:v>
      </x:c>
      <x:c r="N935" t="str">
        <x:v>3</x:v>
      </x:c>
      <x:c r="O935" t="str">
        <x:v>Code generation and understanding</x:v>
      </x:c>
      <x:c r="P935" t="str">
        <x:v>Code generation and completion</x:v>
      </x:c>
      <x:c r="Q935" t="str">
        <x:v>Yes</x:v>
      </x:c>
    </x:row>
    <x:row r="936" ht="25.5" customHeight="1">
      <x:c r="A936" t="str">
        <x:v>REDriver: Runtime Enforcement for Autonomous Vehicles</x:v>
      </x:c>
      <x:c r="B936" t="str">
        <x:v>Testing</x:v>
      </x:c>
      <x:c r="C936" t="str">
        <x:v>This paper introduces REDriver, a runtime enforcement approach for Autonomous Driving Systems (ADS). REDriver monitors the planned trajectories of vehicles and repairs them using a gradient-driven algorithm when potential violations of specifications (e.g., traffic laws) are detected. The method supports complex property specifications and significantly improves compliance while minimizing overhead. Experiments on the Apollo platform and benchmark scenarios based on Chinese traffic laws demonstrate the effectiveness and practicality of REDriver.</x:v>
      </x:c>
      <x:c r="D936" t="str">
        <x:v>This paper introduces REDriver, a runtime enforcement approach for Autonomous Driving Systems (ADS). REDriver monitors the planned trajectories of vehicles and repairs them using a gradient-driven algorithm when potential violations of specifications (e.g., traffic laws) are detected. The method supports complex property specifications and significantly improves compliance while minimizing overhead. Experiments on the Apollo platform and benchmark scenarios based on Chinese traffic laws demonstrate the effectiveness and practicality of REDriver.</x:v>
      </x:c>
      <x:c r="E936" t="str">
        <x:v>The research topic is runtime enforcement of autonomous driving systems, which aims to ensure that system behavior complies with safety regulations and traffic regulations by monitoring and repairing trajectories.</x:v>
      </x:c>
      <x:c r="F936" t="str">
        <x:v>Yes</x:v>
      </x:c>
      <x:c r="G936" t="str">
        <x:v>ICSE-24</x:v>
      </x:c>
      <x:c r="H936" t="str">
        <x:v>The paper uses benchmark scenarios based on Chinese traffic regulations (from the LawBreaker tool), including traffic light rules (such as red light parking), lane changes, speed limits and other scenarios.</x:v>
      </x:c>
      <x:c r="I936" t="str">
        <x:v>Quantitative indicators:
Pass rate: the proportion of scenes that meet the specifications after repair.
Robustness: measures how close the trajectory is to the specification.
Repair overhead: the time and frequency of repair operations.
Magnitude of modifications: Fix the size of the changes to the original trajectory.
Effect:
In most scenarios, REDriver increases the standard pass rate by 30%-55%.
The robustness value is significantly improved (e.g. from 0.27 to 1.21).
The repair time overhead is less than 6%, and the average trajectory modification amplitude is less than 1 meter.</x:v>
      </x:c>
      <x:c r="J936" t="str">
        <x:v>No</x:v>
      </x:c>
      <x:c r="K936" t="str">
        <x:v>Not reported</x:v>
      </x:c>
      <x:c r="L936" t="str">
        <x:v>No</x:v>
      </x:c>
      <x:c r="M936" s="6"/>
      <x:c r="N936"/>
      <x:c r="O936" t="str">
        <x:v>Cross-cutting and emerging themes</x:v>
      </x:c>
      <x:c r="P936" t="str">
        <x:v>Autonomous driving system testing</x:v>
      </x:c>
      <x:c r="Q936" t="str">
        <x:v>No</x:v>
      </x:c>
    </x:row>
    <x:row r="937" ht="25.5" customHeight="1">
      <x:c r="A937" t="str">
        <x:v>Scalable Relational Analysis via Relational Bound Propagation</x:v>
      </x:c>
      <x:c r="B937" t="str">
        <x:v>Design</x:v>
      </x:c>
      <x:c r="C937" t="str">
        <x:v>This paper introduces Relational Bound Propagation, a novel approach to automatically tighten bounds in relational bounded model checking by leveraging the semantics of relational logic formulas. The method propagates bounds through the abstract syntax tree of the formula, reducing the search space and improving analysis efficiency. The authors implemented the approach in a tool called Proptem and evaluated it on real-world specifications. Results show an average reduction of 30.68% in primary variables and 49.30% in analysis time, demonstrating significant scalability improvements for formal analysis.</x:v>
      </x:c>
      <x:c r="D937" t="str">
        <x:v>This paper introduces Relational Bound Propagation, a novel approach to automatically tighten bounds in relational bounded model checking by leveraging the semantics of relational logic formulas. The method propagates bounds through the abstract syntax tree of the formula, reducing the search space and improving analysis efficiency. The authors implemented the approach in a tool called Proptem and evaluated it on real-world specifications. Results show an average reduction of 30.68% in primary variables and 49.30% in analysis time, demonstrating significant scalability improvements for formal analysis.</x:v>
      </x:c>
      <x:c r="E937" t="str">
        <x:v>The research topic is relational boundary propagation, which aims to optimize the scalability and efficiency of bounded model checking by automatically tightening the boundaries in relational logic formulas.</x:v>
      </x:c>
      <x:c r="F937" t="str">
        <x:v>Yes</x:v>
      </x:c>
      <x:c r="G937" t="str">
        <x:v>ICSE-24</x:v>
      </x:c>
      <x:c r="H937" t="str">
        <x:v>The paper uses 401 Alloy specifications from multiple fields, including Internet of Things (IoT) and Android application security analysis, database design, role-based access control (RBAC) policy verification, etc. These specifications come from previous research and examples compiled by the Alloy Tools team.</x:v>
      </x:c>
      <x:c r="I937" t="str">
        <x:v>Quantitative indicators:
Number of Primary Variables: Measures the reduction in problem size.
Analysis Time: includes translation time and solution time.
Overhead: The extra time introduced by boundary propagation.
Effect:
The number of principal variables is reduced by 30.68% on average (main variables are reduced in 63.58% of the specifications).
Analysis time is reduced by an average of 49.30%, with a maximum reduction of 99.51% in large specifications.
The average overhead is 6.14% of the baseline analysis time, which has little impact on overall efficiency.</x:v>
      </x:c>
      <x:c r="J937" t="str">
        <x:v>No</x:v>
      </x:c>
      <x:c r="K937" t="str">
        <x:v>Not reported</x:v>
      </x:c>
      <x:c r="L937" t="str">
        <x:v>No</x:v>
      </x:c>
      <x:c r="M937" s="6"/>
      <x:c r="N937"/>
      <x:c r="O937" t="str">
        <x:v>Formal methods and verification</x:v>
      </x:c>
      <x:c r="P937" t="str">
        <x:v>Model checking and symbolic execution</x:v>
      </x:c>
      <x:c r="Q937" t="str">
        <x:v>No</x:v>
      </x:c>
    </x:row>
    <x:row r="938" ht="25.5" customHeight="1">
      <x:c r="A938" t="str">
        <x:v>Kind Controllers and Fast Heuristics for Non-Well-Separated GR(1) Specifications</x:v>
      </x:c>
      <x:c r="B938" t="str">
        <x:v>Development</x:v>
      </x:c>
      <x:c r="C938" t="str">
        <x:v>This paper addresses the Non-Well-Separation (NWS) issue in GR(1) specifications, where synthesized systems may avoid fulfilling guarantees by preventing the environment from satisfying assumptions. The work presents two key contributions:
Kind Controllers: An extended algorithm synthesizes controllers that never exploit NWS, ensuring environmental assumptions (both safety and justice) can always be satisfied if possible.
Fast Heuristics: A set of sound (but incomplete) heuristics rapidly detects common NWS patterns, enabling faster localization and debugging.
Evaluations on benchmarks demonstrate the effectiveness and efficiency of the proposed approaches compared to prior methods.</x:v>
      </x:c>
      <x:c r="D938" t="str">
        <x:v>This paper addresses the Non-Well-Separation (NWS) issue in GR(1) specifications, where synthesized systems may avoid fulfilling guarantees by preventing the environment from satisfying assumptions. The work presents two key contributions:
Kind Controllers: An extended algorithm synthesizes controllers that never exploit NWS, ensuring environmental assumptions (both safety and justice) can always be satisfied if possible.
Fast Heuristics: A set of sound (but incomplete) heuristics rapidly detects common NWS patterns, enabling faster localization and debugging.
Evaluations on benchmarks demonstrate the effectiveness and efficiency of the proposed approaches compared to prior methods.</x:v>
      </x:c>
      <x:c r="E938" t="str">
        <x:v>Analysis and resolution of non-well separated (NWS) problems.
Synthesis algorithm for Kind Controllers.
Heuristic-based rapid detection and positioning method of NWS</x:v>
      </x:c>
      <x:c r="F938" t="str">
        <x:v>Yes</x:v>
      </x:c>
      <x:c r="G938" t="str">
        <x:v>ICSE-24</x:v>
      </x:c>
      <x:c r="H938" t="str">
        <x:v>SYNTECH: Contains student-written GR(1) specifications (SYN15/17/20/23’).
AMBA and GenBuf: Parameterized specifications written by experts (classic case)</x:v>
      </x:c>
      <x:c r="I938" t="str">
        <x:v>Detection speed: The heuristic method is 7.78–333.58 times faster than the method based on satisfiability detection (Table 3).
Core positioning speed: the heuristic method is 9.62–402.76 times faster (Table 4).
Controller friendliness: The extended algorithm (R+4FP) avoids the “unfriendly” controller generated by the original algorithm in 35% of cases (Table 1).
Coverage: The heuristic detected 40/48 (SYN15) and 84/186 (SYN23’) NWS protocols (Table 2).</x:v>
      </x:c>
      <x:c r="J938" t="str">
        <x:v>No</x:v>
      </x:c>
      <x:c r="K938" t="str">
        <x:v>The paper mentions the case of the automatic forklift controller (Lego forklift) (Section 2), which shows the performance of the NWS problem in the actual system and the practicality of the solution. In addition, GR(1) synthesis technology has been applied to robots, smart camera networks, and aviation control systems (Section 1), but specific industrial cooperation cases are not described in detail.
Answer: The case of forklift controllers was mentioned, but other industrial applications were not discussed in depth.</x:v>
      </x:c>
      <x:c r="L938" t="str">
        <x:v>No</x:v>
      </x:c>
      <x:c r="M938" s="6"/>
      <x:c r="N938"/>
      <x:c r="O938" t="str">
        <x:v>Formal methods and verification</x:v>
      </x:c>
      <x:c r="P938" t="str">
        <x:v>Sequential logic and LTL games</x:v>
      </x:c>
      <x:c r="Q938" t="str">
        <x:v>No</x:v>
      </x:c>
    </x:row>
    <x:row r="939" ht="25.5" customHeight="1">
      <x:c r="A939" t="str">
        <x:v>Practical Program Repair via Preference-based Ensemble Strategy</x:v>
      </x:c>
      <x:c r="B939" t="str">
        <x:v>Maintenance</x:v>
      </x:c>
      <x:c r="C939" t="str">
        <x:v>This paper introduces P-EPR, a novel ensemble framework for automated program repair that ranks APR tools based on their repair preferences (patterns and history) without requiring model training. P-EPR dynamically updates tool rankings using real-time feedback, achieving high repair rates while reducing computational and human validation costs. Evaluations on Defects4J and Bears benchmarks demonstrate its superiority over existing strategies, with significant savings in tool invocation (50%) and human effort (30%).</x:v>
      </x:c>
      <x:c r="D939" t="str">
        <x:v>This paper introduces P-EPR, a novel ensemble framework for automated program repair that ranks APR tools based on their repair preferences (patterns and history) without requiring model training. P-EPR dynamically updates tool rankings using real-time feedback, achieving high repair rates while reducing computational and human validation costs. Evaluations on Defects4J and Bears benchmarks demonstrate its superiority over existing strategies, with significant savings in tool invocation (50%) and human effort (30%).</x:v>
      </x:c>
      <x:c r="E939" t="str">
        <x:v>Automated Program Repair (APR) Tool Integration: Combine multiple APR tools through dynamic ranking.
Repair preference modeling: Leveraging repair patterns and repair history as a basis for tool selection.
Cost-benefit optimization: Reduce the overhead of tool calls and patch verification.</x:v>
      </x:c>
      <x:c r="F939" t="str">
        <x:v>Yes</x:v>
      </x:c>
      <x:c r="G939" t="str">
        <x:v>ICSE-24</x:v>
      </x:c>
      <x:c r="H939" t="str">
        <x:v>Defects4J v1.2: Contains 395 Java bugs for simulation experiments and performance evaluation.
Bears: 83 single-block bugs used to verify the practicality of P-EPR in actual implementation.</x:v>
      </x:c>
      <x:c r="I939" t="str">
        <x:v>Repair rate: P-EPR repaired 109/122 Defects4J bugs (Top-9 tools), which is close to the optimal strategy (122).
Cost savings:
Tool call savings (TISP): 50% (Top-9, 4282 times vs. 8295 times).
Human verification savings (HVSP): 30% (Top-9, 271 times vs. 393 times).
Efficiency: On the Bears benchmark, P-EPR fixes 16/21 bugs, requiring only 25% of the inference time and 24% of the machine verification time.</x:v>
      </x:c>
      <x:c r="J939" t="str">
        <x:v>No</x:v>
      </x:c>
      <x:c r="K939" t="str">
        <x:v>The paper mentions cooperation with Huawei (the author is from Huawei Software Engineering Application Technology Laboratory), but does not describe in detail specific industrial implementation cases. The experimental part shows the actual repair effect of P-EPR on the Bears data set, verifying its industrial applicability.
Answer: Huawei’s cooperation background was mentioned, but industrial application details were not discussed in depth.</x:v>
      </x:c>
      <x:c r="L939" t="str">
        <x:v>Yes</x:v>
      </x:c>
      <x:c r="M939" s="6" t="e">
        <x:f>HYPERLINK("https://github.com/kwz219/P-EPR-Artefact/blob/master/README.md","https://github.com/kwz219/P-EPR-Artefact/blob/master/README.md")</x:f>
        <x:v>HYPERLINK is not implemented. linkLocation=https://github.com/kwz219/P-EPR-Artefact/blob/master/README.md, friendlyName=https://github.com/kwz219/P-EPR-Artefact/blob/master/README.md</x:v>
      </x:c>
      <x:c r="N939" t="str">
        <x:v>7</x:v>
      </x:c>
      <x:c r="O939" t="str">
        <x:v>Software maintenance and evolution</x:v>
      </x:c>
      <x:c r="P939" t="str">
        <x:v>Automated program repair</x:v>
      </x:c>
      <x:c r="Q939" t="str">
        <x:v>Yes</x:v>
      </x:c>
    </x:row>
    <x:row r="940" ht="25.5" customHeight="1">
      <x:c r="A940" t="str">
        <x:v>Learning and Repair of Deep Reinforcement Learning Policies from Fuzz-Testing Data</x:v>
      </x:c>
      <x:c r="B940" t="str">
        <x:v>Testing</x:v>
      </x:c>
      <x:c r="C940" t="str">
        <x:v>This paper proposes a framework for learning and repairing deep reinforcement learning (RL) policies using fuzz-testing data. The framework integrates search-based testing techniques with reinforcement learning from demonstrations (RLfD) to enhance the dependability and safety of RL policies. It automatically generates diverse demonstrations via fuzzing, trains RL agents efficiently, and employs search-based testing to identify unsafe behaviors. Policy repair is then performed using safe demonstrations. Experiments on Super Mario Bros and gridworld navigation tasks demonstrate the framework's ability to reduce training steps and improve policy safety without requiring expert knowledge.</x:v>
      </x:c>
      <x:c r="D940" t="str">
        <x:v>This paper proposes a framework for learning and repairing deep reinforcement learning (RL) policies using fuzz-testing data. The framework integrates search-based testing techniques with reinforcement learning from demonstrations (RLfD) to enhance the dependability and safety of RL policies. It automatically generates diverse demonstrations via fuzzing, trains RL agents efficiently, and employs search-based testing to identify unsafe behaviors. Policy repair is then performed using safe demonstrations. Experiments on Super Mario Bros and gridworld navigation tasks demonstrate the framework's ability to reduce training steps and improve policy safety without requiring expert knowledge.</x:v>
      </x:c>
      <x:c r="E940" t="str">
        <x:v>The research topic of the paper is the learning and repair of deep reinforcement learning strategies, which specifically includes:
Generate diverse demo data via fuzz testing.
Efficiently train reinforcement learning agents using RLfD methods.
Unsafe behavior of detection strategies based on search testing.
Correct the policy and maintain its performance through repair mechanisms.</x:v>
      </x:c>
      <x:c r="F940" t="str">
        <x:v>Yes</x:v>
      </x:c>
      <x:c r="G940" t="str">
        <x:v>ICSE-24</x:v>
      </x:c>
      <x:c r="H940" t="str">
        <x:v>Super Mario Bros (levels 1-4)
Navigation tasks in Minigrid environment:
ThreeRoomsLava
DistShift1
LavaCrossingS9N1
UnlockPickup</x:v>
      </x:c>
      <x:c r="I940" t="str">
        <x:v>Indicators:
Cumulative Reward
Test-case Fail Rate
Training Steps
Runtime
Effect:
In Super Mario Bros, DQfD (fuzzy demonstration-based method) performs better than standard DDQ in difficult levels (such as Level 2 and Level 3) and is more stable in training.
The fixed strategy significantly reduced the test failure rate (e.g. Level 3 went from high failure rate to close to zero).
In the grid world task, DQfD is able to complete complex navigation tasks that cannot be achieved by standard DDQ.</x:v>
      </x:c>
      <x:c r="J940" t="str">
        <x:v>No</x:v>
      </x:c>
      <x:c r="K940" t="str">
        <x:v>Not reported</x:v>
      </x:c>
      <x:c r="L940" t="str">
        <x:v>No</x:v>
      </x:c>
      <x:c r="M940" s="6"/>
      <x:c r="N940"/>
      <x:c r="O940" t="str">
        <x:v>Program Analysis and Software Testing</x:v>
      </x:c>
      <x:c r="P940" t="str">
        <x:v>Automated test generation</x:v>
      </x:c>
      <x:c r="Q940" t="str">
        <x:v>No</x:v>
      </x:c>
    </x:row>
    <x:row r="941" ht="25.5" customHeight="1">
      <x:c r="A941" t="str">
        <x:v>BinAug: Enhancing Binary Similarity Analysis with Low-Cost Input Repairing</x:v>
      </x:c>
      <x:c r="B941" t="str">
        <x:v>Testing</x:v>
      </x:c>
      <x:c r="C941" t="str">
        <x:v>This paper introduces BinAug, a lightweight framework designed to enhance the performance of DNN-based Binary Code Similarity Analysis (BCSA) through input repairing. By identifying common failure patterns in DNN models, BinAug proposes tailored repair methods for both black-box and white-box scenarios, including attention-based masking and GNN node alignment. Experiments demonstrate that BinAug significantly improves the accuracy of multiple state-of-the-art BCSA tools with modest overhead. Additionally, BinAug effectively boosts downstream applications like Binary Software Component Analysis (B-SCA).</x:v>
      </x:c>
      <x:c r="D941" t="str">
        <x:v>This paper introduces BinAug, a lightweight framework designed to enhance the performance of DNN-based Binary Code Similarity Analysis (BCSA) through input repairing. By identifying common failure patterns in DNN models, BinAug proposes tailored repair methods for both black-box and white-box scenarios, including attention-based masking and GNN node alignment. Experiments demonstrate that BinAug significantly improves the accuracy of multiple state-of-the-art BCSA tools with modest overhead. Additionally, BinAug effectively boosts downstream applications like Binary Software Component Analysis (B-SCA).</x:v>
      </x:c>
      <x:c r="E941" t="str">
        <x:v>The research topic of the paper is the performance improvement of Binary Code Similarity Analysis (BCSA), which specifically includes:
Analyzing the failure modes of DNN-based BCSA tools.
Design lightweight input repair methods (black-box vs. white-box).
Verify the effectiveness of the repair method in BCSA and downstream tasks.</x:v>
      </x:c>
      <x:c r="F941" t="str">
        <x:v>Yes</x:v>
      </x:c>
      <x:c r="G941" t="str">
        <x:v>ICSE-24</x:v>
      </x:c>
      <x:c r="H941" t="str">
        <x:v>Dataset-1: Contains 7 open source projects, compiled using gcc and clang compilers and 5 optimization options (O0-O3, Os).
Dataset-2: Contains 10 open source libraries and extends support for cross-compiler (gcc/clang) testing.
FFmpeg validation set: used for model selection and preliminary analysis, contains 23,705 functions.</x:v>
      </x:c>
      <x:c r="I941" t="str">
        <x:v>Indicators:
Precision@K: The proportion of correct matches among the first K matching results (default K=1).
F1 score: used to evaluate the overall performance of downstream tasks (such as B-SCA).
Runtime overhead: Average time to fix a single input (&lt;0.07 seconds).
Effect:
In the white box scenario, the average improvement is 6.46pt (Precision@1).
In the black box scenario, the average improvement is 2.38pt (Precision@1).
In the B-SCA task, the F1 score is improved by 5.43pt (black box) and 7.45pt (white box) on average.</x:v>
      </x:c>
      <x:c r="J941" t="str">
        <x:v>No</x:v>
      </x:c>
      <x:c r="K941" t="str">
        <x:v>Commercial BCSA tool: The paper evaluates an anonymous commercial BCSA tool, and BinAug’s black box repair method improves Precision@1 by about 1.8pt.
Binary Software Component Analysis (B-SCA): Experiments show that BinAug significantly reduces false matches (for example, the number of false positives in the mod_pagespeed module dropped from 37 to 13), improving the credibility of industrial-level applications.</x:v>
      </x:c>
      <x:c r="L941" t="str">
        <x:v>No</x:v>
      </x:c>
      <x:c r="M941" s="6"/>
      <x:c r="N941"/>
      <x:c r="O941" t="str">
        <x:v>Software security and vulnerability analysis</x:v>
      </x:c>
      <x:c r="P941" t="str">
        <x:v>Binary code analysis and decompilation</x:v>
      </x:c>
      <x:c r="Q941" t="str">
        <x:v>Yes</x:v>
      </x:c>
    </x:row>
    <x:row r="942" ht="25.5" customHeight="1">
      <x:c r="A942" t="str">
        <x:v>Constraint Based Program Repair for Persistent Memory Bugs</x:v>
      </x:c>
      <x:c r="B942" t="str">
        <x:v>Maintenance</x:v>
      </x:c>
      <x:c r="C942" t="str">
        <x:v>This paper proposes a constraint-based method for automatically repairing bugs related to Persistent Memory (PM) in software. The method takes a program execution trace and a violated property as input, suggesting repairs through a combination of inserting new PM instructions and reordering existing ones. Compared to the state-of-the-art tool Hippocrates, this approach can handle both durability and crash consistency bugs, discovers novel repair strategies beyond hard-coded patterns, and employs efficient symbolic analysis via SMT solvers. Evaluations on benchmarks from Intel PMDK and real-world applications (e.g., Memcached, Redis) demonstrate its ability to repair all 41 known bugs, outperforming Hippocrates, which fails on crash consistency bugs.</x:v>
      </x:c>
      <x:c r="D942" t="str">
        <x:v>This paper proposes a constraint-based method for automatically repairing bugs related to Persistent Memory (PM) in software. The method takes a program execution trace and a violated property as input, suggesting repairs through a combination of inserting new PM instructions and reordering existing ones. Compared to the state-of-the-art tool Hippocrates, this approach can handle both durability and crash consistency bugs, discovers novel repair strategies beyond hard-coded patterns, and employs efficient symbolic analysis via SMT solvers. Evaluations on benchmarks from Intel PMDK and real-world applications (e.g., Memcached, Redis) demonstrate its ability to repair all 41 known bugs, outperforming Hippocrates, which fails on crash consistency bugs.</x:v>
      </x:c>
      <x:c r="E942" t="str">
        <x:v>The research topic is the automated repair of persistent memory (PM) defects, focusing on solving two types of defects: durability (Durability) and crash consistency (Crash Consistency), and generating repair solutions through constraint solving and symbolic analysis.</x:v>
      </x:c>
      <x:c r="F942" t="str">
        <x:v>Yes</x:v>
      </x:c>
      <x:c r="G942" t="str">
        <x:v>ICSE-24</x:v>
      </x:c>
      <x:c r="H942" t="str">
        <x:v>Programs in the Intel PMDK library (such as obj_constructor, pmem_memmove, etc.).
Real applications: Memcached, Recipe, Redis.
A total of 41 known defects (23 persistence defects, 18 crash consistency defects).</x:v>
      </x:c>
      <x:c r="I942" t="str">
        <x:v>Repair success rate: Repair all 41 defects (Hippocrates can only repair persistent defects).
Efficiency: Most repairs are completed in seconds (for example, obj_constructor takes 0.1 seconds), and some complex cases take longer (for example, pmreorder_8 takes 355 seconds).
Number of fix instructions: On average, each fix adds 1-3 instructions (such as CLFLUSHOPT/SFENCE) and reorders a small number of instructions.</x:v>
      </x:c>
      <x:c r="J942" t="str">
        <x:v>Yes</x:v>
      </x:c>
      <x:c r="K942" t="str">
        <x:v>Application scenarios: Fixed PM defects in real applications such as Memcached (distributed cache system) and Redis (key-value database).
Tool support: The tool PMBugAssist is implemented and integrated with the Intel PMDK library.
No specific industrial cooperation cases were mentioned, but experiments show that the method is suitable for industrial-level software (such as Redis's crash consistency defect repair)</x:v>
      </x:c>
      <x:c r="L942" t="str">
        <x:v>No</x:v>
      </x:c>
      <x:c r="M942" s="6"/>
      <x:c r="N942"/>
      <x:c r="O942" t="str">
        <x:v>Software maintenance and evolution</x:v>
      </x:c>
      <x:c r="P942" t="str">
        <x:v>Automated program repair</x:v>
      </x:c>
      <x:c r="Q942" t="str">
        <x:v>No</x:v>
      </x:c>
    </x:row>
    <x:row r="943" ht="25.5" customHeight="1">
      <x:c r="A943" t="str">
        <x:v>DeepLSH: Deep Locality-Sensitive Hash Learning for Fast and Efficient Near-Duplicate Crash Report Detection</x:v>
      </x:c>
      <x:c r="B943" t="str">
        <x:v>Maintenance</x:v>
      </x:c>
      <x:c r="C943" t="str">
        <x:v>This paper introduces DeepLSH, a deep locality-sensitive hashing learning method for fast and efficient near-duplicate crash report detection. By leveraging a Siamese neural network with a novel loss function, DeepLSH learns hash functions that approximate the locality-sensitive property for diverse similarity metrics (e.g., Jaccard, Cosine, PDM). Unlike traditional LSH methods (e.g., MinHash), DeepLSH generalizes to complex custom metrics while maintaining search accuracy. Experiments on real-world datasets show that DeepLSH achieves a recall rate and ranking quality up to 0.9, reducing query time from 10 hours (linear scan) to 24 seconds for 100 million queries.</x:v>
      </x:c>
      <x:c r="D943" t="str">
        <x:v>This paper introduces DeepLSH, a deep locality-sensitive hashing learning method for fast and efficient near-duplicate crash report detection. By leveraging a Siamese neural network with a novel loss function, DeepLSH learns hash functions that approximate the locality-sensitive property for diverse similarity metrics (e.g., Jaccard, Cosine, PDM). Unlike traditional LSH methods (e.g., MinHash), DeepLSH generalizes to complex custom metrics while maintaining search accuracy. Experiments on real-world datasets show that DeepLSH achieves a recall rate and ranking quality up to 0.9, reducing query time from 10 hours (linear scan) to 24 seconds for 100 million queries.</x:v>
      </x:c>
      <x:c r="E943" t="str">
        <x:v>The research topic is crash report deduplication based on Locality Sensitive Hash (LSH), focusing on solving the following problems:
How to design a hash function that satisfies local sensitivity properties for complex crash report similarity measures (such as PDM, TraceSim).
How to implement efficient approximate nearest neighbor search (ANN) through deep learning to improve the real-time performance of crash classification.</x:v>
      </x:c>
      <x:c r="F943" t="str">
        <x:v>Yes</x:v>
      </x:c>
      <x:c r="G943" t="str">
        <x:v>ICSE-24</x:v>
      </x:c>
      <x:c r="H943" t="str">
        <x:v>Real data set: Java crash reports from enterprise ERP systems (more than 10,000 daily).
Similarity measures: 12 types (such as Jaccard, Cosine, PDM, TraceSim, etc.).
Baseline methods: MinHash (Jaccard), SimHash (Cosine), CNNH+LSH (deep learning baseline), native k-NN (linear scan).</x:v>
      </x:c>
      <x:c r="I943" t="str">
        <x:v>Recall rate (RR@k): DeepLSH reaches 0.87 and 0.92 on RR@1 and RR@5 respectively, which is better than the baseline (such as 0.71 and 0.79 of CNNH+LSH).
Mean Reciprocal Rank (MRR): DeepLSH is 0.93, which is significantly higher than CNNH+LSH (0.82).
F-score: DeepLSH exceeds 0.8 in most metrics (such as PDM reaching 0.85), which is better than MinHash (0.80) and SimHash (0.66).
Runtime: 1 million queries in 24 seconds vs. hours for native k-NN.</x:v>
      </x:c>
      <x:c r="J943" t="str">
        <x:v>Yes</x:v>
      </x:c>
      <x:c r="K943" t="str">
        <x:v>Application scenario: Real-time classification of crash reports for enterprise ERP systems (Infologic Company).
Performance improvement: Reduce crash report matching time from 10 hours (linear scan) to seconds.
Tool support: Open source implementation (GitHub) and integration into enterprise-level error monitoring processes.
No specific cooperation cases were mentioned, but the experimental data came directly from the industrial-grade ERP system.</x:v>
      </x:c>
      <x:c r="L943" t="str">
        <x:v>No</x:v>
      </x:c>
      <x:c r="M943" s="6" t="e">
        <x:f>HYPERLINK("https://github.com/RemilYoucef/deep-locality-sensitive-hashing","https://github.com/RemilYoucef/deep-locality-sensitive-hashing")</x:f>
        <x:v>HYPERLINK is not implemented. linkLocation=https://github.com/RemilYoucef/deep-locality-sensitive-hashing, friendlyName=https://github.com/RemilYoucef/deep-locality-sensitive-hashing</x:v>
      </x:c>
      <x:c r="N943" t="str">
        <x:v>5</x:v>
      </x:c>
      <x:c r="O943" t="str">
        <x:v>Anomaly detection and fault diagnosis</x:v>
      </x:c>
      <x:c r="P943" t="str">
        <x:v>Log anomaly detection</x:v>
      </x:c>
      <x:c r="Q943" t="str">
        <x:v>Yes</x:v>
      </x:c>
    </x:row>
    <x:row r="944" ht="25.5" customHeight="1">
      <x:c r="A944" t="str">
        <x:v>DivLog: Log Parsing with Prompt Enhanced In-Context Learning</x:v>
      </x:c>
      <x:c r="B944" t="str">
        <x:v>Maintenance</x:v>
      </x:c>
      <x:c r="C944" t="str">
        <x:v>The paper introduces DivLog, a novel log parsing framework that leverages the in-context learning (ICL) capability of large language models (LLMs). By sampling diverse log candidates and designing an effective prompt format, DivLog generates log templates without model training. Experiments on 16 public datasets show that DivLog achieves state-of-the-art performance, with 98.1% parsing accuracy on average, outperforming existing methods in handling diverse log sources.</x:v>
      </x:c>
      <x:c r="D944" t="str">
        <x:v>The paper introduces DivLog, a novel log parsing framework that leverages the in-context learning (ICL) capability of large language models (LLMs). By sampling diverse log candidates and designing an effective prompt format, DivLog generates log templates without model training. Experiments on 16 public datasets show that DivLog achieves state-of-the-art performance, with 98.1% parsing accuracy on average, outperforming existing methods in handling diverse log sources.</x:v>
      </x:c>
      <x:c r="E944" t="str">
        <x:v>The research topic of the paper is automated log parsing, focusing on solving the problem of insufficient generalization caused by traditional methods relying on artificial feature design or limited training data, and achieving efficient and accurate log template extraction through the context learning capabilities of LLM.</x:v>
      </x:c>
      <x:c r="F944" t="str">
        <x:v>Yes</x:v>
      </x:c>
      <x:c r="G944" t="str">
        <x:v>ICSE-24</x:v>
      </x:c>
      <x:c r="H944" t="str">
        <x:v>The paper uses 16 public log data sets of LogPAI, covering distributed systems, operating systems, mobile applications and other log types (such as Android, Apache, Hadoop, etc.).</x:v>
      </x:c>
      <x:c r="I944" t="str">
        <x:v>Chemical indicators and effects
Indicators:
Parsing Accuracy (PA): Parsing accuracy at the log message level.
Precision Template Accuracy (PTA): The proportion of correctly identified templates among all generated templates.
Recall Template Accuracy (RTA): The proportion of correctly recognized templates to real templates.
Effect:
Average PA: 98.1%, PTA: 92.1%, RTA: 92.9%.
It is better than the current best method (such as LogPPT) on most data sets, with PA increased by 6.5% and PTA increased by 24.7%.</x:v>
      </x:c>
      <x:c r="J944" t="str">
        <x:v>No</x:v>
      </x:c>
      <x:c r="K944" t="str">
        <x:v>Not reported</x:v>
      </x:c>
      <x:c r="L944" t="str">
        <x:v>No</x:v>
      </x:c>
      <x:c r="M944" s="6"/>
      <x:c r="N944"/>
      <x:c r="O944" t="str">
        <x:v>Anomaly detection and fault diagnosis</x:v>
      </x:c>
      <x:c r="P944" t="str">
        <x:v>Log analysis</x:v>
      </x:c>
      <x:c r="Q944" t="str">
        <x:v>Yes</x:v>
      </x:c>
    </x:row>
    <x:row r="945" ht="25.5" customHeight="1">
      <x:c r="A945" t="str">
        <x:v>Where is it? Tracing the Vulnerability-relevant Files from Vulnerability Reports</x:v>
      </x:c>
      <x:c r="B945" t="str">
        <x:v>Maintenance</x:v>
      </x:c>
      <x:c r="C945" t="str">
        <x:v>The paper introduces a framework for tracing vulnerability-relevant files from vulnerability reports (e.g., NVD entries). By leveraging heuristic methods, large language models (LLMs), search engines, and a deep learning classifier, the framework efficiently identifies files associated with vulnerabilities, addressing the gap in file-level information in existing vulnerability databases. Experiments demonstrate high performance (AUC: 0.92, MAP: 0.85), and a user study confirms its practical utility.</x:v>
      </x:c>
      <x:c r="D945" t="str">
        <x:v>The paper introduces a framework for tracing vulnerability-relevant files from vulnerability reports (e.g., NVD entries). By leveraging heuristic methods, large language models (LLMs), search engines, and a deep learning classifier, the framework efficiently identifies files associated with vulnerabilities, addressing the gap in file-level information in existing vulnerability databases. Experiments demonstrate high performance (AUC: 0.92, MAP: 0.85), and a user study confirms its practical utility.</x:v>
      </x:c>
      <x:c r="E945" t="str">
        <x:v>The research topic of the paper is the tracking of vulnerability-related files, focusing on solving the shortcomings of existing vulnerability databases (such as NVD) in file-level information, and achieving more refined vulnerability management through automated methods.</x:v>
      </x:c>
      <x:c r="F945" t="str">
        <x:v>Yes</x:v>
      </x:c>
      <x:c r="G945" t="str">
        <x:v>ICSE-24</x:v>
      </x:c>
      <x:c r="H945" t="str">
        <x:v>The paper uses NVD (National Vulnerability Database) as the main data source, and combines it with multiple public vulnerability databases such as GitHub Advisory Database and Snyk Vulnerability Database to build an experimental data set.</x:v>
      </x:c>
      <x:c r="I945" t="str">
        <x:v>Indicators:
AUC (Area Under the Curve): measures the overall performance of the classifier.
MAP (Mean Average Precision): measures the accuracy of ranking results.
Precision, Recall, F1 Score: Evaluate the precision, recall and overall performance of the classifier.
Effect:
The CodeBERT classifier achieves an AUC of 0.92 and a MAP of 0.85, which is the best performance.
In user studies, participants who used this framework completed the task in less time (174 seconds vs. 256 seconds) and had a higher accuracy rate (61/72 vs. 39/72).</x:v>
      </x:c>
      <x:c r="J945" t="str">
        <x:v>No</x:v>
      </x:c>
      <x:c r="K945" t="str">
        <x:v>Not reported</x:v>
      </x:c>
      <x:c r="L945" t="str">
        <x:v>No</x:v>
      </x:c>
      <x:c r="M945" s="6" t="e">
        <x:f>HYPERLINK("https://github.com/anonymous-77400046/vulnerability_file_trace","https://github.com/anonymous-77400046/vulnerability_file_trace")</x:f>
        <x:v>HYPERLINK is not implemented. linkLocation=https://github.com/anonymous-77400046/vulnerability_file_trace, friendlyName=https://github.com/anonymous-77400046/vulnerability_file_trace</x:v>
      </x:c>
      <x:c r="N945" t="str">
        <x:v>2</x:v>
      </x:c>
      <x:c r="O945" t="str">
        <x:v>Software maintenance and evolution</x:v>
      </x:c>
      <x:c r="P945" t="str">
        <x:v>Automated program repair</x:v>
      </x:c>
      <x:c r="Q945" t="str">
        <x:v>Yes</x:v>
      </x:c>
    </x:row>
    <x:row r="946" ht="25.5" customHeight="1">
      <x:c r="A946" t="str">
        <x:v>Demystifying and Detecting Misuses of Deep Learning APIs</x:v>
      </x:c>
      <x:c r="B946" t="str">
        <x:v>Development</x:v>
      </x:c>
      <x:c r="C946" t="str">
        <x:v>This paper presents the first large-scale empirical study on API misuse in deep learning libraries (TensorFlow and PyTorch), analyzing 891 misuse instances categorized by type, root cause, and symptoms. It reveals the limitations of existing API misuse detectors in DL contexts and proposes LLMAPIDet, an LLM-based tool for detecting and fixing DL API misuses. Evaluations show that LLMAPIDet outperforms state-of-the-art tools in both detection and repair.</x:v>
      </x:c>
      <x:c r="D946" t="str">
        <x:v>This paper presents the first large-scale empirical study on API misuse in deep learning libraries (TensorFlow and PyTorch), analyzing 891 misuse instances categorized by type, root cause, and symptoms. It reveals the limitations of existing API misuse detectors in DL contexts and proposes LLMAPIDet, an LLM-based tool for detecting and fixing DL API misuses. Evaluations show that LLMAPIDet outperforms state-of-the-art tools in both detection and repair.</x:v>
      </x:c>
      <x:c r="E946" t="str">
        <x:v>The research topic of the paper is the misuse of deep learning APIs, including its classification, root causes, symptom analysis, and automated detection and repair methods based on large language models.</x:v>
      </x:c>
      <x:c r="F946" t="str">
        <x:v>Yes</x:v>
      </x:c>
      <x:c r="G946" t="str">
        <x:v>ICSE-24</x:v>
      </x:c>
      <x:c r="H946" t="str">
        <x:v>Benchmarks used
The paper constructed a data set containing 891 confirmed deep learning API misuse instances, and further collected 4,359 API usage instances from 10 GitHub projects as an additional test set (Experiment Two).</x:v>
      </x:c>
      <x:c r="I946" t="str">
        <x:v>Detection performance:
In Experiment One (291 misuses), LLMAPIDet has a recall rate of 16.49% (48 detected), while the baseline tool TADAF has a recall rate of 0%.
In Experiment Two, the accuracy of LLMAPIDet was 32.33% (119/368) and TADAF was 12.2% (5/41).
Fix performance:
The accuracy of LLMAPIDet in generating repair patches in Experiment Two was 38.65% (46/119), and TADAF was 100% (5/5, but the number of detections was extremely small).</x:v>
      </x:c>
      <x:c r="J946" t="str">
        <x:v>No</x:v>
      </x:c>
      <x:c r="K946" t="str">
        <x:v>Not reported</x:v>
      </x:c>
      <x:c r="L946" t="str">
        <x:v>No</x:v>
      </x:c>
      <x:c r="M946" s="6"/>
      <x:c r="N946"/>
      <x:c r="O946" t="str">
        <x:v>Cross-cutting and emerging themes</x:v>
      </x:c>
      <x:c r="P946" t="str">
        <x:v>AI ethics and fairness</x:v>
      </x:c>
      <x:c r="Q946" t="str">
        <x:v>Yes</x:v>
      </x:c>
    </x:row>
    <x:row r="947" ht="25.5" customHeight="1">
      <x:c r="A947" t="str">
        <x:v>PonziGuard: Detecting Ponzi Schemes on Ethereum with Contract Runtime Behavior Graph (CRBG)</x:v>
      </x:c>
      <x:c r="B947" t="str">
        <x:v>Maintenance</x:v>
      </x:c>
      <x:c r="C947" t="str">
        <x:v>This paper introduces PonziGuard, a novel approach for detecting Ponzi schemes in Ethereum smart contracts by analyzing their runtime behaviors. It constructs a Contract Runtime Behavior Graph (CRBG) and employs Graph Neural Networks (GNNs) for classification. Experiments demonstrate that PonziGuard outperforms state-of-the-art methods in precision, recall, and F1-score, and has identified 805 Ponzi contracts on Ethereum Mainnet, causing an estimated loss of $500 million USD.</x:v>
      </x:c>
      <x:c r="D947" t="str">
        <x:v>This paper introduces PonziGuard, a novel approach for detecting Ponzi schemes in Ethereum smart contracts by analyzing their runtime behaviors. It constructs a Contract Runtime Behavior Graph (CRBG) and employs Graph Neural Networks (GNNs) for classification. Experiments demonstrate that PonziGuard outperforms state-of-the-art methods in precision, recall, and F1-score, and has identified 805 Ponzi contracts on Ethereum Mainnet, causing an estimated loss of $500 million USD.</x:v>
      </x:c>
      <x:c r="E947" t="str">
        <x:v>The research topic of the paper is a Ponzi scheme detection method for Ethereum smart contracts based on runtime behavior.</x:v>
      </x:c>
      <x:c r="F947" t="str">
        <x:v>Yes</x:v>
      </x:c>
      <x:c r="G947" t="str">
        <x:v>ICSE-24</x:v>
      </x:c>
      <x:c r="H947" t="str">
        <x:v>The paper used a ground-truth dataset containing 139 Ponzi contracts and 1312 non-Ponzi contracts, and tested 14,000,000 blocks on the Ethereum mainnet.</x:v>
      </x:c>
      <x:c r="I947" t="str">
        <x:v>Detection performance:
On the real data set, PonziGuard achieved a precision of 96.5%, a recall rate of 97.1%, and an F1 score of 96.8%.
On the Ethereum mainnet, PonziGuard identified 805 Ponzi contracts, with a manually verified accuracy rate of 100%.
Comparative experiment:
Outperforms opcode frequency-based methods (OpML, F1-score 81.0%) and transaction-based methods (TxML, F1-score 65.2%).</x:v>
      </x:c>
      <x:c r="J947" t="str">
        <x:v>No</x:v>
      </x:c>
      <x:c r="K947" t="str">
        <x:v>Not reported</x:v>
      </x:c>
      <x:c r="L947" t="str">
        <x:v>No</x:v>
      </x:c>
      <x:c r="M947" s="6" t="e">
        <x:f>HYPERLINK("https://github.com/PonziDetection/PonziGuard","https://github.com/PonziDetection/PonziGuard")</x:f>
        <x:v>HYPERLINK is not implemented. linkLocation=https://github.com/PonziDetection/PonziGuard, friendlyName=https://github.com/PonziDetection/PonziGuard</x:v>
      </x:c>
      <x:c r="N947" t="str">
        <x:v>9</x:v>
      </x:c>
      <x:c r="O947" t="str">
        <x:v>Software security and vulnerability analysis</x:v>
      </x:c>
      <x:c r="P947" t="str">
        <x:v>Smart contract security</x:v>
      </x:c>
      <x:c r="Q947" t="str">
        <x:v>No</x:v>
      </x:c>
    </x:row>
    <x:row r="948" ht="25.5" customHeight="1">
      <x:c r="A948" t="str">
        <x:v>FuzzSlice: Pruning False Positives in Static Analysis Warnings through Function-Level Fuzzing</x:v>
      </x:c>
      <x:c r="B948" t="str">
        <x:v>Testing</x:v>
      </x:c>
      <x:c r="C948" t="str">
        <x:v>The paper FuzzSlice: Pruning False Positives in Static Analysis Warnings Through Function-Level Fuzzing introduces a novel framework called FuzzSlice, which automates the pruning of false positives in static analysis reports by performing function-level fuzzing. Static analysis tools often generate numerous warnings with a high false positive rate, making manual verification tedious. FuzzSlice addresses this by creating minimal compilable code slices enclosing each warning and fuzzing these slices to check for crashes. If no crash occurs within a time budget, the warning is classified as a potential false positive. Evaluations on the Juliet synthetic dataset and real-world projects (e.g., OpenSSL, tmux) show that FuzzSlice achieves 100% false positive detection in Juliet and significantly reduces false positives in open-source repositories, aiding developers in prioritizing true vulnerabilities.</x:v>
      </x:c>
      <x:c r="D948" t="str">
        <x:v>The paper FuzzSlice: Pruning False Positives in Static Analysis Warnings Through Function-Level Fuzzing introduces a novel framework called FuzzSlice, which automates the pruning of false positives in static analysis reports by performing function-level fuzzing. Static analysis tools often generate numerous warnings with a high false positive rate, making manual verification tedious. FuzzSlice addresses this by creating minimal compilable code slices enclosing each warning and fuzzing these slices to check for crashes. If no crash occurs within a time budget, the warning is classified as a potential false positive. Evaluations on the Juliet synthetic dataset and real-world projects (e.g., OpenSSL, tmux) show that FuzzSlice achieves 100% false positive detection in Juliet and significantly reduces false positives in open-source repositories, aiding developers in prioritizing true vulnerabilities.</x:v>
      </x:c>
      <x:c r="E948" t="str">
        <x:v>The research theme of the paper is to reduce false positives generated by static analysis tools and improve the practicality of static analysis reports through function-level fuzzing.</x:v>
      </x:c>
      <x:c r="F948" t="str">
        <x:v>Yes</x:v>
      </x:c>
      <x:c r="G948" t="str">
        <x:v>ICSE-24</x:v>
      </x:c>
      <x:c r="H948" t="str">
        <x:v>Synthetic dataset: Juliet Test Suite (contains known true positive and false positive labels).
Real projects: OpenSSL, tmux, OpenSSH-portable.</x:v>
      </x:c>
      <x:c r="I948" t="str">
        <x:v>False positive recognition rate: All 864 false positives (100%) were identified on the Juliet dataset; 33/53 developer-confirmed false positives were identified in the open source project (62.26%).
Coverage: Among the minimized code snippets, the median coverage is 92.26%.
Execution efficiency: The fuzzing time budget is 5 minutes per warning, and the median compile time is less than 8 seconds.</x:v>
      </x:c>
      <x:c r="J948" t="str">
        <x:v>Yes</x:v>
      </x:c>
      <x:c r="K948" t="str">
        <x:v>The paper mentions application cases in real open source projects (OpenSSL, tmux, OpenSSH-portable), and invites project developers to manually annotate warnings to verify the effect of FuzzSlice. The developers confirmed most of the 33 false positives classified by FuzzSlice, demonstrating its usefulness in industrial scenarios.</x:v>
      </x:c>
      <x:c r="L948" t="str">
        <x:v>No</x:v>
      </x:c>
      <x:c r="M948" s="6"/>
      <x:c r="N948"/>
      <x:c r="O948" t="str">
        <x:v>Program Analysis and Software Testing</x:v>
      </x:c>
      <x:c r="P948" t="str">
        <x:v>Automated test generation</x:v>
      </x:c>
      <x:c r="Q948" t="str">
        <x:v>No</x:v>
      </x:c>
    </x:row>
    <x:row r="949" ht="25.5" customHeight="1">
      <x:c r="A949" t="str">
        <x:v>LibvDiff: Library Version Difference Guided OSS Version Identification in Binaries</x:v>
      </x:c>
      <x:c r="B949" t="str">
        <x:v>Maintenance</x:v>
      </x:c>
      <x:c r="C949" t="str">
        <x:v>The paper LibvDiff: Library Version Difference Guided OSS Version Identification in Binaries introduces a novel approach called LibvDiff for identifying open-source software (OSS) versions in binaries. By leveraging version differences (e.g., function and string literal changes) and binary code similarity detection (BCSD), LibvDiff achieves high precision in version identification. It also incorporates a candidate version filter (CVF) and an anchor path filter (APF) to improve efficiency. Evaluations on datasets with and without version strings show that LibvDiff achieves 94.5% and 78.7% precision, respectively, outperforming state-of-the-art methods. Additionally, LibvDiff detected 27,440 vulnerabilities in real-world firmware, revealing insights into OSS version usage and patch delays.</x:v>
      </x:c>
      <x:c r="D949" t="str">
        <x:v>The paper LibvDiff: Library Version Difference Guided OSS Version Identification in Binaries introduces a novel approach called LibvDiff for identifying open-source software (OSS) versions in binaries. By leveraging version differences (e.g., function and string literal changes) and binary code similarity detection (BCSD), LibvDiff achieves high precision in version identification. It also incorporates a candidate version filter (CVF) and an anchor path filter (APF) to improve efficiency. Evaluations on datasets with and without version strings show that LibvDiff achieves 94.5% and 78.7% precision, respectively, outperforming state-of-the-art methods. Additionally, LibvDiff detected 27,440 vulnerabilities in real-world firmware, revealing insights into OSS version usage and patch delays.</x:v>
      </x:c>
      <x:c r="E949" t="str">
        <x:v>The research theme of the paper is to achieve high-precision version identification of open source software (OSS) in binary files by analyzing code differences between versions and binary code similarity detection to support vulnerability detection and security analysis.</x:v>
      </x:c>
      <x:c r="F949" t="str">
        <x:v>Yes</x:v>
      </x:c>
      <x:c r="G949" t="str">
        <x:v>ICSE-24</x:v>
      </x:c>
      <x:c r="H949" t="str">
        <x:v>Synthetic dataset: Contains 9 widely used open source software (such as OpenSSL, libxml2, freetype, etc.), with a total of 168 versions, compiled into 2,688 binary files.
Real data set: 351 firmware images extracted from the firmware of 8 IoT vendors, used to analyze the usage of OSS versions in real scenarios.</x:v>
      </x:c>
      <x:c r="I949" t="str">
        <x:v>Accuracy (Precision): It reaches 94.5% on the data set containing version strings (D1) and 78.7% on the data set without version strings (D2), which are an average improvement of 54.2% and 160.3% respectively compared with the baseline method.
Efficiency: The average recognition time of each binary file is 12.15 seconds, and CVF and APF reduce time costs by 73.9% and 36.9% respectively.
Vulnerability detection: 27,440 vulnerabilities were detected in the real firmware, of which 46.2% had patches but were not fixed when the firmware was released.</x:v>
      </x:c>
      <x:c r="J949" t="str">
        <x:v>Yes</x:v>
      </x:c>
      <x:c r="K949" t="str">
        <x:v>The paper mentioned application cases in real IoT firmware, analyzed 351 firmware images from 8 manufacturers, and found that different manufacturers may use the same OSS binary files, and there are significant differences in the update frequency of different OSSs by developers. In addition, the study also revealed the issue of latency in vulnerability remediation (average delay of 352 days).</x:v>
      </x:c>
      <x:c r="L949" t="str">
        <x:v>No</x:v>
      </x:c>
      <x:c r="M949" s="6"/>
      <x:c r="N949"/>
      <x:c r="O949" t="str">
        <x:v>Software security and vulnerability analysis</x:v>
      </x:c>
      <x:c r="P949" t="str">
        <x:v>Binary code analysis and decompilation</x:v>
      </x:c>
      <x:c r="Q949" t="str">
        <x:v>No</x:v>
      </x:c>
    </x:row>
    <x:row r="950" ht="25.5" customHeight="1">
      <x:c r="A950" t="str">
        <x:v>Cross-Inlining Binary Function Similarity Detection</x:v>
      </x:c>
      <x:c r="B950" t="str">
        <x:v>Maintenance</x:v>
      </x:c>
      <x:c r="C950" t="str">
        <x:v>The paper proposes CI-Detector, a method for cross-inlining binary function similarity detection. Function inlining, a common compiler optimization, mixes the semantics of multiple functions, rendering traditional similarity detection ineffective. By constructing a cross-inlining dataset and identifying three inlining patterns, CI-Detector uses attributed control flow graphs (ACFG) and graph neural networks (GNN) to embed function semantics. An ensemble model aggregates similarities from pattern-specific models to achieve high accuracy. Experiments show CI-Detector achieves 81% precision and 97% recall, outperforming state-of-the-art approaches.</x:v>
      </x:c>
      <x:c r="D950" t="str">
        <x:v>The paper proposes CI-Detector, a method for cross-inlining binary function similarity detection. Function inlining, a common compiler optimization, mixes the semantics of multiple functions, rendering traditional similarity detection ineffective. By constructing a cross-inlining dataset and identifying three inlining patterns, CI-Detector uses attributed control flow graphs (ACFG) and graph neural networks (GNN) to embed function semantics. An ensemble model aggregates similarities from pattern-specific models to achieve high accuracy. Experiments show CI-Detector achieves 81% precision and 97% recall, outperforming state-of-the-art approaches.</x:v>
      </x:c>
      <x:c r="E950" t="str">
        <x:v>The research topic of the paper is cross-inline binary function similarity detection, focusing on solving the problem of binary code semantic mixing caused by function inline optimization.</x:v>
      </x:c>
      <x:c r="F950" t="str">
        <x:v>Yes</x:v>
      </x:c>
      <x:c r="G950" t="str">
        <x:v>ICSE-24</x:v>
      </x:c>
      <x:c r="H950" t="str">
        <x:v>The paper constructed a cross-inline data set, including the following configuration:
51 projects (such as coreutils, binutils, etc.)
9 compilers (GCC 4.9.4-8.2.0, Clang 4.0-7.0)
4 optimization levels (O0-O3)
6 architectures (ARM32/64, MIPS32/64, x86-32/64)
2 inline flags (enable/disable inlining)
Finally, two data sets are generated:
Dataset-Inlining: 50,760 binaries, 12,644,259 functions (17.4% including inlining).
Dataset-NoInlining: 50,760 binaries, 15,233,501 functions.</x:v>
      </x:c>
      <x:c r="I950" t="str">
        <x:v>Quantitative indicators and effects
The paper uses the following metrics to evaluate CI-Detector:
Accuracy: 87% (Leaf-Inlining), 88% (Root-Inlining), 87% (Internal-Inlining).
Precision: 81%.
Recall rate (Recall): 97% (Leaf-Inlining), 99% (Root-Inlining), 96% (Internal-Inlining).
F1 scores: 88% (Leaf), 89% (Root), 88% (Internal).
AUC: 89% (Leaf), 87% (Root), 88% (Internal).
In comparative experiments, CI-Detector is significantly better than existing methods such as Gemini, Safe, and GMN.</x:v>
      </x:c>
      <x:c r="J950" t="str">
        <x:v>No</x:v>
      </x:c>
      <x:c r="K950" t="str">
        <x:v>The paper mentions the following industry-related applications:
Vulnerability detection: For example, vulnerable functions in OpenSSL (such as CVE-2015-1792) are inlined into other functions and cannot be detected by traditional methods, but CI-Detector can effectively identify them.
Open source code reuse detection: Helps discover unlicensed open source code reuse (such as License conflicts) in binary files.
Patch presence testing: Verify that a binary contains a specific patch.
Specific cases include function inlining vulnerability in OpenSSL 1.0.1m (Figure 1) and cross-project binary code reuse analysis.</x:v>
      </x:c>
      <x:c r="L950" t="str">
        <x:v>No</x:v>
      </x:c>
      <x:c r="M950" s="6" t="e">
        <x:f>HYPERLINK("https://github.com/island255/cross-inlining_binary_function_similarity","https://github.com/island255/cross-inlining_binary_function_similarity")</x:f>
        <x:v>HYPERLINK is not implemented. linkLocation=https://github.com/island255/cross-inlining_binary_function_similarity, friendlyName=https://github.com/island255/cross-inlining_binary_function_similarity</x:v>
      </x:c>
      <x:c r="N950" t="str">
        <x:v>9</x:v>
      </x:c>
      <x:c r="O950" t="str">
        <x:v>Software security and vulnerability analysis</x:v>
      </x:c>
      <x:c r="P950" t="str">
        <x:v>Binary code analysis and decompilation</x:v>
      </x:c>
      <x:c r="Q950" t="str">
        <x:v>Yes</x:v>
      </x:c>
    </x:row>
    <x:row r="951" ht="25.5" customHeight="1">
      <x:c r="A951" t="str">
        <x:v>BinaryAI: Binary Software Composition Analysis via Intelligent Binary Source Code Matching</x:v>
      </x:c>
      <x:c r="B951" t="str">
        <x:v>Maintenance</x:v>
      </x:c>
      <x:c r="C951" t="str">
        <x:v>The paper introduces BinaryAI, a binary-to-source Software Composition Analysis (SCA) technique. Traditional methods rely on basic syntactic features (e.g., string literals), suffering from redundancy and low robustness in large-scale TPL datasets. BinaryAI proposes a two-phase approach:
Embedding-based Retrieval: A transformer model generates function-level embeddings to retrieve similar source functions.
Locality-driven Matching: Link-time locality and call graphs refine matching accuracy.
Experiments show BinaryAI outperforms state-of-the-art tools (e.g., CodeCMR) with 22.54% Recall@1 (vs 10.75%) and 0.34 MRR (vs 0.17), and achieves 85.84% precision in TPL detection, surpassing commercial tools like Black Duck (73.36%).</x:v>
      </x:c>
      <x:c r="D951" t="str">
        <x:v>The paper introduces BinaryAI, a binary-to-source Software Composition Analysis (SCA) technique. Traditional methods rely on basic syntactic features (e.g., string literals), suffering from redundancy and low robustness in large-scale TPL datasets. BinaryAI proposes a two-phase approach:
Embedding-based Retrieval: A transformer model generates function-level embeddings to retrieve similar source functions.
Locality-driven Matching: Link-time locality and call graphs refine matching accuracy.
Experiments show BinaryAI outperforms state-of-the-art tools (e.g., CodeCMR) with 22.54% Recall@1 (vs 10.75%) and 0.34 MRR (vs 0.17), and achieves 85.84% precision in TPL detection, surpassing commercial tools like Black Duck (73.36%).</x:v>
      </x:c>
      <x:c r="E951" t="str">
        <x:v>The research topic of the thesis is binary-to-source software component analysis (Binary-to-Source SCA), focusing on solving the redundancy problem in large-scale TPL data sets and the matching challenges caused by binary-source code semantic differences.</x:v>
      </x:c>
      <x:c r="F951" t="str">
        <x:v>Yes</x:v>
      </x:c>
      <x:c r="G951" t="str">
        <x:v>ICSE-24</x:v>
      </x:c>
      <x:c r="H951" t="str">
        <x:v>Training set: ~10 million binary-source code function pairs generated automatically through ArchLinux and AUR compilation.
TPL dataset: 12,013 C/C++ open source projects (GitHub/GNU) containing 56.34 million unique source code functions.
Test set: 150 binaries (from 85 projects), manually annotated 1,045 TPL components and 23,529 function mapping pairs.</x:v>
      </x:c>
      <x:c r="I951" t="str">
        <x:v>Function matching:
Recall@1: 22.54% (BinaryAI) vs 10.75% (CodeCMR).
MRR: 0.34 (BinaryAI) vs 0.17 (CodeCMR).
Locality-driven Matching: Increase Recall@1 from 22.73% to 66.90%.
TPL detection:
Accuracy: 85.84% (BinaryAI) vs 73.36% (Black Duck).
Recall rate: 64.98% vs 59.81%.
F1 score: 73.97% vs 65.90%.</x:v>
      </x:c>
      <x:c r="J951" t="str">
        <x:v>No</x:v>
      </x:c>
      <x:c r="K951" t="str">
        <x:v>Comparison of commercial tools: BinaryAI exceeds the commercial products Black Duck and Scantist in both precision and recall.
Practical case: The paper takes zlib and llvm as examples to explain how to filter false positives through TPL dependencies (for example, when llvm reuses zlib code, only zlib is retained).
Integration scenario: BinaryAI can be integrated</x:v>
      </x:c>
      <x:c r="L951" t="str">
        <x:v>No</x:v>
      </x:c>
      <x:c r="M951" s="6"/>
      <x:c r="N951"/>
      <x:c r="O951" t="str">
        <x:v>Software security and vulnerability analysis</x:v>
      </x:c>
      <x:c r="P951" t="str">
        <x:v>Binary code analysis and decompilation</x:v>
      </x:c>
      <x:c r="Q951" t="str">
        <x:v>Yes</x:v>
      </x:c>
    </x:row>
    <x:row r="952" ht="25.5" customHeight="1">
      <x:c r="A952" t="str">
        <x:v>PPT4J: Patch Presence Test for Java Binaries</x:v>
      </x:c>
      <x:c r="B952" t="str">
        <x:v>Testing</x:v>
      </x:c>
      <x:c r="C952" t="str">
        <x:v>The paper introduces PPT4J, a framework designed to test the presence of security patches in Java binaries (bytecode). With the increasing number of vulnerabilities in open-source software, accurately determining whether patches are applied to binaries is critical yet challenging. PPT4J addresses this by extracting semantic information from patches and using feature-based techniques to identify patch lines in binaries. Evaluated on a dataset of 110 vulnerabilities, PPT4J achieves an F1 score of 98.5%, outperforming the baseline by 14.2%. A real-world case study on JetBrains IntelliJ IDEA further demonstrates its practical utility.</x:v>
      </x:c>
      <x:c r="D952" t="str">
        <x:v>The paper introduces PPT4J, a framework designed to test the presence of security patches in Java binaries (bytecode). With the increasing number of vulnerabilities in open-source software, accurately determining whether patches are applied to binaries is critical yet challenging. PPT4J addresses this by extracting semantic information from patches and using feature-based techniques to identify patch lines in binaries. Evaluated on a dataset of 110 vulnerabilities, PPT4J achieves an F1 score of 98.5%, outperforming the baseline by 14.2%. A real-world case study on JetBrains IntelliJ IDEA further demonstrates its practical utility.</x:v>
      </x:c>
      <x:c r="E952" t="str">
        <x:v>The research topic of the paper is security patch presence testing of Java binary files, which aims to efficiently and accurately detect whether binary files contain specific patches through semantic analysis and feature matching technology.</x:v>
      </x:c>
      <x:c r="F952" t="str">
        <x:v>No</x:v>
      </x:c>
      <x:c r="G952" t="str">
        <x:v>ICSE-24</x:v>
      </x:c>
      <x:c r="H952" t="str">
        <x:v>The paper uses two data sets:
D1: Java library vulnerability dataset from baseline method BScout.
D2: A vulnerability data set selected from Vul4J, containing more subtle patch changes (such as method parameters, branch conditions, etc.).
In addition, real-life scenario evaluation was conducted through actual cases of JetBrains IntelliJ IDEA.</x:v>
      </x:c>
      <x:c r="I952" t="str">
        <x:v>Indicators: Accuracy, Precision, Recall, F1 Score.
Effect:
On the D1 dataset: all metrics are 100%.
On the D2 data set: Accuracy is 98.5%, Precision is 100%, Recall is 97.0%, and F1 Score is 98.5%, which is 14.2% higher than the F1 score of the baseline (BScout) (86.2%).</x:v>
      </x:c>
      <x:c r="J952" t="str">
        <x:v>Yes</x:v>
      </x:c>
      <x:c r="K952" t="str">
        <x:v>The paper mentions application cases in the industry:
JetBrains IntelliJ IDEA: PPT4J detected that a certain third-party library it integrated did not fix two CVE vulnerabilities (CVE-Anonymous-1 and CVE-Anonymous-2), and reported this problem to the manufacturer. In addition, it was also discovered that some versions did not apply upstream patches in a timely manner (such as CVE-2021-29425 and CVE-2015-6420).
The results show that PPT4J can effectively detect missing patches in actual software and has potential for industrial application.</x:v>
      </x:c>
      <x:c r="L952" t="str">
        <x:v>No</x:v>
      </x:c>
      <x:c r="M952" s="6"/>
      <x:c r="N952"/>
      <x:c r="O952" t="str">
        <x:v>Software security and vulnerability analysis</x:v>
      </x:c>
      <x:c r="P952" t="str">
        <x:v>Binary code analysis and decompilation</x:v>
      </x:c>
      <x:c r="Q952" t="str">
        <x:v>No</x:v>
      </x:c>
    </x:row>
    <x:row r="953" ht="25.5" customHeight="1">
      <x:c r="A953" t="str">
        <x:v>CERT: Finding Performance Issues in Database Systems Through the Lens of Cardinality Estimation</x:v>
      </x:c>
      <x:c r="B953" t="str">
        <x:v>Testing</x:v>
      </x:c>
      <x:c r="C953" t="str">
        <x:v>The paper introduces CERT, a technique designed to detect performance issues in Database Management Systems (DBMSs) by testing cardinality estimation. CERT generates a more restrictive query from an original query (e.g., replacing LEFT JOIN with INNER JOIN) and validates whether the estimated cardinality adheres to the expected monotonicity property. Violations indicate potential performance issues. Unlike existing approaches, CERT avoids query execution, relying solely on query plans for analysis. Evaluated on MySQL, TiDB, and CockroachDB, CERT identified 13 unique issues (11 confirmed/fixed) with an average performance improvement of 19%. The technique is efficient, achieving 386× higher throughput than state-of-the-art methods.</x:v>
      </x:c>
      <x:c r="D953" t="str">
        <x:v>The paper introduces CERT, a technique designed to detect performance issues in Database Management Systems (DBMSs) by testing cardinality estimation. CERT generates a more restrictive query from an original query (e.g., replacing LEFT JOIN with INNER JOIN) and validates whether the estimated cardinality adheres to the expected monotonicity property. Violations indicate potential performance issues. Unlike existing approaches, CERT avoids query execution, relying solely on query plans for analysis. Evaluated on MySQL, TiDB, and CockroachDB, CERT identified 13 unique issues (11 confirmed/fixed) with an average performance improvement of 19%. The technique is efficient, achieving 386× higher throughput than state-of-the-art methods.</x:v>
      </x:c>
      <x:c r="E953" t="str">
        <x:v>The research topic of the paper is to discover performance problems of database systems through cardinality estimation testing, focusing on the accuracy of cardinality estimation in query optimization and its impact on performance.</x:v>
      </x:c>
      <x:c r="F953" t="str">
        <x:v>Yes</x:v>
      </x:c>
      <x:c r="G953" t="str">
        <x:v>ICSE-24</x:v>
      </x:c>
      <x:c r="H953" t="str">
        <x:v>The paper does not use traditional benchmarks (such as TPC-H or TPC-DS), but constructs test scenarios in the following ways:
Based on randomly generated database states and queries (implemented through the tool SQLancer).
Verify against historical performance issues (such as MySQL #56714) of actual DBMS (MySQL, TiDB, CockroachDB).</x:v>
      </x:c>
      <x:c r="I953" t="str">
        <x:v>Indicators:
Effectiveness: Number of unique issues confirmed/fixed (11 out of 13 confirmed or fixed).
Performance improvement: Query performance improved by an average of 19% after repair.
Efficiency: Test throughput (386× higher than baseline method AMOEBA).
False positive rate: No false positives reported (all submitted issues are acknowledged by the developers).
Effect:
In CockroachDB, CERT has an accuracy of 50% (AMOEBA is 24%).
In MySQL and TiDB, all reported issues are confirmed (100% accuracy).</x:v>
      </x:c>
      <x:c r="J953" t="str">
        <x:v>Yes</x:v>
      </x:c>
      <x:c r="K953" t="str">
        <x:v>The paper mentions application cases in the industry:
MySQL, TiDB, CockroachDB: Among the 13 problems discovered by CERT, 2 were fixed (for example, the performance of CockroachDB #89161 improved by 17% after the repair), and 9 were confirmed.
Developer feedback: TiDB developers plan to integrate CERT into their testing process, demonstrating its practical application value.
Performance Optimization: Fixed issues optimizing query plans (such as Join order selection) by improving cardinality estimation.</x:v>
      </x:c>
      <x:c r="L953" t="str">
        <x:v>No</x:v>
      </x:c>
      <x:c r="M953" s="6"/>
      <x:c r="N953"/>
      <x:c r="O953" t="str">
        <x:v>Systems and Performance Engineering</x:v>
      </x:c>
      <x:c r="P953" t="str">
        <x:v>Performance testing and optimization</x:v>
      </x:c>
      <x:c r="Q953" t="str">
        <x:v>No</x:v>
      </x:c>
    </x:row>
    <x:row r="954" ht="25.5" customHeight="1">
      <x:c r="A954" t="str">
        <x:v>Optimistic Prediction of Synchronization-Reversal Data Races</x:v>
      </x:c>
      <x:c r="B954" t="str">
        <x:v>Testing</x:v>
      </x:c>
      <x:c r="C954" t="str">
        <x:v>This paper introduces OSR, a dynamic data race prediction algorithm that optimistically reasons about synchronization reversals to detect races missed by prior tractable techniques. OSR achieves soundness and higher predictive power by identifying races requiring synchronization order reversals without memory access reversals. It operates in quadratic time and is proven optimal. Evaluated on 153 Java and C/C++ benchmarks, OSR reports more races than state-of-the-art methods (e.g., SyncP and M2) while maintaining scalability comparable to linear-time algorithms.</x:v>
      </x:c>
      <x:c r="D954" t="str">
        <x:v>This paper introduces OSR, a dynamic data race prediction algorithm that optimistically reasons about synchronization reversals to detect races missed by prior tractable techniques. OSR achieves soundness and higher predictive power by identifying races requiring synchronization order reversals without memory access reversals. It operates in quadratic time and is proven optimal. Evaluated on 153 Java and C/C++ benchmarks, OSR reports more races than state-of-the-art methods (e.g., SyncP and M2) while maintaining scalability comparable to linear-time algorithms.</x:v>
      </x:c>
      <x:c r="E954" t="str">
        <x:v>Dynamic Data Race Prediction (Dynamic Data Race Prediction), especially for race detection that requires synchronized reversal.</x:v>
      </x:c>
      <x:c r="F954" t="str">
        <x:v>No</x:v>
      </x:c>
      <x:c r="G954" t="str">
        <x:v>ICSE-24</x:v>
      </x:c>
      <x:c r="H954" t="str">
        <x:v>Category-1 (Java): IBM Contest, Java Grande, DaCapo, SIR and other 30 programs.
Category-2 (C/C++): 123 programs including OmpSCR, DataRaceBench, NAS Parallel Benchmarks, CORAL, etc.
The synthetic test set RaceInjector is also included (but not used in the main evaluation due to its small size).</x:v>
      </x:c>
      <x:c r="I954" t="str">
        <x:v>Indicators:
The number of detected race events (racy events) and the code locations involved (racy locations).
Running time (time in seconds/minutes).
Effect:
OSR detects 200+ race events and 3 more code locations than SyncP in Java benchmarks, and runs 1.5x faster.
2.5 times as many competing variables as SHB were detected in the C/C++ benchmark, with a total running time of 42 hours (close to 30 hours for the linear algorithm WCP).
Approximately linear practical scalability was demonstrated in some tests (Figure 6).</x:v>
      </x:c>
      <x:c r="J954" t="str">
        <x:v>No</x:v>
      </x:c>
      <x:c r="K954" t="str">
        <x:v>Not reported</x:v>
      </x:c>
      <x:c r="L954" t="str">
        <x:v>No</x:v>
      </x:c>
      <x:c r="M954" s="6"/>
      <x:c r="N954"/>
      <x:c r="O954" t="str">
        <x:v>Program Analysis and Software Testing</x:v>
      </x:c>
      <x:c r="P954" t="str">
        <x:v>program analysis techniques</x:v>
      </x:c>
      <x:c r="Q954" t="str">
        <x:v>No</x:v>
      </x:c>
    </x:row>
    <x:row r="955" ht="25.5" customHeight="1">
      <x:c r="A955" t="str">
        <x:v>Mozi: Discovering DBMS Bugs via Configuration-Based Equivalent Transformation</x:v>
      </x:c>
      <x:c r="B955" t="str">
        <x:v>Testing</x:v>
      </x:c>
      <x:c r="C955" t="str">
        <x:v>This paper presents Mozi, a framework for detecting bugs in Database Management Systems (DBMS) via configuration-based equivalent transformation. Unlike traditional metamorphic testing that requires precise modeling of SQL semantics to generate equivalent queries, Mozi dynamically modifies DBMS configurations (e.g., optimization strategies, memory allocation) to create functionally equivalent DBMS instances. By comparing query results or performance between original and transformed DBMSs, Mozi identifies correctness bugs (result discrepancies) and performance bugs (unexpected slowdowns). Evaluated on MySQL, MariaDB, ClickHouse, and PostgreSQL, Mozi discovered 101 previously unknown bugs (49 correctness and 52 performance bugs), with 90 confirmed and 57 fixed by developers. Mozi’s approach eliminates the need for complex SQL specification modeling, offering a scalable and effective solution for DBMS testing.</x:v>
      </x:c>
      <x:c r="D955" t="str">
        <x:v>This paper presents Mozi, a framework for detecting bugs in Database Management Systems (DBMS) via configuration-based equivalent transformation. Unlike traditional metamorphic testing that requires precise modeling of SQL semantics to generate equivalent queries, Mozi dynamically modifies DBMS configurations (e.g., optimization strategies, memory allocation) to create functionally equivalent DBMS instances. By comparing query results or performance between original and transformed DBMSs, Mozi identifies correctness bugs (result discrepancies) and performance bugs (unexpected slowdowns). Evaluated on MySQL, MariaDB, ClickHouse, and PostgreSQL, Mozi discovered 101 previously unknown bugs (49 correctness and 52 performance bugs), with 90 confirmed and 57 fixed by developers. Mozi’s approach eliminates the need for complex SQL specification modeling, offering a scalable and effective solution for DBMS testing.</x:v>
      </x:c>
      <x:c r="E955" t="str">
        <x:v>DBMS defect detection (especially correctness defects and performance defects), generating equivalent DBMS instances through dynamic configuration transformation, and implementing automated testing in combination with test oracles.</x:v>
      </x:c>
      <x:c r="F955" t="str">
        <x:v>No</x:v>
      </x:c>
      <x:c r="G955" t="str">
        <x:v>ICSE-24</x:v>
      </x:c>
      <x:c r="H955" t="str">
        <x:v>Tested on: MySQL (8.0.32), MariaDB (10.8), ClickHouse (22.11.4.3), PostgreSQL (15.2).
Comparison tools: SQLancer (including three test predictions: PQS, NoREC, and TLP), Apollo, and Amoeba.
Experimental environment: 64-bit Ubuntu 20.04, AMD EPYC 7742 processor, 128 cores, 504 GiB memory, Docker container isolation.</x:v>
      </x:c>
      <x:c r="I955" t="str">
        <x:v>Indicators:
Number of defects: correctness defects (logic errors), performance defects (performance degradation caused by optimization failure).
Branch coverage: The number of code branches covered by tests.
Confirmation and fix rate: The proportion of defects confirmed by developers and the number of fixes.
Effect:
Defect detection: Mozi found 101 unknown defects (49 correctness + 52 performance) in 3 weeks, far exceeding comparison tools (such as SQLancer only found 4-8).
Coverage: In the 24-hour test, Mozi covered 64,973 (MySQL) to 14,084 (PostgreSQL) more branches than SQLancer.
Industry feedback: 57 defects were fixed, and developers commented that it "revealed optimization issues that had never been paid attention to" (such as MySQL index scan performance dropped 20 times).</x:v>
      </x:c>
      <x:c r="J955" t="str">
        <x:v>Yes</x:v>
      </x:c>
      <x:c r="K955" t="str">
        <x:v>Industry applications or case studies:
Case 1: MySQL index scan optimization defect (Figure 6). After disabling optimization, the performance increased by 20 times, and was confirmed and fixed by the developer.
Case 2: PostgreSQL hash connection optimization failed, and performance regression was found through configuration transformation (execution time dropped from 11.42 seconds to 1.54 seconds).
Developer feedback: MySQL developers commented that "it is unimaginable that turning off optimization options will cause such serious correctness anomalies."
Expanded applications: Mozi’s test predictions can be adapted to other fuzz testing tools (such as SQLsmith, SQUIRREL) to help discover more types of defects (Table 7).
Summary: The paper does not mention specific industrial deployment, but its actual value has been verified through actual testing of open source DBMS and developer collaboration.</x:v>
      </x:c>
      <x:c r="L955" t="str">
        <x:v>No</x:v>
      </x:c>
      <x:c r="M955" s="6"/>
      <x:c r="N955"/>
      <x:c r="O955" t="str">
        <x:v>Program Analysis and Software Testing</x:v>
      </x:c>
      <x:c r="P955" t="str">
        <x:v>Automated test generation</x:v>
      </x:c>
      <x:c r="Q955" t="str">
        <x:v>No</x:v>
      </x:c>
    </x:row>
    <x:row r="956" ht="25.5" customHeight="1">
      <x:c r="A956" t="str">
        <x:v>FlakeSync: Automatically Repairing Async Flaky Tests</x:v>
      </x:c>
      <x:c r="B956" t="str">
        <x:v>Testing</x:v>
      </x:c>
      <x:c r="C956" t="str">
        <x:v>The paper introduces FlakeSync, a technique for automatically repairing async flaky tests caused by timing or concurrency issues. FlakeSync identifies critical points (code that must execute early) and barrier points (code that must wait for critical points), then enforces synchronization between them. Evaluated on 176 known flaky tests, FlakeSync repaired 83.75% of async flaky tests with a median runtime overhead of only 1%. Three out of ten submitted pull requests were accepted by developers, demonstrating its practical utility.</x:v>
      </x:c>
      <x:c r="D956" t="str">
        <x:v>The paper introduces FlakeSync, a technique for automatically repairing async flaky tests caused by timing or concurrency issues. FlakeSync identifies critical points (code that must execute early) and barrier points (code that must wait for critical points), then enforces synchronization between them. Evaluated on 176 known flaky tests, FlakeSync repaired 83.75% of async flaky tests with a median runtime overhead of only 1%. Three out of ten submitted pull requests were accepted by developers, demonstrating its practical utility.</x:v>
      </x:c>
      <x:c r="E956" t="str">
        <x:v>The research topic is to automatically repair asynchronous unstable test cases, focusing on solving the problem of non-deterministic test results caused by asynchronous waiting or concurrent thread interleaving.</x:v>
      </x:c>
      <x:c r="F956" t="str">
        <x:v>Yes</x:v>
      </x:c>
      <x:c r="G956" t="str">
        <x:v>ICSE-24</x:v>
      </x:c>
      <x:c r="H956" t="str">
        <x:v>The paper uses the IDoFT data set (IDoFT: A Benchmark for Flaky Tests), from which 176 unstable test cases with non-sequential dependencies (NOD) were screened for evaluation.</x:v>
      </x:c>
      <x:c r="I956" t="str">
        <x:v>Fix rate: FlakeSync fixed 83.75% of async instability tests (67/80).
Runtime overhead: The median running time of the fixed tests was 1.00 times that of the original tests (i.e. no significant increase).
Repair time: Median repair time is 58.77 minutes/test.
Developer Acceptance: Out of 10 pull requests submitted, 3 were accepted and 0 were rejected.</x:v>
      </x:c>
      <x:c r="J956" t="str">
        <x:v>Yes</x:v>
      </x:c>
      <x:c r="K956" t="str">
        <x:v>The paper mentions practical applications in industry:
Developers often fix unstable tests by increasing the wait time, but this method is unreliable (as practiced by Microsoft developers).
FlakeSync fix patches have been submitted to open source projects such as Apache/incubator-uniffle, and some have been merged. Developers report that its synchronization mechanism is better than hard-coded wait times (such as "LGTM, thanks, it's really great work").
No specific enterprise case studies are mentioned, but relevant studies from companies such as Microsoft are cited (such as Lam et al.).</x:v>
      </x:c>
      <x:c r="L956" t="str">
        <x:v>No</x:v>
      </x:c>
      <x:c r="M956" s="6"/>
      <x:c r="N956"/>
      <x:c r="O956" t="str">
        <x:v>Program Analysis and Software Testing</x:v>
      </x:c>
      <x:c r="P956" t="str">
        <x:v>Test efficiency optimization</x:v>
      </x:c>
      <x:c r="Q956" t="str">
        <x:v>No</x:v>
      </x:c>
    </x:row>
    <x:row r="957" ht="25.5" customHeight="1">
      <x:c r="A957" t="str">
        <x:v>Testing the Limits: Unusual Text Inputs Generation for Mobile App Crash Detection with Large Language Model</x:v>
      </x:c>
      <x:c r="B957" t="str">
        <x:v>Testing</x:v>
      </x:c>
      <x:c r="C957" t="str">
        <x:v>The paper introduces InputBlaster, an LLM-based technique for automatically generating unusual text inputs to detect crash bugs in mobile apps. InputBlaster formulates the problem as producing test generators (code snippets) that yield batches of unusual inputs under specific mutation rules. Evaluated on 36 buggy text input widgets from 31 Android apps, it achieves a 78% bug detection rate, outperforming the best baseline by 136%. In real-world testing, InputBlaster detected 37 new crashes, with 28 confirmed/fixed by developers.</x:v>
      </x:c>
      <x:c r="D957" t="str">
        <x:v>The paper introduces InputBlaster, an LLM-based technique for automatically generating unusual text inputs to detect crash bugs in mobile apps. InputBlaster formulates the problem as producing test generators (code snippets) that yield batches of unusual inputs under specific mutation rules. Evaluated on 36 buggy text input widgets from 31 Android apps, it achieves a 78% bug detection rate, outperforming the best baseline by 136%. In real-world testing, InputBlaster detected 37 new crashes, with 28 confirmed/fixed by developers.</x:v>
      </x:c>
      <x:c r="E957" t="str">
        <x:v>The research topic is to use large language models to automatically generate unconventional text input to detect crashes caused by text input in mobile applications, focusing on solving challenges such as input diversity, context sensitivity, and constraint relationships.</x:v>
      </x:c>
      <x:c r="F957" t="str">
        <x:v>Yes</x:v>
      </x:c>
      <x:c r="G957" t="str">
        <x:v>ICSE-24</x:v>
      </x:c>
      <x:c r="H957" t="str">
        <x:v>The paper screened 36 text input controls with known crash issues from 31 popular Android applications from F-Droid and GitHub as an evaluation data set, and integrated contextual information from the Rico data set.</x:v>
      </x:c>
      <x:c r="I957" t="str">
        <x:v>Bug detection rate: 78% (28/36), 136% higher than the best baseline (TextExerciser).
Efficiency: A crash was detected in an average of 9.64 minutes, with an average of 13.52 attempts.
Actual application effects: 37 new crashes were detected in 131 real applications, and 28 were confirmed/fixed by developers.</x:v>
      </x:c>
      <x:c r="J957" t="str">
        <x:v>Yes</x:v>
      </x:c>
      <x:c r="K957" t="str">
        <x:v>The paper mentions practical industrial applications:
Developer feedback shows that some of the crash issues found by InputBlaster are described as "previously unrecognized small inputs can cause severe crashes" (such as Ipsos applications).
Some developers recognize its value. For example, a DRBUs developer said: "It is very complex to handle diverse inputs, and InputBlaster reveals potential problems."
Tools are integrated into automated GUI testing frameworks such as Ape for practical application testing.</x:v>
      </x:c>
      <x:c r="L957" t="str">
        <x:v>No</x:v>
      </x:c>
      <x:c r="M957" s="6"/>
      <x:c r="N957"/>
      <x:c r="O957" t="str">
        <x:v>Program Analysis and Software Testing</x:v>
      </x:c>
      <x:c r="P957" t="str">
        <x:v>Automated test generation</x:v>
      </x:c>
      <x:c r="Q957" t="str">
        <x:v>Yes</x:v>
      </x:c>
    </x:row>
    <x:row r="958" ht="25.5" customHeight="1">
      <x:c r="A958" t="str">
        <x:v>Co-Creation in Fully Remote Software Teams</x:v>
      </x:c>
      <x:c r="B958" t="str">
        <x:v>Management</x:v>
      </x:c>
      <x:c r="C958" t="str">
        <x:v>This study investigates how fully remote software teams co-create digital artifacts through the lens of co-creation. Using qualitative interviews with 25 remote software professionals, the research identifies four co-creation models (Single Author &amp; Asynchronous Feedback, Multiple Authors &amp; Asynchronous Co-creation, Multiple Authors &amp; Synchronous Co-creation, Single Author &amp; Synchronous Feedback). It explores factors influencing model selection, tool support, and the chaining of models. The findings highlight co-creation as an intentional activity in remote collaboration and emphasize the importance of an integrated toolset. The study offers practical guidance for remote teams and suggests improvements for collaboration tools.</x:v>
      </x:c>
      <x:c r="D958" t="str">
        <x:v>This study investigates how fully remote software teams co-create digital artifacts through the lens of co-creation. Using qualitative interviews with 25 remote software professionals, the research identifies four co-creation models (Single Author &amp; Asynchronous Feedback, Multiple Authors &amp; Asynchronous Co-creation, Multiple Authors &amp; Synchronous Co-creation, Single Author &amp; Synchronous Feedback). It explores factors influencing model selection, tool support, and the chaining of models. The findings highlight co-creation as an intentional activity in remote collaboration and emphasize the importance of an integrated toolset. The study offers practical guidance for remote teams and suggests improvements for collaboration tools.</x:v>
      </x:c>
      <x:c r="E958" t="str">
        <x:v>The research topic is how fully remote software teams collaborate to create digital document artifacts, focusing on collaboration models, tool support, and matching factors between tasks and models.</x:v>
      </x:c>
      <x:c r="F958" t="str">
        <x:v>No</x:v>
      </x:c>
      <x:c r="G958" t="str">
        <x:v>ICSE-24</x:v>
      </x:c>
      <x:c r="H958" t="str">
        <x:v>The paper does not use traditional quantitative benchmarks, but uses qualitative analysis (such as interviews and theme coding) to summarize the collaborative creation model and influencing factors.</x:v>
      </x:c>
      <x:c r="I958" t="str">
        <x:v>The paper does not use quantitative indicators, but extracts four collaborative creation models and three types of influencing factors (nature of tasks, culture, and individuals) based on interview data. The research effect is reflected in the in-depth understanding of remote team collaboration practices and the theoretical contribution of the model.</x:v>
      </x:c>
      <x:c r="J958" t="str">
        <x:v>No</x:v>
      </x:c>
      <x:c r="K958" t="str">
        <x:v>The paper mentions multiple cases from the industry, such as:
Companies such as GitLab adopt a fully remote working model (Section 2).
Participants came from different industries (technology, finance, gaming, etc.) and shared experiences using practical collaboration tools (e.g. Google Docs, Miro, Slack) (Section 5).
Specific cases include co-creation of design documents, asynchronous review of architectural decision records (ADRs), etc. (sections 5.1-5.3).</x:v>
      </x:c>
      <x:c r="L958" t="str">
        <x:v>No</x:v>
      </x:c>
      <x:c r="M958" s="6"/>
      <x:c r="N958"/>
      <x:c r="O958" t="str">
        <x:v>Software maintenance and evolution</x:v>
      </x:c>
      <x:c r="P958" t="str">
        <x:v>Open source community and collaboration model</x:v>
      </x:c>
      <x:c r="Q958" t="str">
        <x:v>No</x:v>
      </x:c>
    </x:row>
    <x:row r="959" ht="25.5" customHeight="1">
      <x:c r="A959" t="str">
        <x:v>A Large-Scale Survey on the Usability of AI Programming Assistants: Successes and Challenges</x:v>
      </x:c>
      <x:c r="B959" t="str">
        <x:v>Development</x:v>
      </x:c>
      <x:c r="C959" t="str">
        <x:v>This study investigates the usability of AI programming assistants (e.g., GitHub Copilot) through a large-scale survey of 410 developers. Findings show that developers primarily use these tools for autocompletion, faster task completion, and syntax recall, but less for brainstorming solutions. Key challenges include generated code failing to meet functional/non-functional requirements and difficulty in controlling the tool's output. The study also highlights developer feedback for improvement, such as enabling direct feedback mechanisms and enhancing contextual understanding of code.</x:v>
      </x:c>
      <x:c r="D959" t="str">
        <x:v>This study investigates the usability of AI programming assistants (e.g., GitHub Copilot) through a large-scale survey of 410 developers. Findings show that developers primarily use these tools for autocompletion, faster task completion, and syntax recall, but less for brainstorming solutions. Key challenges include generated code failing to meet functional/non-functional requirements and difficulty in controlling the tool's output. The study also highlights developer feedback for improvement, such as enabling direct feedback mechanisms and enhancing contextual understanding of code.</x:v>
      </x:c>
      <x:c r="E959" t="str">
        <x:v>The research topic is the usability of AI programming assistants, focusing on developers' motivations for using tools, challenges they face, and expectations for tool improvements.</x:v>
      </x:c>
      <x:c r="F959" t="str">
        <x:v>Yes</x:v>
      </x:c>
      <x:c r="G959" t="str">
        <x:v>ICSE-24</x:v>
      </x:c>
      <x:c r="H959" t="str">
        <x:v>Benchmarks used in the paper
The paper does not use traditional benchmarks, but collects developers' experience and feedback on the AI programming assistant through questionnaires, using a combination of qualitative and quantitative analysis methods.</x:v>
      </x:c>
      <x:c r="I959" t="str">
        <x:v>Quantitative indicators:
How often developers use AI programming assistants (for example, GitHub Copilot users report that 30.5% of code is completed with its help).
Ranking of developers’ motivations for using tools (e.g. 86% think “reducing the amount of input” is important).
Frequency of tool usability issues (e.g. 30% of developers often encounter “not understanding why code is generated”).
Effect: Reveals the tool’s actual success scenarios (such as generating duplicate code) and main bottlenecks (such as code that does not meet requirements).</x:v>
      </x:c>
      <x:c r="J959" t="str">
        <x:v>No</x:v>
      </x:c>
      <x:c r="K959" t="str">
        <x:v>The paper mentions multiple practical application cases of industry tools, such as:
GitHub Copilot: Developers report that it is effective in generating repetitive code and simple logic code (Section 4.3).
ChatGPT: Some developers use it as a programming assistant and expect more natural language interaction features (Section 6.2).
Tabnine: used by 118 developers in the survey, and 20% of the code was completed with its help (Table 1).</x:v>
      </x:c>
      <x:c r="L959" t="str">
        <x:v>No</x:v>
      </x:c>
      <x:c r="M959" s="6"/>
      <x:c r="N959"/>
      <x:c r="O959" t="str">
        <x:v>Human-computer interaction and developer tools</x:v>
      </x:c>
      <x:c r="P959" t="str">
        <x:v>Developer experience and flow analysis</x:v>
      </x:c>
      <x:c r="Q959" t="str">
        <x:v>Yes</x:v>
      </x:c>
    </x:row>
    <x:row r="960" ht="25.5" customHeight="1">
      <x:c r="A960" t="str">
        <x:v>How to Support ML End-User Programmers through a Conversational Agent</x:v>
      </x:c>
      <x:c r="B960" t="str">
        <x:v>Development</x:v>
      </x:c>
      <x:c r="C960" t="str">
        <x:v>This paper addresses the challenges faced by Machine Learning End-User Programmers (ML-EUPs) and introduces "Newton," a conversational agent designed to support them. Through a literature review, the authors identified six primary challenges (e.g., decision-making, programming, data wrangling) and five strategies (e.g., dynamic checklists, 24/7 expert availability) to assist ML-EUPs. Newton was developed as a Jupyter Lab plugin and evaluated via a Wizard of Oz study with 12 participants. The results showed that Newton effectively reduced perceived challenges and provided actionable insights, leading to six design guidelines for future conversational agents in ML development.</x:v>
      </x:c>
      <x:c r="D960" t="str">
        <x:v>This paper addresses the challenges faced by Machine Learning End-User Programmers (ML-EUPs) and introduces "Newton," a conversational agent designed to support them. Through a literature review, the authors identified six primary challenges (e.g., decision-making, programming, data wrangling) and five strategies (e.g., dynamic checklists, 24/7 expert availability) to assist ML-EUPs. Newton was developed as a Jupyter Lab plugin and evaluated via a Wizard of Oz study with 12 participants. The results showed that Newton effectively reduced perceived challenges and provided actionable insights, leading to six design guidelines for future conversational agents in ML development.</x:v>
      </x:c>
      <x:c r="E960" t="str">
        <x:v>The research topic of the paper is how to support the development process of machine learning end-user programmers (ML-EUPs) through conversational agents to solve the challenges they face in machine learning tasks.</x:v>
      </x:c>
      <x:c r="F960" t="str">
        <x:v>Yes</x:v>
      </x:c>
      <x:c r="G960" t="str">
        <x:v>ICSE-24</x:v>
      </x:c>
      <x:c r="H960" t="str">
        <x:v>The paper does not use traditional Benchmark data sets or algorithm comparisons. Instead, it designs two classification tasks (based on Kaggle competition scripts) as experimental tasks to evaluate the effect of Newton in actual development scenarios.</x:v>
      </x:c>
      <x:c r="I960" t="str">
        <x:v>Indicators:
Task completion rate (50% of participants completed the task with the help of Newton, while some participants were unable to complete the task independently).
Participants' perception of challenge (assessed by Likert scale, perception of challenge significantly reduced after using Newton).
Analysis of user interaction patterns (such as backtracking, trial behavior, etc.).
Effect:
After using Newton, participants' perceptions of challenges such as data collection, decision-making, and interpretability were significantly reduced (p values were all &lt;0.05).
Participants generally found Newton's code generation, dynamic manifests, and expert support features to be the most helpful.</x:v>
      </x:c>
      <x:c r="J960" t="str">
        <x:v>No</x:v>
      </x:c>
      <x:c r="K960" t="str">
        <x:v>Not reported</x:v>
      </x:c>
      <x:c r="L960" t="str">
        <x:v>No</x:v>
      </x:c>
      <x:c r="M960" s="6"/>
      <x:c r="N960"/>
      <x:c r="O960" t="str">
        <x:v>Human-computer interaction and developer tools</x:v>
      </x:c>
      <x:c r="P960" t="str">
        <x:v>Developer experience and flow analysis</x:v>
      </x:c>
      <x:c r="Q960" t="str">
        <x:v>Yes</x:v>
      </x:c>
    </x:row>
    <x:row r="961" ht="25.5" customHeight="1">
      <x:c r="A961" s="4" t="str">
        <x:v>Unveiling the Life Cycle of User Feedback: Best Practices from Software Practitioners</x:v>
      </x:c>
      <x:c r="B961" t="str">
        <x:v>Requirements</x:v>
      </x:c>
      <x:c r="C961" t="str">
        <x:v>This paper investigates how software organizations manage user feedback to enhance their products. Through interviews with 40 practitioners from 32 organizations across various domains (e.g., e-commerce, analytics, gaming), the study identifies diverse feedback sources (e.g., social media, conventional channels, user metrics) and synthesizes a life cycle for feedback management, comprising collection, analysis, validation, and prioritization. Additionally, it distills four best practices (the 4As): Active employee participation, Active feedback collection, Active triangulation, and Active response. These findings offer actionable insights for organizations to better address user needs and reduce attrition.</x:v>
      </x:c>
      <x:c r="D961" t="str">
        <x:v>This paper investigates how software organizations manage user feedback to enhance their products. Through interviews with 40 practitioners from 32 organizations across various domains (e.g., e-commerce, analytics, gaming), the study identifies diverse feedback sources (e.g., social media, conventional channels, user metrics) and synthesizes a life cycle for feedback management, comprising collection, analysis, validation, and prioritization. Additionally, it distills four best practices (the 4As): Active employee participation, Active feedback collection, Active triangulation, and Active response. These findings offer actionable insights for organizations to better address user needs and reduce attrition.</x:v>
      </x:c>
      <x:c r="E961" t="str">
        <x:v>The research topic of the paper is the management life cycle of user feedback and its best practices, aiming to help software organizations use user feedback to improve products more effectively.</x:v>
      </x:c>
      <x:c r="F961" t="str">
        <x:v>No</x:v>
      </x:c>
      <x:c r="G961" t="str">
        <x:v>ICSE-24</x:v>
      </x:c>
      <x:c r="H961" t="str">
        <x:v>This paper does not use traditional benchmarks, but uses qualitative analysis of interview data to summarize the life cycle and best practices of user feedback management.</x:v>
      </x:c>
      <x:c r="I961" t="str">
        <x:v>Indicators:
Diversity of feedback sources (such as social media, traditional channels, user usage data).
The impact of organizational size on feedback management (differences between small, medium, and large organizations).
Adoption of best practices (such as coverage of the 4A principles).
Effect:
Highly effective organizations significantly improve their ability to understand and respond to user needs through the 4A principles.
Proactive monitoring and responding to social media feedback reduces the risk of user churn.</x:v>
      </x:c>
      <x:c r="J961" t="str">
        <x:v>No</x:v>
      </x:c>
      <x:c r="K961" t="str">
        <x:v>The paper mentions practical cases from multiple industries, such as:
Google Colab price adjustment event: Quickly discover and fix price display errors through Reddit user feedback to avoid user churn.
Game industry case: A game company adjusted functions in a timely manner through social media feedback, alleviating user dissatisfaction.
In addition, the research also covers practices in e-commerce, healthcare and other fields.</x:v>
      </x:c>
      <x:c r="L961" t="str">
        <x:v>No</x:v>
      </x:c>
      <x:c r="M961" s="6"/>
      <x:c r="N961"/>
      <x:c r="O961" t="str">
        <x:v>Requirements Engineering and Software Architecture</x:v>
      </x:c>
      <x:c r="P961" t="str">
        <x:v>Requirements elicitation and analysis</x:v>
      </x:c>
      <x:c r="Q961" t="str">
        <x:v>No</x:v>
      </x:c>
    </x:row>
    <x:row r="962" ht="25.5" customHeight="1">
      <x:c r="A962" t="str">
        <x:v>GenderMag Improves Discoverability in the Field, Especially for Women</x:v>
      </x:c>
      <x:c r="B962" t="str">
        <x:v>Design</x:v>
      </x:c>
      <x:c r="C962" t="str">
        <x:v>This paper presents a multi-year case study evaluating the effectiveness of the GenderMag method in improving feature discoverability, particularly for women, in an industrial setting. Focusing on the "Suggest Edit" feature in Google’s internal code review tool Critique, the study combines gender data and software logs to demonstrate that GenderMag successfully identified and addressed usability barriers. The redesign increased discoverability by 2.4x and achieved gender parity, providing the first large-scale evidence of GenderMag’s impact in the field.</x:v>
      </x:c>
      <x:c r="D962" t="str">
        <x:v>This paper presents a multi-year case study evaluating the effectiveness of the GenderMag method in improving feature discoverability, particularly for women, in an industrial setting. Focusing on the "Suggest Edit" feature in Google’s internal code review tool Critique, the study combines gender data and software logs to demonstrate that GenderMag successfully identified and addressed usability barriers. The redesign increased discoverability by 2.4x and achieved gender parity, providing the first large-scale evidence of GenderMag’s impact in the field.</x:v>
      </x:c>
      <x:c r="E962" t="str">
        <x:v>The research topic of the paper is the effectiveness of the GenderMag method in improving software feature discoverability and gender inclusivity, and the application effect of this method in real industrial environments.</x:v>
      </x:c>
      <x:c r="F962" t="str">
        <x:v>No</x:v>
      </x:c>
      <x:c r="G962" t="str">
        <x:v>ICSE-24</x:v>
      </x:c>
      <x:c r="H962" t="str">
        <x:v>The paper does not explicitly mention the use of specific benchmarks, but evaluates the effect by comparing user behavior data (such as function discovery time and frequency of use) before and after GenderMag is applied.</x:v>
      </x:c>
      <x:c r="I962" t="str">
        <x:v>Quantitative indicators:
Function discovery time (Time to first use of Suggest Edit): The number of comments before the user uses the "Suggest Edit" function for the first time.
Discovery rate: The probability that users discover a feature within a certain period of time.
Effect:
After the redesign, the overall discoverability of features increased by 2.4 times.
The discovery rate of female users went from significantly lower than that of men to equal to that of men, achieving gender equality.</x:v>
      </x:c>
      <x:c r="J962" t="str">
        <x:v>No</x:v>
      </x:c>
      <x:c r="K962" t="str">
        <x:v>The case study in the paper is based on Google's internal code review tool Critique and its "Suggest Edit" function. The research team redesigned the feature through the GenderMag method and verified the improvement using Google's actual user data.</x:v>
      </x:c>
      <x:c r="L962" t="str">
        <x:v>Yes</x:v>
      </x:c>
      <x:c r="M962" s="6"/>
      <x:c r="N962"/>
      <x:c r="O962" t="str">
        <x:v>Human-computer interaction and developer tools</x:v>
      </x:c>
      <x:c r="P962" t="str">
        <x:v>Developer experience and flow analysis</x:v>
      </x:c>
      <x:c r="Q962" t="str">
        <x:v>No</x:v>
      </x:c>
    </x:row>
    <x:row r="963" ht="25.5" customHeight="1">
      <x:c r="A963" t="str">
        <x:v>Unraveling the Drivers of Sense of Belonging in Software Delivery Teams: Insights from a Large-Scale Survey</x:v>
      </x:c>
      <x:c r="B963" t="str">
        <x:v>Management</x:v>
      </x:c>
      <x:c r="C963" t="str">
        <x:v>This paper investigates the drivers of sense of belonging in software delivery teams through a large-scale survey (n=10,781). Using PLS-SEM and multi-group analysis, it identifies positive associations between work appreciation, psychological safety, and belonging, while highlighting lower belonging among women (especially non-leaders) and employees from high power-distance cultures. The study provides actionable insights for fostering inclusive team environments in the software industry.</x:v>
      </x:c>
      <x:c r="D963" t="str">
        <x:v>This paper investigates the drivers of sense of belonging in software delivery teams through a large-scale survey (n=10,781). Using PLS-SEM and multi-group analysis, it identifies positive associations between work appreciation, psychological safety, and belonging, while highlighting lower belonging among women (especially non-leaders) and employees from high power-distance cultures. The study provides actionable insights for fostering inclusive team environments in the software industry.</x:v>
      </x:c>
      <x:c r="E963" t="str">
        <x:v>The research topic of the paper is the influencing factors of belongingness in software delivery teams, focusing on the role of job recognition, psychological safety, gender, organizational tenure and national culture on belongingness.</x:v>
      </x:c>
      <x:c r="F963" t="str">
        <x:v>No</x:v>
      </x:c>
      <x:c r="G963" t="str">
        <x:v>ICSE-24</x:v>
      </x:c>
      <x:c r="H963" t="str">
        <x:v>The paper does not explicitly mention the use of specific benchmarks, but is based on the following theoretical framework and tools:
Hofstede's cultural dimensions theory (used to measure power distance in national culture).
Self-Determination Theory (explaining the relationship between psychological needs and a sense of belonging).
PLS-SEM (Partial Least Squares Structural Equation Modeling) and Importance-Performance Plot Analysis (IPMA) (for quantitative analysis).</x:v>
      </x:c>
      <x:c r="I963" t="str">
        <x:v>Quantitative indicators:
Work Appreciation: Measured through 3 Likert-5 scale questions (such as "My contribution has an impact on the company").
Psychological Safety: Measured by 4 Likert-5 scale questions (e.g., “I feel safe sharing bad news”).
Belonging to the Team: Measured through 4 Likert-5 scale questions (e.g. “I feel accepted by my colleagues”).
Control variables: gender, organizational tenure, national culture (power distance).
Effect:
Job recognition (β=0.392) and psychological safety (β=0.410) significantly and positively predict sense of belonging (p&lt;0.001).
Female non-leaders’ sense of belonging is significantly lower than that of males (β=-0.121).
A high power distance culture is associated with a low sense of belonging (β=-0.071).</x:v>
      </x:c>
      <x:c r="J963" t="str">
        <x:v>No</x:v>
      </x:c>
      <x:c r="K963" t="str">
        <x:v>The case study of the paper is based on a global software outsourcing company called TechCom (pseudonym), which has more than 20,000 employees on five continents. The findings are used to guide the company in designing leadership training programs (e.g., psychological safety training, endorsed practices) and monitoring improvements through monthly surveys.</x:v>
      </x:c>
      <x:c r="L963" t="str">
        <x:v>No</x:v>
      </x:c>
      <x:c r="M963" s="6"/>
      <x:c r="N963"/>
      <x:c r="O963" t="str">
        <x:v>Software maintenance and evolution</x:v>
      </x:c>
      <x:c r="P963" t="str">
        <x:v>Developer behavior analysis</x:v>
      </x:c>
      <x:c r="Q963" t="str">
        <x:v>No</x:v>
      </x:c>
    </x:row>
    <x:row r="964" ht="25.5" customHeight="1">
      <x:c r="A964" t="str">
        <x:v>Large Language Models for Test-Free Fault Localization</x:v>
      </x:c>
      <x:c r="B964" t="str">
        <x:v>Testing</x:v>
      </x:c>
      <x:c r="C964" t="str">
        <x:v>The paper introduces LLMAO, a test-free fault localization approach leveraging large language models (LLMs). Unlike traditional methods requiring test cases and program analysis, LLMAO fine-tunes pretrained LLMs (e.g., CodeGen) with bidirectional adapter layers to localize bugs directly from source code. Evaluated on Defects4J, BugsInPy, and Devign datasets, LLMAO outperforms state-of-the-art techniques, improving Top-1 and Top-5 results by 2.3%-54.4% and 14.4%-35.6%, respectively, and is the first to detect line-level security vulnerabilities without test inputs.</x:v>
      </x:c>
      <x:c r="D964" t="str">
        <x:v>The paper introduces LLMAO, a test-free fault localization approach leveraging large language models (LLMs). Unlike traditional methods requiring test cases and program analysis, LLMAO fine-tunes pretrained LLMs (e.g., CodeGen) with bidirectional adapter layers to localize bugs directly from source code. Evaluated on Defects4J, BugsInPy, and Devign datasets, LLMAO outperforms state-of-the-art techniques, improving Top-1 and Top-5 results by 2.3%-54.4% and 14.4%-35.6%, respectively, and is the first to detect line-level security vulnerabilities without test inputs.</x:v>
      </x:c>
      <x:c r="E964" t="str">
        <x:v>The research topic of the paper is test-free fault location technology based on large language models, focusing on solving the limitations of traditional methods that rely on test coverage and program analysis, and achieving efficient and universal defect location through the semantic understanding capabilities of LLM.</x:v>
      </x:c>
      <x:c r="F964" t="str">
        <x:v>Yes</x:v>
      </x:c>
      <x:c r="G964" t="str">
        <x:v>ICSE-24</x:v>
      </x:c>
      <x:c r="H964" t="str">
        <x:v>Defects4J (V1.2.0 and V2.0.0): 395 real defects in Java projects.
BugsInPy: 493 bugs in Python projects.
Devign: 5,260 security vulnerabilities in C language projects.</x:v>
      </x:c>
      <x:c r="I964" t="str">
        <x:v>Indicators: Top-N (N=1,3,5), AUC (area under the ROC curve).
Effect:
Defects4J: Top-1 reached 22.3% (increased by 2.3%), Top-5 reached 46.3% (increased by 14.4%).
Devign: Top-5 reaches 60.3%, AUC is 0.855 (significantly better than the baseline).
The larger the model size (such as 16B parameters), the more significant the performance improvement.</x:v>
      </x:c>
      <x:c r="J964" t="str">
        <x:v>No</x:v>
      </x:c>
      <x:c r="K964" t="str">
        <x:v>Not reported</x:v>
      </x:c>
      <x:c r="L964" t="str">
        <x:v>No</x:v>
      </x:c>
      <x:c r="M964" s="6"/>
      <x:c r="N964"/>
      <x:c r="O964" t="str">
        <x:v>Software maintenance and evolution</x:v>
      </x:c>
      <x:c r="P964" t="str">
        <x:v>Automated program repair</x:v>
      </x:c>
      <x:c r="Q964" t="str">
        <x:v>Yes</x:v>
      </x:c>
    </x:row>
    <x:row r="965" ht="25.5" customHeight="1">
      <x:c r="A965" t="str">
        <x:v>Dataflow Analysis-Inspired Deep Learning for Efficient Vulnerability Detection</x:v>
      </x:c>
      <x:c r="B965" t="str">
        <x:v>Testing</x:v>
      </x:c>
      <x:c r="C965" t="str">
        <x:v>The paper proposes DeepDFA, a vulnerability detection approach that integrates dataflow analysis (DFA) with deep learning. Unlike traditional methods relying on static analysis or token-based transformers, DeepDFA designs an abstract dataflow embedding and a graph learning framework to simulate DFA propagation, achieving efficient and accurate vulnerability detection. Evaluated on Big-Vul and DnoBench datasets, DeepDFA outperforms non-transformer baselines, trains in just 9 minutes, and requires only 50+ vulnerable examples for optimal performance. When combined with large language models (e.g., UniXcoder), DeepDFA surpasses state-of-the-art results with 96.46 F1, 97.82 precision, and 95.14 recall.</x:v>
      </x:c>
      <x:c r="D965" t="str">
        <x:v>The paper proposes DeepDFA, a vulnerability detection approach that integrates dataflow analysis (DFA) with deep learning. Unlike traditional methods relying on static analysis or token-based transformers, DeepDFA designs an abstract dataflow embedding and a graph learning framework to simulate DFA propagation, achieving efficient and accurate vulnerability detection. Evaluated on Big-Vul and DnoBench datasets, DeepDFA outperforms non-transformer baselines, trains in just 9 minutes, and requires only 50+ vulnerable examples for optimal performance. When combined with large language models (e.g., UniXcoder), DeepDFA surpasses state-of-the-art results with 96.46 F1, 97.82 precision, and 95.14 recall.</x:v>
      </x:c>
      <x:c r="E965" t="str">
        <x:v>The research topic of the paper is vulnerability detection technology based on data flow analysis and graph learning, focusing on solving the limitations of traditional methods in efficiency, generalization and semantic understanding.</x:v>
      </x:c>
      <x:c r="F965" t="str">
        <x:v>Yes</x:v>
      </x:c>
      <x:c r="G965" t="str">
        <x:v>ICSE-24</x:v>
      </x:c>
      <x:c r="H965" t="str">
        <x:v>Big-Vul: Contains 188,636 C/C++ functions, of which 10,900 (6%) are marked as vulnerabilities.
DnoBench: Contains 22 real-world C programs (17 vulnerability versions and 5 repair versions), used to evaluate the model's generalization ability on unseen projects.</x:v>
      </x:c>
      <x:c r="I965" t="str">
        <x:v>Indicators: F1 score, precision (Precision), recall (Recall), training time, inference time (CPU/GPU), number of parameters (MACs).
Effect:
Big-Vul: DeepDFA's F1 is 68.26, and the recall rate reaches 92.81; combined with UniXcoder, F1 increases to 96.46.
DnoBench: DeepDFA detected 8.7/17 vulnerabilities, while baseline models such as LineVul did not detect any vulnerabilities.
Efficiency: training time 9 minutes (75 times faster than UniXcoder), CPU inference time 5.8 milliseconds/sample.</x:v>
      </x:c>
      <x:c r="J965" t="str">
        <x:v>No</x:v>
      </x:c>
      <x:c r="K965" t="str">
        <x:v>Not reported</x:v>
      </x:c>
      <x:c r="L965" t="str">
        <x:v>No</x:v>
      </x:c>
      <x:c r="M965" s="6" t="e">
        <x:f>HYPERLINK("https://github.com/ISU-PAAL/DeepDFA","https://github.com/ISU-PAAL/DeepDFA")</x:f>
        <x:v>HYPERLINK is not implemented. linkLocation=https://github.com/ISU-PAAL/DeepDFA, friendlyName=https://github.com/ISU-PAAL/DeepDFA</x:v>
      </x:c>
      <x:c r="N965" t="str">
        <x:v>68</x:v>
      </x:c>
      <x:c r="O965" t="str">
        <x:v>Software maintenance and evolution</x:v>
      </x:c>
      <x:c r="P965" t="str">
        <x:v>Automated program repair</x:v>
      </x:c>
      <x:c r="Q965" t="str">
        <x:v>Yes</x:v>
      </x:c>
    </x:row>
    <x:row r="966" ht="25.5" customHeight="1">
      <x:c r="A966" t="str">
        <x:v>RUNNER: Responsible UNfair NEuron Repair for Enhancing Deep Neural Network Fairness</x:v>
      </x:c>
      <x:c r="B966" t="str">
        <x:v>Testing</x:v>
      </x:c>
      <x:c r="C966" t="str">
        <x:v>The paper proposes RUNNER (Responsible UNfair NEuron Repair), a method to enhance fairness in deep neural networks (DNNs). RUNNER efficiently identifies and repairs neurons responsible for unfair behaviors, addressing the limitations of high computational costs and suboptimal repair in existing approaches. Experiments demonstrate that RUNNER significantly improves fairness across multiple datasets while reducing computational overhead.</x:v>
      </x:c>
      <x:c r="D966" t="str">
        <x:v>The paper proposes RUNNER (Responsible UNfair NEuron Repair), a method to enhance fairness in deep neural networks (DNNs). RUNNER efficiently identifies and repairs neurons responsible for unfair behaviors, addressing the limitations of high computational costs and suboptimal repair in existing approaches. Experiments demonstrate that RUNNER significantly improves fairness across multiple datasets while reducing computational overhead.</x:v>
      </x:c>
      <x:c r="E966" t="str">
        <x:v>The research topic is fairness repair of deep neural networks (DNN), which specifically includes the design and implementation of neuron diagnosis and repair methods.</x:v>
      </x:c>
      <x:c r="F966" t="str">
        <x:v>Yes</x:v>
      </x:c>
      <x:c r="G966" t="str">
        <x:v>ICSE-24</x:v>
      </x:c>
      <x:c r="H966" t="str">
        <x:v>The paper uses the following benchmark data sets:
Structured data (tabular data): Adult, COMPAS, Credit, LSAC
Unstructured data (image data): CelebA</x:v>
      </x:c>
      <x:c r="I966" t="str">
        <x:v>Quantitative indicators:
Fairness indicators:
Demographic Parity (ΔDP)
Equalized Odds (ΔEO)
Performance indicators:
Average Precision (AP)
Accuracy (ACC)
Effect:
RUNNER significantly outperforms baseline methods in fairness indicators. For example, on the COMPAS dataset, ΔDP drops from 0.174 to 0.006 (an improvement of 79.3%).
Computational overhead dropped from FairNeuron’s 341.7 seconds to 29.65 seconds.</x:v>
      </x:c>
      <x:c r="J966" t="str">
        <x:v>No</x:v>
      </x:c>
      <x:c r="K966" t="str">
        <x:v>The paper mentions application cases in the industry, including:
COMPAS dataset: Commercial algorithm for criminal risk assessment, biased against African Americans.
Adult dataset: A model used to predict whether an individual’s annual income exceeds $50,000 is biased against women.
CelebA dataset: used for facial attribute classification (such as attractiveness prediction), there is unfair prediction of gender.</x:v>
      </x:c>
      <x:c r="L966" t="str">
        <x:v>No</x:v>
      </x:c>
      <x:c r="M966" s="6"/>
      <x:c r="N966"/>
      <x:c r="O966" t="str">
        <x:v>Cross-cutting and emerging themes</x:v>
      </x:c>
      <x:c r="P966" t="str">
        <x:v>AI ethics and fairness</x:v>
      </x:c>
      <x:c r="Q966" t="str">
        <x:v>No</x:v>
      </x:c>
    </x:row>
    <x:row r="967" ht="25.5" customHeight="1">
      <x:c r="A967" s="2" t="str">
        <x:v>ITER: Iterative Neural Repair for Multi-Location Patches</x:v>
      </x:c>
      <x:c r="B967" t="str">
        <x:v>Maintenance</x:v>
      </x:c>
      <x:c r="C967" t="str">
        <x:v>The paper introduces ITER, an iterative neural repair approach for generating multi-location patches in automated program repair (APR). Unlike traditional APR tools that focus on single-location fixes and often produce uncompilable or incorrect patches, ITER iteratively refines partial patches by addressing compilation and functional errors. It dynamically re-executes fault localization based on intermediate patches to improve accuracy. Evaluated on Defects4J, ITER successfully repaired 74 bugs, including 9 unique multi-location bugs, outperforming state-of-the-art techniques.</x:v>
      </x:c>
      <x:c r="D967" t="str">
        <x:v>The paper introduces ITER, an iterative neural repair approach for generating multi-location patches in automated program repair (APR). Unlike traditional APR tools that focus on single-location fixes and often produce uncompilable or incorrect patches, ITER iteratively refines partial patches by addressing compilation and functional errors. It dynamically re-executes fault localization based on intermediate patches to improve accuracy. Evaluated on Defects4J, ITER successfully repaired 74 bugs, including 9 unique multi-location bugs, outperforming state-of-the-art techniques.</x:v>
      </x:c>
      <x:c r="E967" t="str">
        <x:v>The research topic of the paper is a program repair method based on iterative neural networks, focusing on solving the challenges of multi-location defect repair, and improving the repair effect through the gradual optimization of partial patches and dynamic fault location.</x:v>
      </x:c>
      <x:c r="F967" t="str">
        <x:v>Yes</x:v>
      </x:c>
      <x:c r="G967" t="str">
        <x:v>ICSE-24</x:v>
      </x:c>
      <x:c r="H967" t="str">
        <x:v>The paper uses Defects4J 2.0 as a benchmark test data set, which contains 476 real defects from 10 open source projects.</x:v>
      </x:c>
      <x:c r="I967" t="str">
        <x:v>Indicators:
Correct Patches
Reasonable number of patches (Plausible Patches, patches that pass test cases)
Number of multi-location defect fixes
Time cost (time required to generate a patch)
Effect:
74 correct patches and 119 reasonable patches were repaired on Defects4J, which is better than baseline tools (such as AlphaRepair, TBar, etc.).
17 multi-location defects were fixed, 9 of which were fixed for the first time.
18.7% of reasonable patches were generated within 1 hour, with a median time of 4.57 hours.</x:v>
      </x:c>
      <x:c r="J967" t="str">
        <x:v>No</x:v>
      </x:c>
      <x:c r="K967" t="str">
        <x:v>Not reported</x:v>
      </x:c>
      <x:c r="L967" t="str">
        <x:v>No</x:v>
      </x:c>
      <x:c r="M967" s="6" t="e">
        <x:f>HYPERLINK("https://github.com/ASSERT-KTH/ITER/","https://github.com/ASSERT-KTH/ITER/")</x:f>
        <x:v>HYPERLINK is not implemented. linkLocation=https://github.com/ASSERT-KTH/ITER/, friendlyName=https://github.com/ASSERT-KTH/ITER/</x:v>
      </x:c>
      <x:c r="N967" t="str">
        <x:v>7</x:v>
      </x:c>
      <x:c r="O967" t="str">
        <x:v>Software maintenance and evolution</x:v>
      </x:c>
      <x:c r="P967" t="str">
        <x:v>Automated program repair</x:v>
      </x:c>
      <x:c r="Q967" t="str">
        <x:v>Yes</x:v>
      </x:c>
    </x:row>
    <x:row r="968" ht="25.5" customHeight="1">
      <x:c r="A968" t="str">
        <x:v>Out of Context: How important is Local Context in Neural Program Repair?</x:v>
      </x:c>
      <x:c r="B968" t="str">
        <x:v>Maintenance</x:v>
      </x:c>
      <x:c r="C968" t="str">
        <x:v>This paper investigates the importance of local context in Neural Program Repair (NPR). Current NPR models are limited by small input windows, often unable to include full contextual code (e.g., method or class declarations), and instead rely on local snippets around bug locations. The study addresses key questions: How much local context is needed? Is pre-bug or post-bug context more critical? How does context dependency vary by bug type? Experiments are conducted using Transformer models on three datasets (MegaDiff, TSSB-3M, ManySStuBs4J) and two languages (Java, Python). Results show repair success improves with larger context (up to 29% relative gain), with optimal context allocation being 50-60% pre-bug. Bug types involving identifier changes benefit most from context. The work highlights the need for standardized context documentation in NPR research and datasets.</x:v>
      </x:c>
      <x:c r="D968" t="str">
        <x:v>This paper investigates the importance of local context in Neural Program Repair (NPR). Current NPR models are limited by small input windows, often unable to include full contextual code (e.g., method or class declarations), and instead rely on local snippets around bug locations. The study addresses key questions: How much local context is needed? Is pre-bug or post-bug context more critical? How does context dependency vary by bug type? Experiments are conducted using Transformer models on three datasets (MegaDiff, TSSB-3M, ManySStuBs4J) and two languages (Java, Python). Results show repair success improves with larger context (up to 29% relative gain), with optimal context allocation being 50-60% pre-bug. Bug types involving identifier changes benefit most from context. The work highlights the need for standardized context documentation in NPR research and datasets.</x:v>
      </x:c>
      <x:c r="E968" t="str">
        <x:v>The research topic of the paper is the role of local context in neural network program repair, focusing on the impact of context size, position allocation and defect type on the repair effect.</x:v>
      </x:c>
      <x:c r="F968" t="str">
        <x:v>Yes</x:v>
      </x:c>
      <x:c r="G968" t="str">
        <x:v>ICSE-24</x:v>
      </x:c>
      <x:c r="H968" t="str">
        <x:v>The paper uses the following data sets:
MegaDiff: Contains 660,000 Java code changes, providing complete file-level context.
ManySStuBs4J: 150,000 single-statement Java defects, classified into 16 defect patterns.
TSSB-3M: 3 million single-statement Python defects, classified into 20 defect patterns.
(Note: The latter two datasets were remined via GitHub commits for extended context.)</x:v>
      </x:c>
      <x:c r="I968" t="str">
        <x:v>Indicators:
Repair Success Rate: Measure the consistency of the generated patch with the developer patch (Top-5 candidate patches) through Exact Match.
The impact of context size and position: Compare the performance differences of different context configurations (such as context before and after lines 1-28).
Effect:
When the context increases from 2 lines to 56 lines, the repair success rate increases by 16%-29% (for example, MegaDiff increases from 20.4% to 26.3%).
The optimal context allocation is 50-60% before defects (such as 60% pre-context + 40% post-context).
Defects involving identifier modification (such as CHANGE_IDENTIFIER) are context-sensitive, and the repair success rate is increased by more than 25%; while defects involving operator or literal modification have limited improvements.</x:v>
      </x:c>
      <x:c r="J968" t="str">
        <x:v>No</x:v>
      </x:c>
      <x:c r="K968" t="str">
        <x:v>Not reported</x:v>
      </x:c>
      <x:c r="L968" t="str">
        <x:v>No</x:v>
      </x:c>
      <x:c r="M968" s="6" t="e">
        <x:f>HYPERLINK("https://github.com/giganticode/out_of_context_paper_data","https://github.com/giganticode/out_of_context_paper_data")</x:f>
        <x:v>HYPERLINK is not implemented. linkLocation=https://github.com/giganticode/out_of_context_paper_data, friendlyName=https://github.com/giganticode/out_of_context_paper_data</x:v>
      </x:c>
      <x:c r="N968" t="str">
        <x:v>1</x:v>
      </x:c>
      <x:c r="O968" t="str">
        <x:v>Software maintenance and evolution</x:v>
      </x:c>
      <x:c r="P968" t="str">
        <x:v>Automated program repair</x:v>
      </x:c>
      <x:c r="Q968" t="str">
        <x:v>Yes</x:v>
      </x:c>
    </x:row>
    <x:row r="969" ht="25.5" customHeight="1">
      <x:c r="A969" t="str">
        <x:v>Out of Sight, Out of Mind: Better Automatic Vulnerability Repair by Broadening Input Ranges and Sources</x:v>
      </x:c>
      <x:c r="B969" t="str">
        <x:v>Maintenance</x:v>
      </x:c>
      <x:c r="C969" t="str">
        <x:v>This paper introduces VulMaster, a novel approach for automatic vulnerability repair that addresses limitations in existing deep learning-based methods. VulMaster leverages the Fusion-in-Decoder framework to handle lengthy code inputs, incorporates code structure via AST, and utilizes expert knowledge from the CWE system. Experimental results demonstrate significant improvements, such as increasing the EM score from 10.2% to 20.0%, outperforming state-of-the-art techniques.</x:v>
      </x:c>
      <x:c r="D969" t="str">
        <x:v>This paper introduces VulMaster, a novel approach for automatic vulnerability repair that addresses limitations in existing deep learning-based methods. VulMaster leverages the Fusion-in-Decoder framework to handle lengthy code inputs, incorporates code structure via AST, and utilizes expert knowledge from the CWE system. Experimental results demonstrate significant improvements, such as increasing the EM score from 10.2% to 20.0%, outperforming state-of-the-art techniques.</x:v>
      </x:c>
      <x:c r="E969" t="str">
        <x:v>The research topic of the paper is automatic vulnerability repair based on deep learning, focusing on solving the shortcomings of existing methods in processing long codes, ignoring code structure, and not fully utilizing expert knowledge.</x:v>
      </x:c>
      <x:c r="F969" t="str">
        <x:v>Yes</x:v>
      </x:c>
      <x:c r="G969" t="str">
        <x:v>ICSE-24</x:v>
      </x:c>
      <x:c r="H969" t="str">
        <x:v>The paper uses the following data sets:
CVEFixes and Big-Vul: Contains 5,800 C/C++ vulnerability fix pairs from 1,754 open source projects.
Vul4J: A high-quality benchmark (including test cases) for evaluating Java vulnerability fixes.</x:v>
      </x:c>
      <x:c r="I969" t="str">
        <x:v>The paper evaluates performance using the following metrics:
EM (Exact Match): increased from 10.2% to 20.0%.
BLEU-4: improved from 21.3% to 29.3%.
CodeBLEU: increased from 32.5% to 40.9%.
All improvements are significantly better than baseline methods such as VulRepair.</x:v>
      </x:c>
      <x:c r="J969" t="str">
        <x:v>No</x:v>
      </x:c>
      <x:c r="K969" t="str">
        <x:v>Not reported</x:v>
      </x:c>
      <x:c r="L969" t="str">
        <x:v>No</x:v>
      </x:c>
      <x:c r="M969" s="6"/>
      <x:c r="N969"/>
      <x:c r="O969" t="str">
        <x:v>Software maintenance and evolution</x:v>
      </x:c>
      <x:c r="P969" t="str">
        <x:v>Automated program repair</x:v>
      </x:c>
      <x:c r="Q969" t="str">
        <x:v>Yes</x:v>
      </x:c>
    </x:row>
    <x:row r="970" ht="25.5" customHeight="1">
      <x:c r="A970" t="str">
        <x:v>Strengthening Supply Chain Security with Fine-grained Safe Patch Identification</x:v>
      </x:c>
      <x:c r="B970" t="str">
        <x:v>Maintenance</x:v>
      </x:c>
      <x:c r="C970" t="str">
        <x:v>This paper introduces SPatch, a tool designed to enhance supply chain security by identifying fine-grained safe patches (SPs) in upstream software. SPatch leverages differential symbolic execution (DSE) and static analysis to analyze code changes at the granularity of independent Change Units (CUs), ensuring that patches do not alter program functionality. Evaluated on projects like the Linux kernel and OpenSSL, SPatch detected 12,140 SPs, outperforming existing methods. Case studies demonstrated its practical utility, such as updating ProtonVPN without regression issues. SPatch’s approach addresses the limitations of prior tools by supporting inter-procedural analysis and handling complex language features.</x:v>
      </x:c>
      <x:c r="D970" t="str">
        <x:v>This paper introduces SPatch, a tool designed to enhance supply chain security by identifying fine-grained safe patches (SPs) in upstream software. SPatch leverages differential symbolic execution (DSE) and static analysis to analyze code changes at the granularity of independent Change Units (CUs), ensuring that patches do not alter program functionality. Evaluated on projects like the Linux kernel and OpenSSL, SPatch detected 12,140 SPs, outperforming existing methods. Case studies demonstrated its practical utility, such as updating ProtonVPN without regression issues. SPatch’s approach addresses the limitations of prior tools by supporting inter-procedural analysis and handling complex language features.</x:v>
      </x:c>
      <x:c r="E970" t="str">
        <x:v>The research topic of the paper is security patch identification and dissemination in supply chain security, focusing on solving the shortcomings of existing methods in fine-grained analysis of patches, functional impact verification, and cross-version compatibility.</x:v>
      </x:c>
      <x:c r="F970" t="str">
        <x:v>No</x:v>
      </x:c>
      <x:c r="G970" t="str">
        <x:v>ICSE-24</x:v>
      </x:c>
      <x:c r="H970" t="str">
        <x:v>The paper uses the following data sets and projects:
Real projects: Linux kernel, OpenSSL, Redis, ProtonVPN, etc.
Custom dataset: 17,513 C/C++ patch commits filtered from 45,296 Git commits.
Comparing baselines: Spider, an existing security patch analysis tool, and manually verified security patches.</x:v>
      </x:c>
      <x:c r="I970" t="str">
        <x:v>Recall: SPatch’s recall rate for security patches is 76.92% (40/52), which is significantly higher than Spider’s 40.38% (21/52).
Number of patches: A total of 12,140 security patches (including security and non-security patches) identified.
Efficiency: The average analysis time per CU is 15.20 seconds, and the total analysis time is 144.05 hours.
Actual application effect: The patch was successfully applied in ProtonVPN and Redis, and the vulnerability was repaired without causing regression problems.</x:v>
      </x:c>
      <x:c r="J970" t="str">
        <x:v>Yes</x:v>
      </x:c>
      <x:c r="K970" t="str">
        <x:v>The paper mentions the following industrial applications:
ProtonVPN: Identify and apply OpenSSL security patches through SPatch, fix 4 vulnerabilities, and receive bug bounty.
Redis: Updated 298 functions that Lua depends on, passed all test cases, and submitted unmerged security patches.
In addition, some security patches are incorporated into the latest versions of downstream software.</x:v>
      </x:c>
      <x:c r="L970" t="str">
        <x:v>No</x:v>
      </x:c>
      <x:c r="M970" s="6"/>
      <x:c r="N970"/>
      <x:c r="O970" t="str">
        <x:v>Program Analysis and Software Testing</x:v>
      </x:c>
      <x:c r="P970" t="str">
        <x:v>program analysis techniques</x:v>
      </x:c>
      <x:c r="Q970" t="str">
        <x:v>No</x:v>
      </x:c>
    </x:row>
    <x:row r="971" ht="25.5" customHeight="1">
      <x:c r="A971" t="str">
        <x:v>LogShrink: Effective Log Compression by Leveraging Commonality and Variability of Log Data</x:v>
      </x:c>
      <x:c r="B971" t="str">
        <x:v>Maintenance</x:v>
      </x:c>
      <x:c r="C971" t="str">
        <x:v>The paper "LogShrink: Effective Log Compression by Leveraging Commonality and Variability of Log Data" introduces a novel log compression method called LogShrink, which exploits the commonality and variability in log data to achieve higher compression ratios. By analyzing repetitive patterns and variations in log messages, employing columnar storage, and using clustering-based sampling, LogShrink outperforms existing general-purpose and log-specific compression methods by 16% to 356% in compression ratio while maintaining reasonable speed. Extensive experiments on 16 real-world datasets demonstrate its efficacy.</x:v>
      </x:c>
      <x:c r="D971" t="str">
        <x:v>The paper "LogShrink: Effective Log Compression by Leveraging Commonality and Variability of Log Data" introduces a novel log compression method called LogShrink, which exploits the commonality and variability in log data to achieve higher compression ratios. By analyzing repetitive patterns and variations in log messages, employing columnar storage, and using clustering-based sampling, LogShrink outperforms existing general-purpose and log-specific compression methods by 16% to 356% in compression ratio while maintaining reasonable speed. Extensive experiments on 16 real-world datasets demonstrate its efficacy.</x:v>
      </x:c>
      <x:c r="E971" t="str">
        <x:v>The research topic is efficient compression of log data, focusing on solving the problem of high storage cost of large-scale system logs, and optimizing compression performance by mining the common and variability characteristics of logs.</x:v>
      </x:c>
      <x:c r="F971" t="str">
        <x:v>Yes</x:v>
      </x:c>
      <x:c r="G971" t="str">
        <x:v>ICSE-24</x:v>
      </x:c>
      <x:c r="H971" t="str">
        <x:v>The paper uses 16 public log data sets, covering distributed systems (such as HDFS, Spark), supercomputers (such as BGL, HPC), operating systems (such as Windows, Linux), mobile applications (such as Android), etc., with a total data volume of more than 77 GB. The specific data set source is LogHub (Zenodo platform).</x:v>
      </x:c>
      <x:c r="I971" t="str">
        <x:v>Compression Ratio (CR): The average compression ratio of LogShrink is 4.57×, with a maximum compression ratio of 456.3× (Windows data set), which is an increase of 16% to 356% compared to the baseline method.
Compression Speed ​​(CS): Average 2.95 MB/s, range 1.31–5.51 MB/s, 26.6 times faster than LogZip, but slower than LogReducer implemented in C++.
Comparison with baseline: Better than gzip (improvement 25.64×), bzip2 (6.76×), LogZip (1.66×) and LogReducer (up to 33.04%).</x:v>
      </x:c>
      <x:c r="J971" t="str">
        <x:v>No</x:v>
      </x:c>
      <x:c r="K971" t="str">
        <x:v>The paper mentions the actual needs of the industry. For example, cloud service providers (such as AllCloud) need to store logs for 180 days due to compliance requirements, and the monthly cost of storing 1 PB/day of logs is as high as US$465,700. The application of LogShrink can significantly reduce such costs, but no specific enterprise case studies are provided.
Answer: Industry needs are mentioned, but no specific case studies are provided.</x:v>
      </x:c>
      <x:c r="L971" t="str">
        <x:v>No</x:v>
      </x:c>
      <x:c r="M971" s="6" t="e">
        <x:f>HYPERLINK("https://github.com/IntelligentDDS/LogShrink/blob/main/README.md","https://github.com/IntelligentDDS/LogShrink/blob/main/README.md")</x:f>
        <x:v>HYPERLINK is not implemented. linkLocation=https://github.com/IntelligentDDS/LogShrink/blob/main/README.md, friendlyName=https://github.com/IntelligentDDS/LogShrink/blob/main/README.md</x:v>
      </x:c>
      <x:c r="N971" t="str">
        <x:v>20</x:v>
      </x:c>
      <x:c r="O971" t="str">
        <x:v>Systems and Performance Engineering</x:v>
      </x:c>
      <x:c r="P971" t="str">
        <x:v>Performance testing and optimization</x:v>
      </x:c>
      <x:c r="Q971" t="str">
        <x:v>No</x:v>
      </x:c>
    </x:row>
    <x:row r="972" ht="25.5" customHeight="1">
      <x:c r="A972" t="str">
        <x:v>Demystifying Compiler Unstable Feature Usage and Impacts in the Rust Ecosystem</x:v>
      </x:c>
      <x:c r="B972" t="str">
        <x:v>Maintenance</x:v>
      </x:c>
      <x:c r="C972" t="str">
        <x:v>The paper "Demystifying Compiler Unstable Feature Usage and Impacts in the Rust Ecosystem" presents the first systematic study on Rust Unstable Features (RUF), analyzing their usage and ecosystem-wide impacts. By extracting RUF definitions, resolving package dependencies, and applying semantic analysis, the study reveals that 44% of Rust package versions are affected by RUF, with 12% suffering compilation failures due to removed RUF. A recovery tool is proposed, capable of fixing 90% of such failures. Experiments on 590K package versions and 140M transitive dependencies highlight the widespread threats posed by RUF, offering insights for improving Rust compiler stability.</x:v>
      </x:c>
      <x:c r="D972" t="str">
        <x:v>The paper "Demystifying Compiler Unstable Feature Usage and Impacts in the Rust Ecosystem" presents the first systematic study on Rust Unstable Features (RUF), analyzing their usage and ecosystem-wide impacts. By extracting RUF definitions, resolving package dependencies, and applying semantic analysis, the study reveals that 44% of Rust package versions are affected by RUF, with 12% suffering compilation failures due to removed RUF. A recovery tool is proposed, capable of fixing 90% of such failures. Experiments on 590K package versions and 140M transitive dependencies highlight the widespread threats posed by RUF, offering insights for improving Rust compiler stability.</x:v>
      </x:c>
      <x:c r="E972" t="str">
        <x:v>The research topic is the use of Rust compiler instability feature (RUF) and its impact on the ecosystem, including the life cycle of RUF, propagation mechanism and how to mitigate its negative impact through tools.</x:v>
      </x:c>
      <x:c r="F972" t="str">
        <x:v>No</x:v>
      </x:c>
      <x:c r="G972" t="str">
        <x:v>ICSE-24</x:v>
      </x:c>
      <x:c r="H972" t="str">
        <x:v>The paper builds an experimental data set based on 590,000 package versions and 140 million transitive dependencies in Crates.io, the official Rust package warehouse, covering various scenarios such as distributed systems and operating systems.</x:v>
      </x:c>
      <x:c r="I972" t="str">
        <x:v>RUF usage: 12% of package versions use RUF directly, 90% of which rely on unstabilized RUF.
Scope of impact: 44% of package versions are indirectly affected by RUF, and 12% fail to compile due to RUF removal.
Recovery effect: The proposed tool can repair 90% of compilation failure cases (such as 97% of the dependency problems of the super spreader redox_syscall-0.1.57).
Dependency parsing accuracy: Ecosystem dependency graph (EDG) generation accuracy reaches 99%, and recall rate is 97-99%.</x:v>
      </x:c>
      <x:c r="J972" t="str">
        <x:v>No</x:v>
      </x:c>
      <x:c r="K972" t="str">
        <x:v>The paper mentions the use cases of RUF in industry projects (such as Android open source projects, Linux kernel, Firefox browser), pointing out that its main repository integrates RUF of third-party packages, and even includes removed RUF, which may cause reliability problems.
Answer: Mentioned industry cases, but did not launch specific cooperation or deployment details.</x:v>
      </x:c>
      <x:c r="L972" t="str">
        <x:v>No</x:v>
      </x:c>
      <x:c r="M972" s="6"/>
      <x:c r="N972"/>
      <x:c r="O972" t="str">
        <x:v>Software maintenance and evolution</x:v>
      </x:c>
      <x:c r="P972" t="str">
        <x:v>Software dependency management</x:v>
      </x:c>
      <x:c r="Q972" t="str">
        <x:v>No</x:v>
      </x:c>
    </x:row>
    <x:row r="973" ht="25.5" customHeight="1">
      <x:c r="A973" t="str">
        <x:v>Resource Usage and Optimization Opportunities in Workflows of GitHub Actions</x:v>
      </x:c>
      <x:c r="B973" t="str">
        <x:v>Management</x:v>
      </x:c>
      <x:c r="C973" t="str">
        <x:v>This paper presents the first comprehensive empirical study on resource usage and optimization opportunities in GitHub Actions workflows. It analyzes computational costs, revealing that CI/CD imposes an average annual cost of $504 for paid-tier repositories, with testing and building tasks consuming 91.2% of resources. The study evaluates existing optimizations (e.g., caching) and proposes new techniques, such as deactivating scheduled workflows after consecutive failures. The findings offer actionable insights for developers and platform providers to enhance resource efficiency.</x:v>
      </x:c>
      <x:c r="D973" t="str">
        <x:v>This paper presents the first comprehensive empirical study on resource usage and optimization opportunities in GitHub Actions workflows. It analyzes computational costs, revealing that CI/CD imposes an average annual cost of $504 for paid-tier repositories, with testing and building tasks consuming 91.2% of resources. The study evaluates existing optimizations (e.g., caching) and proposes new techniques, such as deactivating scheduled workflows after consecutive failures. The findings offer actionable insights for developers and platform providers to enhance resource efficiency.</x:v>
      </x:c>
      <x:c r="E973" t="str">
        <x:v>The research topic is the resource usage and optimization opportunities of GitHub Actions workflows, including the consumption pattern of computing resources, the effect of existing optimization mechanisms, and potential optimization techniques.</x:v>
      </x:c>
      <x:c r="F973" t="str">
        <x:v>No</x:v>
      </x:c>
      <x:c r="G973" t="str">
        <x:v>ICSE-24</x:v>
      </x:c>
      <x:c r="H973" t="str">
        <x:v>The benchmark used in the paper is a data set containing 952 GitHub repositories, covering 1.3 million workflow runs, and the time span is 30 months.</x:v>
      </x:c>
      <x:c r="I973" t="str">
        <x:v>Quantitative indicators:
VM time (virtual machine running time)
VM cost (resource consumption in USD)
Optimization mechanism adoption rate (e.g. cache usage rate 32.9%)
Optimization impact on VM time (e.g. caching reduces VM time by 3.4%)
Effect:
Cache optimization saves 3.4% of VM time, which is equivalent to annual savings of $21.48.
Custom timeout settings reduced VM time by 8.1%, saving $58.33 per year.
The proposed new optimization techniques (such as deactivating scheduled workflows that fail continuously) can further reduce VM time by 3.2%.</x:v>
      </x:c>
      <x:c r="J973" t="str">
        <x:v>No</x:v>
      </x:c>
      <x:c r="K973" t="str">
        <x:v>Not reported</x:v>
      </x:c>
      <x:c r="L973" t="str">
        <x:v>No</x:v>
      </x:c>
      <x:c r="M973" s="6" t="e">
        <x:f>HYPERLINK("https://github.com/sola-st/github-workflow-resource-optimization","https://github.com/sola-st/github-workflow-resource-optimization")</x:f>
        <x:v>HYPERLINK is not implemented. linkLocation=https://github.com/sola-st/github-workflow-resource-optimization, friendlyName=https://github.com/sola-st/github-workflow-resource-optimization</x:v>
      </x:c>
      <x:c r="N973" t="str">
        <x:v>3</x:v>
      </x:c>
      <x:c r="O973" t="str">
        <x:v>Systems and Performance Engineering</x:v>
      </x:c>
      <x:c r="P973" t="str">
        <x:v>Performance testing and optimization</x:v>
      </x:c>
      <x:c r="Q973" t="str">
        <x:v>No</x:v>
      </x:c>
    </x:row>
    <x:row r="974" ht="25.5" customHeight="1">
      <x:c r="A974" t="str">
        <x:v>Revealing Hidden Threats: An Empirical Study of Library Misuse in Smart Contracts</x:v>
      </x:c>
      <x:c r="B974" t="str">
        <x:v>Development</x:v>
      </x:c>
      <x:c r="C974" t="str">
        <x:v>This paper presents the first empirical study on library misuse in Ethereum smart contracts. By analyzing over 500 audit reports and 223,336 real-world contracts, the study identifies eight patterns of library misuse. The findings reveal 905 misuse cases in real-world contracts, with three patterns appearing in over 50 contracts. The study highlights issues caused by developers' lack of security awareness and the continued use of deprecated or patched libraries. The results provide actionable insights for developers and include the first publicly available dataset on library misuse.</x:v>
      </x:c>
      <x:c r="D974" t="str">
        <x:v>This paper presents the first empirical study on library misuse in Ethereum smart contracts. By analyzing over 500 audit reports and 223,336 real-world contracts, the study identifies eight patterns of library misuse. The findings reveal 905 misuse cases in real-world contracts, with three patterns appearing in over 50 contracts. The study highlights issues caused by developers' lack of security awareness and the continued use of deprecated or patched libraries. The results provide actionable insights for developers and include the first publicly available dataset on library misuse.</x:v>
      </x:c>
      <x:c r="E974" t="str">
        <x:v>The research topic is the misuse of libraries in smart contracts, including the patterns, causes, effects, and prevalence of library misuse in actual development.</x:v>
      </x:c>
      <x:c r="F974" t="str">
        <x:v>No</x:v>
      </x:c>
      <x:c r="G974" t="str">
        <x:v>ICSE-24</x:v>
      </x:c>
      <x:c r="H974" t="str">
        <x:v>The benchmarks used in the paper include:
593 audit reports collected from 5 auditing companies.
223,336 real Ethereum smart contracts obtained from Etherscan.
Supplementary early Ethereum contract data from 2015 to 2019 (from XBlock-ETH).</x:v>
      </x:c>
      <x:c r="I974" t="str">
        <x:v>Quantitative indicators:
Number of library misuse patterns (8).
Number of misuse cases found in real contracts (905).
The distribution of each misuse pattern in audit reports and real contracts.
The propagation time of the vulnerable library (e.g. some libraries are still used for up to 3 years after being fixed).
Effect:
905 misuse cases were found in real contracts, covering all 8 modes.
Reveals the prevalence and long-term impact of library misuse, such as repeated misuse of certain patterns (such as P5, P6) by developers.</x:v>
      </x:c>
      <x:c r="J974" t="str">
        <x:v>No</x:v>
      </x:c>
      <x:c r="K974" t="str">
        <x:v>The paper mentions multiple cases from the industry, such as:
BeautyChain: Failure to completely replace SafeMath library functions led to integer overflow attacks, resulting in losses of more than $1 billion.
Fei Protocol: Failed to effectively prevent flash loan attacks due to overestimation of library function (isContract).
UniswapV2Router01: The return value is incorrect due to underestimating the library function (ignoring the handling fee calculation logic).
These cases demonstrate the serious consequences of library misuse in real projects and verify the practicality of the research results.</x:v>
      </x:c>
      <x:c r="L974" t="str">
        <x:v>No</x:v>
      </x:c>
      <x:c r="M974" s="6"/>
      <x:c r="N974"/>
      <x:c r="O974" t="str">
        <x:v>Software security and vulnerability analysis</x:v>
      </x:c>
      <x:c r="P974" t="str">
        <x:v>Smart contract security</x:v>
      </x:c>
      <x:c r="Q974" t="str">
        <x:v>No</x:v>
      </x:c>
    </x:row>
    <x:row r="975" ht="25.5" customHeight="1">
      <x:c r="A975" t="str">
        <x:v>“My GitHub Sponsors profile is live!” Investigating the Impact of Twitter/X Mentions on GitHub Sponsors</x:v>
      </x:c>
      <x:c r="B975" t="str">
        <x:v>Management</x:v>
      </x:c>
      <x:c r="C975" t="str">
        <x:v>This paper investigates the impact of promoting GitHub Sponsors profiles on Twitter/X on sponsorship acquisition. The study finds that tweets linking to GitHub Sponsors profiles significantly increase the number of sponsors, and developers tend to contribute more to open-source projects during the week they post such tweets. Compared to other platforms like Patreon and Open Collective, GitHub Sponsors receives fewer interactions but higher visibility on Twitter/X. The paper also analyzes the context, authorship, and timing of these tweets, offering practical insights for open-source developers seeking financial support.</x:v>
      </x:c>
      <x:c r="D975" t="str">
        <x:v>This paper investigates the impact of promoting GitHub Sponsors profiles on Twitter/X on sponsorship acquisition. The study finds that tweets linking to GitHub Sponsors profiles significantly increase the number of sponsors, and developers tend to contribute more to open-source projects during the week they post such tweets. Compared to other platforms like Patreon and Open Collective, GitHub Sponsors receives fewer interactions but higher visibility on Twitter/X. The paper also analyzes the context, authorship, and timing of these tweets, offering practical insights for open-source developers seeking financial support.</x:v>
      </x:c>
      <x:c r="E975" t="str">
        <x:v>The research topic of the paper is: the impact of social media (Twitter/X) on open source developers’ acquisition of sponsorship through GitHub Sponsors, including the characteristics of tweets, interaction effects, and short-term impact on developer activities.</x:v>
      </x:c>
      <x:c r="F975" t="str">
        <x:v>No</x:v>
      </x:c>
      <x:c r="G975" t="str">
        <x:v>ICSE-24</x:v>
      </x:c>
      <x:c r="H975" t="str">
        <x:v>The paper uses the following benchmarks:
Comparison of engagement data on Twitter/X between GitHub Sponsors and other sponsorship platforms such as Patreon and Open Collective.
Changes in developer activity data (such as submitting code, initiating Pull Requests, etc.) before and after the tweet is published.</x:v>
      </x:c>
      <x:c r="I975" t="str">
        <x:v>Changes in the number of sponsors (analyzed by causal inference, using propensity score matching).
Tweet interaction metrics (number of likes, retweets, replies).
The developer's activity indicators before and after the tweet is published (such as the number of submissions, the number of Pull Requests, etc.).
Effect:
Tweets increase the number of sponsors by 1.22 on average (ATT effect).
The interaction volume of GitHub Sponsors’ tweets is significantly lower than that of Patreon and Open Collective (such as the median number of likes: 5 for GitHub Sponsors and 6 for Patreon).
Developers’ code commits increased significantly in the week of the tweet (Cliff’s delta=0.153, small effect size).</x:v>
      </x:c>
      <x:c r="J975" t="str">
        <x:v>No</x:v>
      </x:c>
      <x:c r="K975" t="str">
        <x:v>Application of the research in industry or case study in industry mentioned in the paper
The following industrial applications are mentioned in the paper:
Log4j vulnerability incident: Developers promoted GitHub Sponsors through tweets and successfully attracted corporate sponsorship (such as Amazon AWS), demonstrating the role of social media in crisis response.
Corporate Sponsorship Strategies: Research recommends that companies support the open source projects they rely on through a combination of sponsorship and social media promotion to improve sustainability.</x:v>
      </x:c>
      <x:c r="L975" t="str">
        <x:v>No</x:v>
      </x:c>
      <x:c r="M975" s="6" t="e">
        <x:f>HYPERLINK("https://github.com/NAIST-SE/GHSponsorsX","https://github.com/NAIST-SE/GHSponsorsX")</x:f>
        <x:v>HYPERLINK is not implemented. linkLocation=https://github.com/NAIST-SE/GHSponsorsX, friendlyName=https://github.com/NAIST-SE/GHSponsorsX</x:v>
      </x:c>
      <x:c r="N975" t="str">
        <x:v>2</x:v>
      </x:c>
      <x:c r="O975" t="str">
        <x:v>Software maintenance and evolution</x:v>
      </x:c>
      <x:c r="P975" t="str">
        <x:v>Developer behavior analysis</x:v>
      </x:c>
      <x:c r="Q975" t="str">
        <x:v>No</x:v>
      </x:c>
    </x:row>
    <x:row r="976" ht="25.5" customHeight="1">
      <x:c r="A976" t="str">
        <x:v>A Theory of Scientific Programming Efficacy</x:v>
      </x:c>
      <x:c r="B976" t="str">
        <x:v>Development</x:v>
      </x:c>
      <x:c r="C976" t="str">
        <x:v>This paper investigates the efficacy of scientists in software development through interviews with 25 scientists and support staff. The study identifies six key factors influencing their effectiveness: alignment of software engineering practices with scientific needs, collaborative environments, self-confidence, education, technical skills, and gradual learning curves in tools. The authors propose a "cycle of scientific computing efficacy" theory and highlight opportunities to adapt tools and processes to better support scientists in their software development tasks.</x:v>
      </x:c>
      <x:c r="D976" t="str">
        <x:v>This paper investigates the efficacy of scientists in software development through interviews with 25 scientists and support staff. The study identifies six key factors influencing their effectiveness: alignment of software engineering practices with scientific needs, collaborative environments, self-confidence, education, technical skills, and gradual learning curves in tools. The authors propose a "cycle of scientific computing efficacy" theory and highlight opportunities to adapt tools and processes to better support scientists in their software development tasks.</x:v>
      </x:c>
      <x:c r="E976" t="str">
        <x:v>The research topic of the paper is: scientists' effectiveness in software development and its influencing factors, focusing on how to improve scientists' programming efficiency and quality through improved tools and practices.</x:v>
      </x:c>
      <x:c r="F976" t="str">
        <x:v>No</x:v>
      </x:c>
      <x:c r="G976" t="str">
        <x:v>ICSE-24</x:v>
      </x:c>
      <x:c r="H976" t="str">
        <x:v>The paper does not use benchmarks in the traditional sense, but builds a theoretical framework through qualitative analysis (such as interviews and coding). The study compared the practice differences between scientists and professional software engineers, and referred to existing literature (such as Software Carpentry, GitHub usage, etc.) as background support.</x:v>
      </x:c>
      <x:c r="I976" t="str">
        <x:v>Quantitative indicators:
Interview data (25 participants, 1530 coded segments).
Distribution of programming languages ​​used by scientists (for example, Python accounts for 92.8%).
Common development tasks (such as data analysis and visualization accounted for 92.9%).
Effect:
The study found that scientists' software development effectiveness is affected by multiple factors and proposed a theoretical model. For example, a collaborative environment and improvements in technical skills have significantly enhanced scientists’ confidence and development efficiency.</x:v>
      </x:c>
      <x:c r="J976" t="str">
        <x:v>No</x:v>
      </x:c>
      <x:c r="K976" t="str">
        <x:v>The following industrial applications are mentioned in the paper:
High-Performance Computing (HPC) Support: Technical support staff helps scientists optimize code for supercomputer environments (as in the case of the P8 and P13).
Use of ChatGPT: Some scientists use ChatGPT to solve programming problems, demonstrating the potential of AI tools in assisting scientific programming (such as the cases of P22 and P5).
Educational opportunities: such as the role of Software Carpentry workshops in improving scientists’ technical skills (such as the cases of P7 and P25).</x:v>
      </x:c>
      <x:c r="L976" t="str">
        <x:v>No</x:v>
      </x:c>
      <x:c r="M976" s="6"/>
      <x:c r="N976"/>
      <x:c r="O976" t="str">
        <x:v>Human-computer interaction and developer tools</x:v>
      </x:c>
      <x:c r="P976" t="str">
        <x:v>Developer experience and flow analysis</x:v>
      </x:c>
      <x:c r="Q976" t="str">
        <x:v>No</x:v>
      </x:c>
    </x:row>
    <x:row r="977" ht="25.5" customHeight="1">
      <x:c r="A977" t="str">
        <x:v>Do Automatic Test Generation Tools Generate Flaky Tests?</x:v>
      </x:c>
      <x:c r="B977" t="str">
        <x:v>Testing</x:v>
      </x:c>
      <x:c r="C977" t="str">
        <x:v>This paper studies whether test cases generated by automatic test generation tools (such as EvoSuite and Pynguin) will suffer from flaky tests, that is, the problem of inconsistent test results. Through experiments on 6,356 Java and Python projects, the authors found that unreliability is at least as common in generated test cases as in developer-written test cases. In addition, the paper also analyzes the causes of unreliability and evaluates the effectiveness of the unreliability suppression mechanism in EvoSuite. The study found that generated unreliable tests differ in the distribution of causes from unreliable tests written by developers, with the former being more caused by randomness and unspecified behavior. The paper provides improvement suggestions for testing tool maintainers, developers, and researchers.</x:v>
      </x:c>
      <x:c r="D977" t="str">
        <x:v>This paper studies whether test cases generated by automatic test generation tools (such as EvoSuite and Pynguin) will suffer from flaky tests, that is, the problem of inconsistent test results. Through experiments on 6,356 Java and Python projects, the authors found that unreliability is at least as common in generated test cases as in developer-written test cases. In addition, the paper also analyzes the causes of unreliability and evaluates the effectiveness of the unreliability suppression mechanism in EvoSuite. The study found that generated unreliable tests differ in the distribution of causes from unreliable tests written by developers, with the former being more caused by randomness and unspecified behavior. The paper provides improvement suggestions for testing tool maintainers, developers, and researchers.</x:v>
      </x:c>
      <x:c r="E977" t="str">
        <x:v>The research topic is the unreliability of test cases generated by automatic test generation tools (flaky tests), including its prevalence, cause distribution and the effectiveness of suppression mechanisms.</x:v>
      </x:c>
      <x:c r="F977" t="str">
        <x:v>Yes</x:v>
      </x:c>
      <x:c r="G977" t="str">
        <x:v>ICSE-24</x:v>
      </x:c>
      <x:c r="H977" t="str">
        <x:v>The paper uses the following benchmarks:
Java Projects: 1,902 open source projects randomly sampled from the Maven Central Repository.
Python projects: 4,454 open source projects randomly sampled from the Python Package Index (PyPI).
Tools: Test cases generated by EvoSuite (Java) and Pynguin (Python).</x:v>
      </x:c>
      <x:c r="I977" t="str">
        <x:v>Quantitative indicators:
Proportion of unreliable tests (proportion of flaky tests).
Branch coverage and line coverage.
Classification of causes of unreliable testing (e.g. randomness, network dependency, etc.).
Effect:
The proportion of unreliability in the generated test cases: Java is 1.45% (without suppression) and 0.41% (with suppression), and Python is 0.73%.
EvoSuite's unreliability suppression mechanism reduced unreliable tests by 71.7%.
The generated test cases perform well in branch coverage (average 81% for Java and 66% for Python).</x:v>
      </x:c>
      <x:c r="J977" t="str">
        <x:v>No</x:v>
      </x:c>
      <x:c r="K977" t="str">
        <x:v>The paper mentioned some cases from the industry, such as:
Large companies (such as Google, Microsoft, Facebook) and developers of open source projects commonly face the problem of unreliable testing.
EvoSuite's unreliability suppression mechanism has proven effective in practical applications.
In addition, the paper provides specific recommendations for tool maintainers and developers to help the industry reduce the impact of unreliable testing.</x:v>
      </x:c>
      <x:c r="L977" t="str">
        <x:v>No</x:v>
      </x:c>
      <x:c r="M977" s="6"/>
      <x:c r="N977"/>
      <x:c r="O977" t="str">
        <x:v>Program Analysis and Software Testing</x:v>
      </x:c>
      <x:c r="P977" t="str">
        <x:v>Automated test generation</x:v>
      </x:c>
      <x:c r="Q977" t="str">
        <x:v>No</x:v>
      </x:c>
    </x:row>
    <x:row r="978" ht="25.5" customHeight="1">
      <x:c r="A978" t="str">
        <x:v>Deep Combination of CDCL(T) and Local Search for Satisfiability Modulo Non-Linear Integer Arithmetic Theory</x:v>
      </x:c>
      <x:c r="B978" t="str">
        <x:v>Development</x:v>
      </x:c>
      <x:c r="C978" t="str">
        <x:v>This paper proposes a hybrid method combining CDCL(T) (Conflict-Driven Clause Learning with Theory Solving) and Stochastic Local Search (SLS) to solve Satisfiability Modulo Non-Linear Integer Arithmetic (SMT(NIA)). The framework interleaves an independent SLS solver with an inner-layer hybrid solver, where CDCL(T) guides SLS and SLS feedback improves CDCL(T) branching heuristics. Experiments on standard SMT(NIA) benchmarks demonstrate that the method outperforms state-of-the-art solvers (e.g., Z3), solving more instances and achieving higher efficiency in software verification tasks.</x:v>
      </x:c>
      <x:c r="D978" t="str">
        <x:v>This paper proposes a hybrid method combining CDCL(T) (Conflict-Driven Clause Learning with Theory Solving) and Stochastic Local Search (SLS) to solve Satisfiability Modulo Non-Linear Integer Arithmetic (SMT(NIA)). The framework interleaves an independent SLS solver with an inner-layer hybrid solver, where CDCL(T) guides SLS and SLS feedback improves CDCL(T) branching heuristics. Experiments on standard SMT(NIA) benchmarks demonstrate that the method outperforms state-of-the-art solvers (e.g., Z3), solving more instances and achieving higher efficiency in software verification tasks.</x:v>
      </x:c>
      <x:c r="E978" t="str">
        <x:v>The research topic is the solution to the satisfiability problem of nonlinear integer arithmetic theory (SMT(NIA)). The focus is to improve the solution efficiency and coverage through a hybrid method that deeply combines CDCL(T) and local search (SLS).</x:v>
      </x:c>
      <x:c r="F978" t="str">
        <x:v>Yes</x:v>
      </x:c>
      <x:c r="G978" t="str">
        <x:v>ICSE-24</x:v>
      </x:c>
      <x:c r="H978" t="str">
        <x:v>The paper uses the SMT-LIB standard benchmark test set (SMTLIB-NIA), which contains the following main categories:
Terminal verification (e.g. ‘ITS’, ‘AProVE’, ‘LassoRanker’ families)
Software verification (e.g. ‘UltimateAutomizer’, ‘Dartagnan’ family)
Mathematical problems (e.g. ‘Math’ family)
Industrial examples (e.g. ‘calypto’ family)</x:v>
      </x:c>
      <x:c r="I978" t="str">
        <x:v>Quantitative indicators:
Solve for the number of instances (#S, #U, #A, indicating satisfiable, unsatisfiable, and total respectively).
Running time (compared to speedup of other solvers).
Number of unique solution instances (#B, instances solved only by this method).
Effect:
Compared with Z3, HybridSMT can solve 10.36% more instances and reduce the running time by 52.76%.
On software verification-related instances, the average speed increased by 3.79 times.
Solved 164 unique instances that other solvers could not handle.</x:v>
      </x:c>
      <x:c r="J978" t="str">
        <x:v>Yes</x:v>
      </x:c>
      <x:c r="K978" t="str">
        <x:v>The paper mentions the application of its method in the following industrial scenarios:
Terminability verification (e.g. ‘ITS’, ‘AProVE’ family): used for program termination analysis.
Concurrency safety analysis (‘Dartagnan’ family): Detecting state reachability under weak memory models.
Hardware verification (‘calypto’ family): for timing equivalence checking.
Mathematical problem solving (‘Math’ family): such as Rubik’s Squares and Diophantine equations.
In addition, the paper also mentions integration improvements with industrial-grade tools (such as Z3, CVC5).</x:v>
      </x:c>
      <x:c r="L978" t="str">
        <x:v>No</x:v>
      </x:c>
      <x:c r="M978" s="6"/>
      <x:c r="N978"/>
      <x:c r="O978" t="str">
        <x:v>Formal methods and verification</x:v>
      </x:c>
      <x:c r="P978" t="str">
        <x:v>Program Verification and Theorem Proving</x:v>
      </x:c>
      <x:c r="Q978" t="str">
        <x:v>No</x:v>
      </x:c>
    </x:row>
    <x:row r="979" ht="25.5" customHeight="1">
      <x:c r="A979" t="str">
        <x:v>Uncover the Premeditated Attacks: Detecting Exploitable Reentrancy Vulnerabilities by Identifying Attacker Contracts</x:v>
      </x:c>
      <x:c r="B979" t="str">
        <x:v>Testing</x:v>
      </x:c>
      <x:c r="C979" t="str">
        <x:v>This paper introduces BlockWatchdog, a tool designed to detect reentrancy vulnerabilities in smart contracts by identifying attacker contracts. Unlike existing tools, BlockWatchdog focuses on exploitable vulnerabilities, reducing false positives. It employs cross-contract static dataflow analysis to uncover complex reentrancy issues caused by ERC tokens or user-defined interfaces. Evaluated on 421,889 Ethereum contracts, BlockWatchdog identified 113 attacker contracts and 159 victim contracts, with losses totaling approximately $908.6 million. Current tools detected only 11.3% of these vulnerable contracts.</x:v>
      </x:c>
      <x:c r="D979" t="str">
        <x:v>This paper introduces BlockWatchdog, a tool designed to detect reentrancy vulnerabilities in smart contracts by identifying attacker contracts. Unlike existing tools, BlockWatchdog focuses on exploitable vulnerabilities, reducing false positives. It employs cross-contract static dataflow analysis to uncover complex reentrancy issues caused by ERC tokens or user-defined interfaces. Evaluated on 421,889 Ethereum contracts, BlockWatchdog identified 113 attacker contracts and 159 victim contracts, with losses totaling approximately $908.6 million. Current tools detected only 11.3% of these vulnerable contracts.</x:v>
      </x:c>
      <x:c r="E979" t="str">
        <x:v>The research topic of the paper is reentrancy vulnerability detection in smart contracts, especially discovering truly exploitable vulnerabilities by identifying attacker contracts.</x:v>
      </x:c>
      <x:c r="F979" t="str">
        <x:v>Yes</x:v>
      </x:c>
      <x:c r="G979" t="str">
        <x:v>ICSE-24</x:v>
      </x:c>
      <x:c r="H979" t="str">
        <x:v>The paper uses two data sets:
A ground-truth dataset containing 18 attacker contracts.
A large-scale dataset of 421,889 real contract bytecodes obtained by replaying Ethereum mainnet transactions.</x:v>
      </x:c>
      <x:c r="I979" t="str">
        <x:v>Recall: In the real attack event data set, BlockWatchdog's recall rate is 83.3% (15/18).
Detection time: The average detection time is 17.66 seconds.
Detection results: Among 421,889 contracts, 113 attacker contracts and 159 victim contracts were identified, involving an asset loss of approximately US$908.6 million.
Comparison of existing tools: Existing tools can only detect 11.3% (18/159) of victim contracts.</x:v>
      </x:c>
      <x:c r="J979" t="str">
        <x:v>No</x:v>
      </x:c>
      <x:c r="K979" t="str">
        <x:v>The paper mentions case studies from multiple industries, such as:
Visor Finance: The attacker implemented a reentrancy attack through the user-defined interface delegatedTransferERC20, resulting in a loss of US$8.2 million.
Cream Finance: The attacker uses the hook function tokensReceived to implement flash loan attacks, involving complex reentrant paths.
Omni: The attacker implemented a reentrancy attack through the ERC721 hook function onERC721Received, resulting in a loss of US$1.4 million.
These cases demonstrate the effectiveness of BlockWatchdog in practical applications.</x:v>
      </x:c>
      <x:c r="L979" t="str">
        <x:v>No</x:v>
      </x:c>
      <x:c r="M979" s="6"/>
      <x:c r="N979"/>
      <x:c r="O979" t="str">
        <x:v>Software security and vulnerability analysis</x:v>
      </x:c>
      <x:c r="P979" t="str">
        <x:v>Smart contract security</x:v>
      </x:c>
      <x:c r="Q979" t="str">
        <x:v>No</x:v>
      </x:c>
    </x:row>
    <x:row r="980" ht="25.5" customHeight="1">
      <x:c r="A980" t="str">
        <x:v>Practical Non-Intrusive GUI Exploration Testing with Visual-based Robotic Arms</x:v>
      </x:c>
      <x:c r="B980" t="str">
        <x:v>Testing</x:v>
      </x:c>
      <x:c r="C980" t="str">
        <x:v>This paper introduces RoboTest, a non-intrusive GUI testing framework that combines vision-based techniques and robotic arms to simulate user interactions. RoboTest addresses limitations of existing methods by proposing adaptive GUI screen and widget detection algorithms, a 4-DOF robotic arm for flexible operation simulation, and a PoP-guided exploration strategy to reduce movement overhead. It also detects compatibility bugs through GUI comparison. Evaluated on 20 real-world mobile apps and an industrial embedded system, RoboTest demonstrates superior code coverage, bug detection, and efficiency compared to baseline approaches.</x:v>
      </x:c>
      <x:c r="D980" t="str">
        <x:v>This paper introduces RoboTest, a non-intrusive GUI testing framework that combines vision-based techniques and robotic arms to simulate user interactions. RoboTest addresses limitations of existing methods by proposing adaptive GUI screen and widget detection algorithms, a 4-DOF robotic arm for flexible operation simulation, and a PoP-guided exploration strategy to reduce movement overhead. It also detects compatibility bugs through GUI comparison. Evaluated on 20 real-world mobile apps and an industrial embedded system, RoboTest demonstrates superior code coverage, bug detection, and efficiency compared to baseline approaches.</x:v>
      </x:c>
      <x:c r="E980" t="str">
        <x:v>The research topic of the paper is non-invasive GUI exploration testing based on vision and robotic arms, focusing on solving the problems of cross-platform compatibility, operational flexibility and testing efficiency.</x:v>
      </x:c>
      <x:c r="F980" t="str">
        <x:v>Yes</x:v>
      </x:c>
      <x:c r="G980" t="str">
        <x:v>ICSE-24</x:v>
      </x:c>
      <x:c r="H980" t="str">
        <x:v>The paper uses the following data sets and benchmarks:
20 real mobile applications: open source applications from existing research (such as VTest, Stoat, etc.).
Industrial Embedded Systems (XIUOS): Two applications based on the LVGL library for case studies.
Baseline methods: including Monkey (Android native tool), VTest (currently the best non-intrusive framework), and variants of RoboTest (Random and Edge strategies).</x:v>
      </x:c>
      <x:c r="I980" t="str">
        <x:v>Code coverage:
Row coverage: RoboTest-Center is 13.9% (3600 seconds) and 16.6% (200 steps) higher than VTest.
Branch coverage: increased by 32.7% (3600 seconds) and 33.0% (200 steps).
Defect detection:
13 compatibility defects found (undetectable by other tools).
Detected 23 more crash defects than VTest (3600 seconds).
Time cost:
The moving distance of the robot arm is reduced by 28.5% (3600 seconds) and 25.4% (200 steps) compared with VTest.</x:v>
      </x:c>
      <x:c r="J980" t="str">
        <x:v>Yes</x:v>
      </x:c>
      <x:c r="K980" t="str">
        <x:v>The paper mentions the following industrial applications:
XIUOS industrial embedded system case: RoboTest successfully detected memory leaks and component compatibility defects on XIUOS devices, with a GUI component identification success rate of 96%-98%.
Compatibility defect detection: The button overlapping problem found in applications such as Taobao (Figure 1) demonstrates the practicality of RoboTest in real scenarios.</x:v>
      </x:c>
      <x:c r="L980" t="str">
        <x:v>No</x:v>
      </x:c>
      <x:c r="M980" s="6" t="e">
        <x:f>HYPERLINK("https://github.com/taesiri/ArXivQA/blob/main/papers/2312.10655.md","https://github.com/taesiri/ArXivQA/blob/main/papers/2312.10655.md")</x:f>
        <x:v>HYPERLINK is not implemented. linkLocation=https://github.com/taesiri/ArXivQA/blob/main/papers/2312.10655.md, friendlyName=https://github.com/taesiri/ArXivQA/blob/main/papers/2312.10655.md</x:v>
      </x:c>
      <x:c r="N980" t="str">
        <x:v>356</x:v>
      </x:c>
      <x:c r="O980" t="str">
        <x:v>Program Analysis and Software Testing</x:v>
      </x:c>
      <x:c r="P980" t="str">
        <x:v>Automated test generation</x:v>
      </x:c>
      <x:c r="Q980" t="str">
        <x:v>No</x:v>
      </x:c>
    </x:row>
    <x:row r="981" ht="25.5" customHeight="1">
      <x:c r="A981" t="str">
        <x:v>On Using GUI Interaction Data to Improve Text Retrieval-based Bug Localization</x:v>
      </x:c>
      <x:c r="B981" t="str">
        <x:v>Maintenance</x:v>
      </x:c>
      <x:c r="C981" t="str">
        <x:v>This paper investigates the use of GUI interaction data to enhance text retrieval-based bug localization in software maintenance. Traditional methods rely on textual similarity between bug reports and source code, which often suffers from a semantic gap. The authors propose augmenting retrieval techniques with GUI-related information (e.g., screens, components, and user interactions) through filtering, boosting, and query reformulation. Evaluated on 80 real Android bugs, the approach achieves a 13-18% relative improvement in Hits@10, demonstrating its effectiveness in bridging the semantic gap.</x:v>
      </x:c>
      <x:c r="D981" t="str">
        <x:v>This paper investigates the use of GUI interaction data to enhance text retrieval-based bug localization in software maintenance. Traditional methods rely on textual similarity between bug reports and source code, which often suffers from a semantic gap. The authors propose augmenting retrieval techniques with GUI-related information (e.g., screens, components, and user interactions) through filtering, boosting, and query reformulation. Evaluated on 80 real Android bugs, the approach achieves a 13-18% relative improvement in Hits@10, demonstrating its effectiveness in bridging the semantic gap.</x:v>
      </x:c>
      <x:c r="E981" t="str">
        <x:v>The research topic is to use GUI interactive data to improve defect location technology based on text retrieval, focusing on solving the semantic gap problem between defect reports and source code.</x:v>
      </x:c>
      <x:c r="F981" t="str">
        <x:v>Yes</x:v>
      </x:c>
      <x:c r="G981" t="str">
        <x:v>ICSE-24</x:v>
      </x:c>
      <x:c r="H981" t="str">
        <x:v>The paper uses a self-built data set, which contains 80 defect reports from 39 open source Android applications. Each report comes with reproducible defect scenarios, GUI metadata and located defect files. This data set is currently one of the largest Android application defect location data sets.</x:v>
      </x:c>
      <x:c r="I981" t="str">
        <x:v>Main indicator: Hits@K (K=1,5,10), which measures the proportion of the top K search results that contain at least one defective file.
Effect:
Under the optimal configuration, Hits@10 improves by 13-18% compared to the baseline (for example, BugLocator increases from 71% to 84%).
Hits@5 increased by 6-29%, and some configurations pushed the positioning results of an additional 7-8 defects to the top 10.</x:v>
      </x:c>
      <x:c r="J981" t="str">
        <x:v>No</x:v>
      </x:c>
      <x:c r="K981" t="str">
        <x:v>Not reported</x:v>
      </x:c>
      <x:c r="L981" t="str">
        <x:v>No</x:v>
      </x:c>
      <x:c r="M981" s="6"/>
      <x:c r="N981"/>
      <x:c r="O981" t="str">
        <x:v>Software maintenance and evolution</x:v>
      </x:c>
      <x:c r="P981" t="str">
        <x:v>Automated program repair</x:v>
      </x:c>
      <x:c r="Q981" t="str">
        <x:v>Yes</x:v>
      </x:c>
    </x:row>
    <x:row r="982" ht="25.5" customHeight="1">
      <x:c r="A982" t="str">
        <x:v>DEMISTIFY: Identifying On-device Machine Learning Models Stealing and Reuse Vulnerabilities in Mobile Apps</x:v>
      </x:c>
      <x:c r="B982" t="str">
        <x:v>Maintenance</x:v>
      </x:c>
      <x:c r="C982" t="str">
        <x:v>This paper presents DeMistify, an automated tool to identify on-device ML model stealing and reuse vulnerabilities in mobile apps. While on-device ML enhances privacy by processing data locally, it exposes models to leakage risks. DeMistify combines static analysis (locating models and slicing execution components) with dynamic instrumentation to generate reusable scripts. Evaluated on 1,511 top Android apps, it achieved an 82.73% success rate (1,250 apps), demonstrating the inadequacy of current protections (e.g., 88.43% of obfuscated apps remained exploitable).</x:v>
      </x:c>
      <x:c r="D982" t="str">
        <x:v>This paper presents DeMistify, an automated tool to identify on-device ML model stealing and reuse vulnerabilities in mobile apps. While on-device ML enhances privacy by processing data locally, it exposes models to leakage risks. DeMistify combines static analysis (locating models and slicing execution components) with dynamic instrumentation to generate reusable scripts. Evaluated on 1,511 top Android apps, it achieved an 82.73% success rate (1,250 apps), demonstrating the inadequacy of current protections (e.g., 88.43% of obfuscated apps remained exploitable).</x:v>
      </x:c>
      <x:c r="E982" t="str">
        <x:v>The research topic is the theft and reuse vulnerability detection of device-side ML models in mobile applications, focusing on solving privacy and security issues caused by insufficient model protection.</x:v>
      </x:c>
      <x:c r="F982" t="str">
        <x:v>Yes</x:v>
      </x:c>
      <x:c r="G982" t="str">
        <x:v>ICSE-24</x:v>
      </x:c>
      <x:c r="H982" t="str">
        <x:v>The paper uses a self-built data set, which contains 1,511 popular Android applications from Google Play (filtered based on installation volume), covering 27 categories. Among them:
2,207 suspected ML applications were initially screened through semantic analysis and keyword matching;
After manual verification, 1,511 applications were retained as the final test set.</x:v>
      </x:c>
      <x:c r="I982" t="str">
        <x:v>Main indicators:
Reuse success rate: 82.73% (1,250/1,511);
Model protection analysis: 61% clear text model, 39% protected model (37% custom format, 2% encryption);
Obfuscated application attack rate: 88.43% of obfuscated applications can still be reused.
Component effect:
Model Locating: Recognized 15,435 models with an accuracy of 98.4%;
Model Execution Slicing: Generate 1,511 JCDGs and slice 39,456 related Java classes;
Model Reusing: 19,051 parameters are parsed, and dynamic script generation takes an average of 63.27 seconds.</x:v>
      </x:c>
      <x:c r="J982" t="str">
        <x:v>No</x:v>
      </x:c>
      <x:c r="K982" t="str">
        <x:v>Not reported</x:v>
      </x:c>
      <x:c r="L982" t="str">
        <x:v>No</x:v>
      </x:c>
      <x:c r="M982" s="6"/>
      <x:c r="N982"/>
      <x:c r="O982" t="str">
        <x:v>Program Analysis and Software Testing</x:v>
      </x:c>
      <x:c r="P982" t="str">
        <x:v>program analysis techniques</x:v>
      </x:c>
      <x:c r="Q982" t="str">
        <x:v>No</x:v>
      </x:c>
    </x:row>
    <x:row r="983" ht="25.5" customHeight="1">
      <x:c r="A983" t="str">
        <x:v>How do Developers Talk about GitHub Actions? Evidence from Online Software Development Community</x:v>
      </x:c>
      <x:c r="B983" t="str">
        <x:v>Maintenance</x:v>
      </x:c>
      <x:c r="C983" t="str">
        <x:v>This paper conducts a large-scale empirical study by analyzing 6,590 Stack Overflow questions and 315 GitHub issues to explore the challenges developers face when using GitHub Actions (GHA). It presents the first comprehensive taxonomy of GHA problems, categorizing them into 4 main categories and 16 subcategories. The study also examines the popularity and difficulty of these problems and summarizes 56 solution strategies. The findings provide valuable insights for developers, researchers, and tool providers.</x:v>
      </x:c>
      <x:c r="D983" t="str">
        <x:v>This paper conducts a large-scale empirical study by analyzing 6,590 Stack Overflow questions and 315 GitHub issues to explore the challenges developers face when using GitHub Actions (GHA). It presents the first comprehensive taxonomy of GHA problems, categorizing them into 4 main categories and 16 subcategories. The study also examines the popularity and difficulty of these problems and summarizes 56 solution strategies. The findings provide valuable insights for developers, researchers, and tool providers.</x:v>
      </x:c>
      <x:c r="E983" t="str">
        <x:v>The research topic of the paper is the problems encountered by developers when using GitHub Actions and their solutions, including:
Classification of GHA questions (RQ1).
Question popularity and difficulty analysis (RQ2).
Summary of solution strategies (RQ3).</x:v>
      </x:c>
      <x:c r="F983" t="str">
        <x:v>No</x:v>
      </x:c>
      <x:c r="G983" t="str">
        <x:v>ICSE-24</x:v>
      </x:c>
      <x:c r="H983" t="str">
        <x:v>There are 6,590 questions on Stack Overflow tagged with GHA and 2,471 accepted answers.
315 GHA-related issues on GitHub.</x:v>
      </x:c>
      <x:c r="I983" t="str">
        <x:v>Popularity indicators: average number of views (avgView), average number of collections (avgFav), average score (avgScore), average number of answers (avgAns).
Difficulty indicators: answer rate (ansRate), acceptance rate (acceptRate), first answer time (timeFA), accepted answer time (timeAA), question description length (textSize).
Effect: The study found that the average acceptance rate of GHA questions was only 37.56%, and the median time to accept answers was 9.61 hours, indicating that the problem is difficult to solve.</x:v>
      </x:c>
      <x:c r="J983" t="str">
        <x:v>No</x:v>
      </x:c>
      <x:c r="K983" t="str">
        <x:v>Not reported</x:v>
      </x:c>
      <x:c r="L983" t="str">
        <x:v>No</x:v>
      </x:c>
      <x:c r="M983" s="6"/>
      <x:c r="N983"/>
      <x:c r="O983" t="str">
        <x:v>Software maintenance and evolution</x:v>
      </x:c>
      <x:c r="P983" t="str">
        <x:v>Open source community and collaboration model</x:v>
      </x:c>
      <x:c r="Q983" t="str">
        <x:v>No</x:v>
      </x:c>
    </x:row>
    <x:row r="984" ht="25.5" customHeight="1">
      <x:c r="A984" t="str">
        <x:v>Crossover in Parametric Fuzzing</x:v>
      </x:c>
      <x:c r="B984" t="str">
        <x:v>Testing</x:v>
      </x:c>
      <x:c r="C984" t="str">
        <x:v>This paper introduces "Linked Crossover," a novel crossover operator for parametric fuzzing that leverages dynamic execution information to intelligently combine parameter sequences. Unlike traditional parametric fuzzers that rely solely on mutation operators, Linked Crossover identifies analogous portions of sequences to enhance input generation. Evaluated on seven real-world Java projects, the approach demonstrates superior performance in branch coverage and defect detection compared to state-of-the-art parametric fuzzers and other crossover methods.</x:v>
      </x:c>
      <x:c r="D984" t="str">
        <x:v>This paper introduces "Linked Crossover," a novel crossover operator for parametric fuzzing that leverages dynamic execution information to intelligently combine parameter sequences. Unlike traditional parametric fuzzers that rely solely on mutation operators, Linked Crossover identifies analogous portions of sequences to enhance input generation. Evaluated on seven real-world Java projects, the approach demonstrates superior performance in branch coverage and defect detection compared to state-of-the-art parametric fuzzers and other crossover methods.</x:v>
      </x:c>
      <x:c r="E984" t="str">
        <x:v>The research topic of the paper is cross-operation optimization in parametric fuzz testing, which specifically includes:
Linked Crossover is proposed, a crossover operator based on dynamic execution information.
Evaluating the heritability and effectiveness of Linked Crossover in Java projects.
Performance comparison with traditional crossover operators and existing parametric fuzzing tools.</x:v>
      </x:c>
      <x:c r="F984" t="str">
        <x:v>No</x:v>
      </x:c>
      <x:c r="G984" t="str">
        <x:v>ICSE-24</x:v>
      </x:c>
      <x:c r="H984" t="str">
        <x:v>The benchmark used in the paper includes seven real Java projects:
Apache Ant, Apache BCEL, Google Closure, Apache Maven, OpenJDK Nashorn, Mozilla Rhino, Apache Tomcat.
These projects cover a variety of input types such as XML, JavaScript, and Java classes.</x:v>
      </x:c>
      <x:c r="I984" t="str">
        <x:v>Genetic indicators:
Inheritance Rate (IR): Measures the proportion of input features of the offspring that cover the input features of the parent. The median IR of Linked Crossover is 0.502–0.923, which is significantly higher than the traditional crossover operator (0.069–0.497).
Hybrid Proportion (HY): Measures whether the offspring input inherits the characteristics of both parents at the same time. The HY of Linked Crossover is 0.283–0.742, which is better than the traditional method in some scenarios.
Performance indicators:
Branch coverage: Linked Crossover has the highest coverage in most projects (for example, Closure has a median coverage of 71.7%).
Defect detection rate: Linked Crossover performs best on 9 out of 12 defects (e.g. Nashorn defect N0 has a detection rate of 100%).</x:v>
      </x:c>
      <x:c r="J984" t="str">
        <x:v>No</x:v>
      </x:c>
      <x:c r="K984" t="str">
        <x:v>Not reported</x:v>
      </x:c>
      <x:c r="L984" t="str">
        <x:v>No</x:v>
      </x:c>
      <x:c r="M984" s="6"/>
      <x:c r="N984"/>
      <x:c r="O984" t="str">
        <x:v>Program Analysis and Software Testing</x:v>
      </x:c>
      <x:c r="P984" t="str">
        <x:v>Automated test generation</x:v>
      </x:c>
      <x:c r="Q984" t="str">
        <x:v>No</x:v>
      </x:c>
    </x:row>
    <x:row r="985" ht="25.5" customHeight="1">
      <x:c r="A985" t="str">
        <x:v>SpecBCFuzz: Fuzzing LTL Solvers with Boundary Conditions</x:v>
      </x:c>
      <x:c r="B985" t="str">
        <x:v>Testing</x:v>
      </x:c>
      <x:c r="C985" t="str">
        <x:v>This paper introduces SpecBCFuzz, a fuzzing method designed to detect bugs in LTL solvers by leveraging boundary conditions (BCs). The approach generates challenging LTL formulas that push solvers to their limits, using a search-based algorithm guided by syntactic and semantic similarity metrics. SpecBCFuzz explores the vicinity of seed formulas and combines them with BCs to create test cases. Evaluated on 21 configurations of four state-of-the-art LTL solvers, SpecBCFuzz uncovered numerous bugs, including soundness issues, crashes, flaky behaviors, and performance degradation, demonstrating its effectiveness in improving solver reliability.</x:v>
      </x:c>
      <x:c r="D985" t="str">
        <x:v>This paper introduces SpecBCFuzz, a fuzzing method designed to detect bugs in LTL solvers by leveraging boundary conditions (BCs). The approach generates challenging LTL formulas that push solvers to their limits, using a search-based algorithm guided by syntactic and semantic similarity metrics. SpecBCFuzz explores the vicinity of seed formulas and combines them with BCs to create test cases. Evaluated on 21 configurations of four state-of-the-art LTL solvers, SpecBCFuzz uncovered numerous bugs, including soundness issues, crashes, flaky behaviors, and performance degradation, demonstrating its effectiveness in improving solver reliability.</x:v>
      </x:c>
      <x:c r="E985" t="str">
        <x:v>The research topic is the automated testing of LTL solvers, in particular the discovery of errors in the solvers through boundary conditions and fuzz testing techniques.</x:v>
      </x:c>
      <x:c r="F985" t="str">
        <x:v>Yes</x:v>
      </x:c>
      <x:c r="G985" t="str">
        <x:v>ICSE-24</x:v>
      </x:c>
      <x:c r="H985" t="str">
        <x:v>Benchmarks used in the paper:
25 LTL formulas from the literature were used as seeds.
4 LTL solvers (NuSMV, Black, Aalta, PLTL) in 21 configurations.
A large benchmark set of 3,723 LTL formulas (used for comparative experiments).</x:v>
      </x:c>
      <x:c r="I985" t="str">
        <x:v>Quantitative indicators:
Number of formulas generated that triggered errors (368,716).
Number of bug types found (correctness, crashes, erratic behavior, performance issues).
Number of boundary conditions (346, average 13.84 per seed formula).
Effect:
Out of 21 solver configurations, errors were found in 18.
A variety of error types were discovered, including NuSMV crashes, Aalta correctness issues, PLTL performance issues, etc.
Compared with traditional syntax fuzz testing methods, SpecBCFuzz performs better in error detection capabilities and efficiency.</x:v>
      </x:c>
      <x:c r="J985" t="str">
        <x:v>No</x:v>
      </x:c>
      <x:c r="K985" t="str">
        <x:v>Not reported</x:v>
      </x:c>
      <x:c r="L985" t="str">
        <x:v>No</x:v>
      </x:c>
      <x:c r="M985" s="6"/>
      <x:c r="N985"/>
      <x:c r="O985" t="str">
        <x:v>Program Analysis and Software Testing</x:v>
      </x:c>
      <x:c r="P985" t="str">
        <x:v>Automated test generation</x:v>
      </x:c>
      <x:c r="Q985" t="str">
        <x:v>No</x:v>
      </x:c>
    </x:row>
    <x:row r="986" ht="25.5" customHeight="1">
      <x:c r="A986" t="str">
        <x:v>EDEFuzz: A Web API Fuzzer for Excessive Data Exposures</x:v>
      </x:c>
      <x:c r="B986" t="str">
        <x:v>Testing</x:v>
      </x:c>
      <x:c r="C986" t="str">
        <x:v>This paper introduces EDEFuzz, a fuzzing tool designed to detect Excessive Data Exposure (EDE) vulnerabilities in Web APIs. EDE occurs when APIs return more data than necessary, potentially leaking sensitive information. EDEFuzz employs a novel metamorphic relation to compare API responses with client-side rendered content, identifying unused data fields. Evaluated on the Alexa Top-200 websites, EDEFuzz found 33,365 potential leaks, and achieved a 98.65% true positive rate in a controlled study of eight Australian websites, demonstrating its effectiveness and accuracy.</x:v>
      </x:c>
      <x:c r="D986" t="str">
        <x:v>This paper introduces EDEFuzz, a fuzzing tool designed to detect Excessive Data Exposure (EDE) vulnerabilities in Web APIs. EDE occurs when APIs return more data than necessary, potentially leaking sensitive information. EDEFuzz employs a novel metamorphic relation to compare API responses with client-side rendered content, identifying unused data fields. Evaluated on the Alexa Top-200 websites, EDEFuzz found 33,365 potential leaks, and achieved a 98.65% true positive rate in a controlled study of eight Australian websites, demonstrating its effectiveness and accuracy.</x:v>
      </x:c>
      <x:c r="E986" t="str">
        <x:v>The research topic is excessive data exposure vulnerability detection in Web API, and automated identification is achieved through fuzz testing and deformation relationship methods.</x:v>
      </x:c>
      <x:c r="F986" t="str">
        <x:v>No</x:v>
      </x:c>
      <x:c r="G986" t="str">
        <x:v>ICSE-24</x:v>
      </x:c>
      <x:c r="H986" t="str">
        <x:v>69 applicable targets among the Alexa Top-200 websites (excluding websites without API, requiring payment, language barriers, adult content, etc.).
8 popular Australian websites (such as e-commerce, logistics, education platforms, etc.) are used for in-depth evaluation of tool accuracy.</x:v>
      </x:c>
      <x:c r="I986" t="str">
        <x:v>Quantitative indicators:
True Positive Rate (TP): 98.65% (proportion of overexposed fields identified in Australian websites).
Applicability: 76.8% (proportion of successfully tested websites in Alexa Top-200).
Efficiency: An average of 8 test cases are executed per minute, and manual configuration time does not exceed 20 minutes per website.
Sensitive data leakage ratio: Among Australian websites, 4/8 have sensitive data leaks; among Alexa Top-200, 1/53 have sensitive data leaks.
Effect:
High accuracy (98.65% TP).
Broad applicability (covers 69 targets in Alexa Top-200).
Five zero-day vulnerabilities (exfiltration of sensitive data requiring immediate disclosure) were discovered.</x:v>
      </x:c>
      <x:c r="J986" t="str">
        <x:v>Yes</x:v>
      </x:c>
      <x:c r="K986" t="str">
        <x:v>Case 1: The API of an Australian logistics company (Company-I) leaked the real-time location, speed and manager contact information of drivers, which may be used for social engineering attacks.
Case 2: The APIs of retailers (Company-C, Company-D, Company-E) expose accurate inventory data, which may be exploited by competitors.
Case 3: The API of the education platform (Company-B) leaked students’ course selection information, violating privacy protection.
The paper mentioned that all sensitive data leakage problems discovered have been reported to relevant companies, and some of them have been fixed.</x:v>
      </x:c>
      <x:c r="L986" t="str">
        <x:v>No</x:v>
      </x:c>
      <x:c r="M986" s="6"/>
      <x:c r="N986"/>
      <x:c r="O986" t="str">
        <x:v>Software security and vulnerability analysis</x:v>
      </x:c>
      <x:c r="P986" t="str">
        <x:v>User safety and ethical compliance testing</x:v>
      </x:c>
      <x:c r="Q986" t="str">
        <x:v>No</x:v>
      </x:c>
    </x:row>
    <x:row r="987" ht="25.5" customHeight="1">
      <x:c r="A987" t="str">
        <x:v>ECFuzz: Effective Configuration Fuzzing for Large-Scale Systems</x:v>
      </x:c>
      <x:c r="B987" t="str">
        <x:v>Testing</x:v>
      </x:c>
      <x:c r="C987" t="str">
        <x:v>The paper "ECFuzz: Effective Configuration Fuzzing for Large-Scale Systems" introduces ECFuzz, a configuration fuzzing technique for large-scale systems. It addresses inefficiencies in existing methods by proposing a multi-dimensional configuration generation strategy and a unit-testing-oriented validation strategy. Evaluations on systems like HCommon and HDFS show that ECFuzz detects more unknown bugs and outperforms state-of-the-art tools in effectiveness.</x:v>
      </x:c>
      <x:c r="D987" t="str">
        <x:v>The paper "ECFuzz: Effective Configuration Fuzzing for Large-Scale Systems" introduces ECFuzz, a configuration fuzzing technique for large-scale systems. It addresses inefficiencies in existing methods by proposing a multi-dimensional configuration generation strategy and a unit-testing-oriented validation strategy. Evaluations on systems like HCommon and HDFS show that ECFuzz detects more unknown bugs and outperforms state-of-the-art tools in effectiveness.</x:v>
      </x:c>
      <x:c r="E987" t="str">
        <x:v>The research topic is configuration fuzz testing of large-scale systems, focusing on solving efficiency problems in configuration parameter generation and verification to improve configuration error detection capabilities.</x:v>
      </x:c>
      <x:c r="F987" t="str">
        <x:v>Yes</x:v>
      </x:c>
      <x:c r="G987" t="str">
        <x:v>ICSE-24</x:v>
      </x:c>
      <x:c r="H987" t="str">
        <x:v>The benchmark used includes five large-scale systems:
HCommon
HDFS
HBase
ZooKeeper
Alluxio</x:v>
      </x:c>
      <x:c r="I987" t="str">
        <x:v>Quantitative indicators:
Test case quality (average number of unexpected failures found per injected test case).
Number of exception types (total number of runtime exception types).
The total number of unknown errors found.
Effect:
For the same 1,000 test cases, ECFuzz found 60.3-67 more unexpected failures than existing tools (such as ConfTest, ConfErr), an improvement of 1.87x-2.63x.
14 unknown errors were discovered, 5 of which have been confirmed.</x:v>
      </x:c>
      <x:c r="J987" t="str">
        <x:v>No</x:v>
      </x:c>
      <x:c r="K987" t="str">
        <x:v>Not reported</x:v>
      </x:c>
      <x:c r="L987" t="str">
        <x:v>No</x:v>
      </x:c>
      <x:c r="M987" s="6"/>
      <x:c r="N987"/>
      <x:c r="O987" t="str">
        <x:v>Program Analysis and Software Testing</x:v>
      </x:c>
      <x:c r="P987" t="str">
        <x:v>Automated test generation</x:v>
      </x:c>
      <x:c r="Q987" t="str">
        <x:v>No</x:v>
      </x:c>
    </x:row>
    <x:row r="988" ht="25.5" customHeight="1">
      <x:c r="A988" t="str">
        <x:v>Enabling Runtime Verification of Causal Discovery Algorithms with Automated Conditional Independence Reasoning</x:v>
      </x:c>
      <x:c r="B988" t="str">
        <x:v>Testing</x:v>
      </x:c>
      <x:c r="C988" t="str">
        <x:v>The paper "Enabling Runtime Verification of Causal Discovery Algorithms with Automated Conditional Independence Reasoning" introduces CICheck, a runtime verification tool that enhances the reliability and privacy of causal discovery algorithms. By leveraging Pearl's axioms, CICheck detects erroneous conditional independence (CI) tests and prunes excessive ones. Evaluations on real-world datasets demonstrate its effectiveness in error detection and privacy preservation, with optimizations significantly improving performance.</x:v>
      </x:c>
      <x:c r="D988" t="str">
        <x:v>The paper "Enabling Runtime Verification of Causal Discovery Algorithms with Automated Conditional Independence Reasoning" introduces CICheck, a runtime verification tool that enhances the reliability and privacy of causal discovery algorithms. By leveraging Pearl's axioms, CICheck detects erroneous conditional independence (CI) tests and prunes excessive ones. Evaluations on real-world datasets demonstrate its effectiveness in error detection and privacy preservation, with optimizations significantly improving performance.</x:v>
      </x:c>
      <x:c r="E988" t="str">
        <x:v>The research topic is runtime verification of causal discovery algorithms, focusing on solving reliability issues and privacy leakage issues in conditional independence testing.</x:v>
      </x:c>
      <x:c r="F988" t="str">
        <x:v>Yes</x:v>
      </x:c>
      <x:c r="G988" t="str">
        <x:v>ICSE-24</x:v>
      </x:c>
      <x:c r="H988" t="str">
        <x:v>Benchmarks used include:
Real datasets: Earthquake, Cancer, Survey, Sachs (from bnlearn repository).
Synthetic datasets: 3 datasets containing 5 to 15 variables (for evaluating privacy-preserving scenarios).</x:v>
      </x:c>
      <x:c r="I988" t="str">
        <x:v>Quantitative indicators:
Error detection rate (proportion of errors detected by ED-Check).
Redundant test pruning rate (proportion of CI tests reduced by P-Check).
Privacy protection effect (reduction of differential privacy parameter ε).
Efficiency improvements of optimization techniques (proportional reduction in processing time).
Effect:
ED-Check detects errors immediately in most cases (38/40) and has high sensitivity.
P-Check reduces 35.0%-60.7% of redundant tests under perfect CI testing and improves privacy protection in differential privacy scenarios (epsilon reduction).
Optimization techniques such as Marginality Analysis reduce processing time by an average of 48.9%.</x:v>
      </x:c>
      <x:c r="J988" t="str">
        <x:v>No</x:v>
      </x:c>
      <x:c r="K988" t="str">
        <x:v>Not reported</x:v>
      </x:c>
      <x:c r="L988" t="str">
        <x:v>No</x:v>
      </x:c>
      <x:c r="M988" s="6"/>
      <x:c r="N988"/>
      <x:c r="O988" t="str">
        <x:v>Formal methods and verification</x:v>
      </x:c>
      <x:c r="P988" t="str">
        <x:v>Program Verification and Theorem Proving</x:v>
      </x:c>
      <x:c r="Q988" t="str">
        <x:v>No</x:v>
      </x:c>
    </x:row>
    <x:row r="989" ht="25.5" customHeight="1">
      <x:c r="A989" t="str">
        <x:v>Translation Validation for JIT Compiler in the V8 JavaScript Engine</x:v>
      </x:c>
      <x:c r="B989" t="str">
        <x:v>Testing</x:v>
      </x:c>
      <x:c r="C989" t="str">
        <x:v>This paper presents TURBO TV, an SMT-based translation validator for the TurboFan JIT compiler in the V8 JavaScript engine. By formally defining the semantics of TurboFan IR as SMT encodings and employing a staged validation strategy (UB checking and semantic equivalence checking), TURBO TV efficiently detects miscompilations. The work also integrates fuzzing to generate diverse test cases and extends validation to cross-language scenarios (LLVM IR to TurboFan IR via WebAssembly). Evaluations demonstrate that TURBO TV effectively identifies real-world bugs with low false positives.</x:v>
      </x:c>
      <x:c r="D989" t="str">
        <x:v>This paper presents TURBO TV, an SMT-based translation validator for the TurboFan JIT compiler in the V8 JavaScript engine. By formally defining the semantics of TurboFan IR as SMT encodings and employing a staged validation strategy (UB checking and semantic equivalence checking), TURBO TV efficiently detects miscompilations. The work also integrates fuzzing to generate diverse test cases and extends validation to cross-language scenarios (LLVM IR to TurboFan IR via WebAssembly). Evaluations demonstrate that TURBO TV effectively identifies real-world bugs with low false positives.</x:v>
      </x:c>
      <x:c r="E989" t="str">
        <x:v>The research topic is translation verification of JIT compilers, focusing on:
Formal semantic definition and SMT encoding of TurboFan IR.
Phased verification strategy (UB check and semantic equivalence check).
Practical verification method combined with fuzz testing.
Cross-language verification (LLVM IR and TurboFan IR).</x:v>
      </x:c>
      <x:c r="F989" t="str">
        <x:v>No</x:v>
      </x:c>
      <x:c r="G989" t="str">
        <x:v>ICSE-24</x:v>
      </x:c>
      <x:c r="H989" t="str">
        <x:v>The paper uses the following benchmarks:
Bug Benchmark: 9 real TurboFan bugs (from the Chromium issue tracker).
UnitJS: 580 loop-free JS functions in V8 regression tests.
Corpus: 196,000 JS programs generated through fuzz testing.
UnitLLVM: 3,580 integer/floating point functions in LLVM regression tests.</x:v>
      </x:c>
      <x:c r="I989" t="str">
        <x:v>Validity:
In the Bug Benchmark, TURBO TV detected all known bugs (9/9) with no false negatives.
In UnitJS and Corpus, the false positive rate is low (UB Checker 1-2%, EQ Checker 0%).
Performance:
Most verifications complete within 10 seconds (EQ Checker 96%).
Cross-language validation discovered a new bug in the LLVM Wasm backend.
Fuzz testing combined with:
When covering 127K code paths, the verification overhead is 36% (amortized over time).</x:v>
      </x:c>
      <x:c r="J989" t="str">
        <x:v>Yes</x:v>
      </x:c>
      <x:c r="K989" t="str">
        <x:v>The paper mentions the following industrial applications:
V8 engine: Verify the correctness of the TurboFan JIT compiler and find real bugs in the Chromium issue tracker (such as Issue 1199345, Issue 1195650).
LLVM: Bug found in LLVM Wasm backend through cross-language verification (patch submitted and merged).
Tool Availability: TURBO TV is open source (GitHub and Zenodo).</x:v>
      </x:c>
      <x:c r="L989" t="str">
        <x:v>No</x:v>
      </x:c>
      <x:c r="M989" s="6" t="e">
        <x:f>HYPERLINK("https://github.com/pckennethma/CISan","https://github.com/pckennethma/CISan")</x:f>
        <x:v>HYPERLINK is not implemented. linkLocation=https://github.com/pckennethma/CISan, friendlyName=https://github.com/pckennethma/CISan</x:v>
      </x:c>
      <x:c r="N989" t="str">
        <x:v>5</x:v>
      </x:c>
      <x:c r="O989" t="str">
        <x:v>Formal methods and verification</x:v>
      </x:c>
      <x:c r="P989" t="str">
        <x:v>Compiler correctness verification</x:v>
      </x:c>
      <x:c r="Q989" t="str">
        <x:v>No</x:v>
      </x:c>
    </x:row>
    <x:row r="990" ht="25.5" customHeight="1">
      <x:c r="A990" t="str">
        <x:v>Trace-based Multi-Dimensional Root Cause Localization of Performance Issues in Microservice Systems</x:v>
      </x:c>
      <x:c r="B990" t="str">
        <x:v>Testing</x:v>
      </x:c>
      <x:c r="C990" t="str">
        <x:v>This paper presents TraceContrast, a trace-based multi-dimensional root cause localization approach for performance issues in microservice systems. By representing traces as event sequences and combining contrast sequential pattern mining with spectrum analysis, TraceContrast efficiently identifies root causes across multiple dimensions (e.g., services, instances, APIs). Evaluations on a microservice benchmark demonstrate that TraceContrast outperforms state-of-the-art methods in accuracy and efficiency, with further scalability through parallel execution.</x:v>
      </x:c>
      <x:c r="D990" t="str">
        <x:v>This paper presents TraceContrast, a trace-based multi-dimensional root cause localization approach for performance issues in microservice systems. By representing traces as event sequences and combining contrast sequential pattern mining with spectrum analysis, TraceContrast efficiently identifies root causes across multiple dimensions (e.g., services, instances, APIs). Evaluations on a microservice benchmark demonstrate that TraceContrast outperforms state-of-the-art methods in accuracy and efficiency, with further scalability through parallel execution.</x:v>
      </x:c>
      <x:c r="E990" t="str">
        <x:v>The research topic is multi-dimensional root cause positioning in microservice systems, focusing on:
Serialized representation of trace data (combining structural information and attributes).
Root cause location method based on comparative sequence pattern mining and spectrum analysis.
Redundant pattern elimination and result sorting optimization.</x:v>
      </x:c>
      <x:c r="F990" t="str">
        <x:v>No</x:v>
      </x:c>
      <x:c r="G990" t="str">
        <x:v>ICSE-24</x:v>
      </x:c>
      <x:c r="H990" t="str">
        <x:v>The paper uses the following benchmarks:
TrainTicket: An open source microservice benchmark system, including 47 services and 90 instances, simulating train ticketing functions.
Fault injection: Use the ChaosBlade tool to inject 5 types of faults (such as CPU exhaustion, network delay, slow SQL, etc.), covering multiple dimensions (services, instances, APIs, etc.).</x:v>
      </x:c>
      <x:c r="I990" t="str">
        <x:v>Accuracy metrics:
HR@k (Top-k hit rate): TraceContrast’s HR@5 reaches 62.9% in multi-dimensional root cause positioning, an increase of 144.7%-293.1% compared with the baseline method; in the instance dimension, HR@5 reaches 82.9%, an increase of 40.7%-208.1%.
MRR (Mean Reciprocal Rank): TraceContrast reaches 0.554 and 0.706 in the multi-dimensional and instance dimensions respectively, which is significantly better than the baseline.
Efficiency indicators:
The average execution time is 209.6 seconds with parallelization (dropped to 209.6 seconds with 128 cores).</x:v>
      </x:c>
      <x:c r="J990" t="str">
        <x:v>No</x:v>
      </x:c>
      <x:c r="K990" t="str">
        <x:v>Not reported</x:v>
      </x:c>
      <x:c r="L990" t="str">
        <x:v>No</x:v>
      </x:c>
      <x:c r="M990" s="6"/>
      <x:c r="N990"/>
      <x:c r="O990" t="str">
        <x:v>Anomaly detection and fault diagnosis</x:v>
      </x:c>
      <x:c r="P990" t="str">
        <x:v>Cloud service failure root cause analysis</x:v>
      </x:c>
      <x:c r="Q990" t="str">
        <x:v>No</x:v>
      </x:c>
    </x:row>
    <x:row r="991" ht="25.5" customHeight="1">
      <x:c r="A991" t="str">
        <x:v>ReClues: Representing and indexing failures in parallel debugging with program variables</x:v>
      </x:c>
      <x:c r="B991" t="str">
        <x:v>Testing</x:v>
      </x:c>
      <x:c r="C991" t="str">
        <x:v>This paper introduces ReClues, a novel approach for representing and indexing failures in parallel debugging. Traditional methods rely on code coverage or statistical debugging, which struggle when failures with different root causes share identical coverage profiles. ReClues addresses this limitation by using runtime values of program variables to represent failures and proposes a tailored distance metric to measure their similarity. Experimental results demonstrate that ReClues significantly outperforms state-of-the-art techniques, achieving improvements of 44.12% and 27.59% in fault number estimation, and 47.56% and 26.27% in clustering effectiveness, in simulated and real-world environments, respectively.</x:v>
      </x:c>
      <x:c r="D991" t="str">
        <x:v>This paper introduces ReClues, a novel approach for representing and indexing failures in parallel debugging. Traditional methods rely on code coverage or statistical debugging, which struggle when failures with different root causes share identical coverage profiles. ReClues addresses this limitation by using runtime values of program variables to represent failures and proposes a tailored distance metric to measure their similarity. Experimental results demonstrate that ReClues significantly outperforms state-of-the-art techniques, achieving improvements of 44.12% and 27.59% in fault number estimation, and 47.56% and 26.27% in clustering effectiveness, in simulated and real-world environments, respectively.</x:v>
      </x:c>
      <x:c r="E991" t="str">
        <x:v>The research topic of the paper is failure indexing, which is to classify and cluster failures according to their root causes in parallel debugging to improve the efficiency of multiple fault location.</x:v>
      </x:c>
      <x:c r="F991" t="str">
        <x:v>No</x:v>
      </x:c>
      <x:c r="G991" t="str">
        <x:v>ICSE-24</x:v>
      </x:c>
      <x:c r="H991" t="str">
        <x:v>Benchmark used:
The paper uses the following two benchmarks:
Simulation environment: Four C projects (flex, grep, gzip, sed) selected from SIR (Software-artifact Infrastructure Repository) generate a total of 600 fault versions.
Real environment: Five Java projects (Chart, Closure, Lang, Math, Time) selected from Defects4J, a total of 100 real fault versions were collected.</x:v>
      </x:c>
      <x:c r="I991" t="str">
        <x:v>Estimated number of failures:
In a simulated environment, ReClues improves performance by 44.12% over state-of-the-art techniques.
In real environments, ReClues improves performance by 27.59% over existing techniques.
Clustering effect:
Evaluate using four indicators: FMI, JC, PR, and RR.
In a simulated environment, ReClues achieves an average improvement of 47.56% over state-of-the-art techniques.
In real-world environments, ReClues outperforms existing techniques by an average of 26.27%.</x:v>
      </x:c>
      <x:c r="J991" t="str">
        <x:v>No</x:v>
      </x:c>
      <x:c r="K991" t="str">
        <x:v>Not reported</x:v>
      </x:c>
      <x:c r="L991" t="str">
        <x:v>No</x:v>
      </x:c>
      <x:c r="M991" s="6"/>
      <x:c r="N991"/>
      <x:c r="O991" t="str">
        <x:v>Program Analysis and Software Testing</x:v>
      </x:c>
      <x:c r="P991" t="str">
        <x:v>program analysis techniques</x:v>
      </x:c>
      <x:c r="Q991" t="str">
        <x:v>No</x:v>
      </x:c>
    </x:row>
    <x:row r="992" ht="25.5" customHeight="1">
      <x:c r="A992" t="str">
        <x:v>PyAnalyzer: An Effective and Practical Approach for Dependency Extraction from Python Code</x:v>
      </x:c>
      <x:c r="B992" t="str">
        <x:v>Development</x:v>
      </x:c>
      <x:c r="C992" t="str">
        <x:v>This paper introduces PyAnalyzer, a novel approach for dependency extraction from Python code. Python's dynamic features (e.g., object mutability, first-class functions/classes/modules, and varying call sites) pose challenges for traditional static analysis methods. PyAnalyzer addresses these challenges by uniformly modeling functions, classes, and modules as first-class heap objects and leveraging type annotations as a "shortcut" to resolve library dependencies. Experimental results demonstrate that PyAnalyzer significantly outperforms state-of-the-art techniques, achieving an average improvement of 24.7% in F1 score, 1.4x–5.6x faster analysis speed, and no obvious compromise in memory efficiency across four benchmarks and 191 real-world projects.</x:v>
      </x:c>
      <x:c r="D992" t="str">
        <x:v>This paper introduces PyAnalyzer, a novel approach for dependency extraction from Python code. Python's dynamic features (e.g., object mutability, first-class functions/classes/modules, and varying call sites) pose challenges for traditional static analysis methods. PyAnalyzer addresses these challenges by uniformly modeling functions, classes, and modules as first-class heap objects and leveraging type annotations as a "shortcut" to resolve library dependencies. Experimental results demonstrate that PyAnalyzer significantly outperforms state-of-the-art techniques, achieving an average improvement of 24.7% in F1 score, 1.4x–5.6x faster analysis speed, and no obvious compromise in memory efficiency across four benchmarks and 191 real-world projects.</x:v>
      </x:c>
      <x:c r="E992" t="str">
        <x:v>The research topic of the paper is dependency extraction of Python code, focusing on solving the challenges of static analysis caused by dynamic language features (such as object mutability, first-class citizens, dynamic call sites and library dependencies).</x:v>
      </x:c>
      <x:c r="F992" t="str">
        <x:v>No</x:v>
      </x:c>
      <x:c r="G992" t="str">
        <x:v>ICSE-24</x:v>
      </x:c>
      <x:c r="H992" t="str">
        <x:v>The paper uses the following four benchmarks:
Micro-BenchmarkA: Contains 45 small programs, covering 62 entities and 160 deterministic dependencies.
Micro-BenchmarkB: A benchmark extended from PyCG, including 233 small programs, covering non-deterministic dependencies.
Macro-BenchmarkC: Function-level dependencies from 5 real projects.
Macro-BenchmarkD: Dependencies automatically collected from the execution traces of 54 real projects.
Additionally, 191 real projects (total 10MSLOC) were tested.</x:v>
      </x:c>
      <x:c r="I992" t="str">
        <x:v>F1 score:
On Micro-BenchmarkA, PyAnalyzer improves by 9.8% over the best baseline.
On Micro-BenchmarkB, PyAnalyzer improved by 8.7% and 35.1% compared to PyCG and Type4Py respectively.
On Macro-BenchmarkC, PyAnalyzer’s average F1 score improves by 23.0% over the baseline.
Recall:
On Macro-BenchmarkD, PyAnalyzer's average recall rate is 81.4%, which is 24.3% higher than the best baseline.
Efficiency:
For projects ≤10KSLOC, PyAnalyzer is 1.4x–5.6x faster than the baseline and uses 3x–11.7x less memory.
For projects &gt;10KSLOC, the time efficiency of PyAnalyzer is still better than all baselines except Understand.</x:v>
      </x:c>
      <x:c r="J992" t="str">
        <x:v>No</x:v>
      </x:c>
      <x:c r="K992" t="str">
        <x:v>Not reported</x:v>
      </x:c>
      <x:c r="L992" t="str">
        <x:v>No</x:v>
      </x:c>
      <x:c r="M992" s="6" t="e">
        <x:f>HYPERLINK("https://github.com/2024icse/PyAnalyzer","https://github.com/2024icse/PyAnalyzer")</x:f>
        <x:v>HYPERLINK is not implemented. linkLocation=https://github.com/2024icse/PyAnalyzer, friendlyName=https://github.com/2024icse/PyAnalyzer</x:v>
      </x:c>
      <x:c r="N992" t="str">
        <x:v>4</x:v>
      </x:c>
      <x:c r="O992" t="str">
        <x:v>Program Analysis and Software Testing</x:v>
      </x:c>
      <x:c r="P992" t="str">
        <x:v>program analysis techniques</x:v>
      </x:c>
      <x:c r="Q992" t="str">
        <x:v>No</x:v>
      </x:c>
    </x:row>
    <x:row r="993" ht="25.5" customHeight="1">
      <x:c r="A993" t="str">
        <x:v>Detecting Automatic Software Plagiarism via Token Sequence Normalization</x:v>
      </x:c>
      <x:c r="B993" t="str">
        <x:v>Testing</x:v>
      </x:c>
      <x:c r="C993" t="str">
        <x:v>The paper addresses the threat posed by automated plagiarism generators (e.g., Mossad) to current plagiarism detection tools. It proposes a novel defense mechanism called token sequence normalization, which leverages a token normalization graph (TNG) enriched with semantic information from program dependence graphs (PDGs). This approach effectively counters obfuscation attacks such as statement insertion and reordering, increasing the similarity scores of plagiarized instances from 10-30% to over 95%. Evaluations on real-world datasets demonstrate its resilience, low false-positive rates, and negligible runtime overhead.</x:v>
      </x:c>
      <x:c r="D993" t="str">
        <x:v>The paper addresses the threat posed by automated plagiarism generators (e.g., Mossad) to current plagiarism detection tools. It proposes a novel defense mechanism called token sequence normalization, which leverages a token normalization graph (TNG) enriched with semantic information from program dependence graphs (PDGs). This approach effectively counters obfuscation attacks such as statement insertion and reordering, increasing the similarity scores of plagiarized instances from 10-30% to over 95%. Evaluations on real-world datasets demonstrate its resilience, low false-positive rates, and negligible runtime overhead.</x:v>
      </x:c>
      <x:c r="E993" t="str">
        <x:v>The research topic of the paper is a defense mechanism for automated software plagiarism detection, specifically focusing on resisting confusion attacks such as insertion and reordering through token sequence normalization technology.</x:v>
      </x:c>
      <x:c r="F993" t="str">
        <x:v>No</x:v>
      </x:c>
      <x:c r="G993" t="str">
        <x:v>ICSE-24</x:v>
      </x:c>
      <x:c r="H993" t="str">
        <x:v>The paper uses the following data sets for experiments:
PROGpedia Task 19 &amp; 56: A publicly available dataset of programming assignments.
TicTacToe &amp; BoardGame: Coursework data set from the author's school (Java implementation).</x:v>
      </x:c>
      <x:c r="I993" t="str">
        <x:v>Indicators:
Similarity Score (SSO, Similarity Score to Original).
False Positive Rate.
Runtime Overhead.
Effect:
Insertion attack: SSO increased from &lt;25% to &gt;95% (PROGpedia/TicTacToe) or &gt;96% (BoardGame).
Reordering attack: SSO increased from 90-95% to &gt;98%.
False positive rate: The similarity deviation of irrelevant code pairs is &lt;1%, which has almost no impact.
Performance: Runtime overhead only adds 0.89 seconds (TicTacToe) and 6.45 seconds (BoardGame).</x:v>
      </x:c>
      <x:c r="J993" t="str">
        <x:v>No</x:v>
      </x:c>
      <x:c r="K993" t="str">
        <x:v>Not reported</x:v>
      </x:c>
      <x:c r="L993" t="str">
        <x:v>No</x:v>
      </x:c>
      <x:c r="M993" s="6"/>
      <x:c r="N993"/>
      <x:c r="O993" t="str">
        <x:v>Program Analysis and Software Testing</x:v>
      </x:c>
      <x:c r="P993" t="str">
        <x:v>program analysis techniques</x:v>
      </x:c>
      <x:c r="Q993" t="str">
        <x:v>No</x:v>
      </x:c>
    </x:row>
    <x:row r="994" ht="25.5" customHeight="1">
      <x:c r="A994" t="str">
        <x:v>NuzzleBug: Debugging Block-Based Programs in Scratch</x:v>
      </x:c>
      <x:c r="B994" t="str">
        <x:v>Development</x:v>
      </x:c>
      <x:c r="C994" t="str">
        <x:v>The paper presents NuzzleBug, a debugging tool for Scratch that addresses the lack of debugging support in block-based programming environments. NuzzleBug offers classic debugging features (e.g., stepping, breakpoints), omniscient debugging (supporting reverse execution), and interrogative debugging, enabling users to ask questions about program behavior. Evaluations through teacher surveys and student experiments demonstrate its usefulness and effectiveness in helping students fix bugs, though improvements in UI design and systematic debugging education are needed.</x:v>
      </x:c>
      <x:c r="D994" t="str">
        <x:v>The paper presents NuzzleBug, a debugging tool for Scratch that addresses the lack of debugging support in block-based programming environments. NuzzleBug offers classic debugging features (e.g., stepping, breakpoints), omniscient debugging (supporting reverse execution), and interrogative debugging, enabling users to ask questions about program behavior. Evaluations through teacher surveys and student experiments demonstrate its usefulness and effectiveness in helping students fix bugs, though improvements in UI design and systematic debugging education are needed.</x:v>
      </x:c>
      <x:c r="E994" t="str">
        <x:v>The research theme of the paper is to develop debugging tools for the Scratch block programming environment, focusing on solving the difficulties encountered by beginners in the debugging process, and improving debugging efficiency through question-and-answer interaction.</x:v>
      </x:c>
      <x:c r="F994" t="str">
        <x:v>No</x:v>
      </x:c>
      <x:c r="G994" t="str">
        <x:v>ICSE-24</x:v>
      </x:c>
      <x:c r="H994" t="str">
        <x:v>The paper does not use standard benchmarks, but is evaluated in the following ways:
Teacher survey: Feedback on tool usability from 11 middle school computer science teachers.
Student experiment: 125 students used NuzzleBug in actual Scratch programming tasks to compare the effects (repair rate, time consumption).
Quantitative indicators and effects</x:v>
      </x:c>
      <x:c r="I994" t="str">
        <x:v>Indicators:
Teacher feedback: Questionnaire (7-point Likert scale) based on the Technology Acceptance Model (TAM).
Student experiments:
Fix rate (verified by automated testing).
Repair time (time to complete the task).
Effect:
Teacher feedback: 91% think the tool output is easy to understand, and 64% are willing to use it in teaching.
Student experiment: After using NuzzleBug, the repair rate of 6/8 tasks increased (Task 6 significantly increased, p&lt;0.05), but the repair time generally increased (Task 1, 4, and 6 increased significantly).</x:v>
      </x:c>
      <x:c r="J994" t="str">
        <x:v>No</x:v>
      </x:c>
      <x:c r="K994" t="str">
        <x:v>Not reported</x:v>
      </x:c>
      <x:c r="L994" t="str">
        <x:v>No</x:v>
      </x:c>
      <x:c r="M994" s="6"/>
      <x:c r="N994"/>
      <x:c r="O994" t="str">
        <x:v>Human-computer interaction and developer tools</x:v>
      </x:c>
      <x:c r="P994" t="str">
        <x:v>Debugger and test tool optimization</x:v>
      </x:c>
      <x:c r="Q994" t="str">
        <x:v>No</x:v>
      </x:c>
    </x:row>
    <x:row r="995" ht="25.5" customHeight="1">
      <x:c r="A995" t="str">
        <x:v>Exploring the Potential of ChatGPT in Automated Code Refinement: An Empirical Study</x:v>
      </x:c>
      <x:c r="B995" t="str">
        <x:v>Maintenance</x:v>
      </x:c>
      <x:c r="C995" t="str">
        <x:v>This paper presents the first empirical study exploring the potential of ChatGPT in automating code refinement tasks based on code reviews. By constructing a high-quality dataset and comparing ChatGPT with the state-of-the-art tool CodeReviewer, the study demonstrates that ChatGPT outperforms in code refinement, especially in generalization capabilities. The research also identifies limitations of ChatGPT (e.g., reliance on domain knowledge, handling unclear reviews) and proposes mitigation strategies (e.g., prompt optimization, adopting GPT-4). The findings offer practical insights for developers and highlight future research directions in automated code review.</x:v>
      </x:c>
      <x:c r="D995" t="str">
        <x:v>This paper presents the first empirical study exploring the potential of ChatGPT in automating code refinement tasks based on code reviews. By constructing a high-quality dataset and comparing ChatGPT with the state-of-the-art tool CodeReviewer, the study demonstrates that ChatGPT outperforms in code refinement, especially in generalization capabilities. The research also identifies limitations of ChatGPT (e.g., reliance on domain knowledge, handling unclear reviews) and proposes mitigation strategies (e.g., prompt optimization, adopting GPT-4). The findings offer practical insights for developers and highlight future research directions in automated code review.</x:v>
      </x:c>
      <x:c r="E995" t="str">
        <x:v>The research topic is to evaluate the performance and potential of ChatGPT in automated code optimization tasks based on code review, including its comparison with existing methods, performance bottleneck analysis and improvement strategies.</x:v>
      </x:c>
      <x:c r="F995" t="str">
        <x:v>Yes</x:v>
      </x:c>
      <x:c r="G995" t="str">
        <x:v>ICSE-24</x:v>
      </x:c>
      <x:c r="H995" t="str">
        <x:v>CodeReview (CR): Code review dataset (125,653 PRs) for 9 programming languages from GitHub.
CodeReview-New (CRN): A new data set constructed by the author, containing two parts:
CodeReview-NewTime (CRNT): Code review from the same repository as CR but with a newer time (9,117 samples).
CodeReview-NewLanguage (CRNL): Code reviews (5,451 samples) from 7 new programming languages ​​not covered by CR.</x:v>
      </x:c>
      <x:c r="I995" t="str">
        <x:v>Indicators:
Exact Match (EM): The proportion of predicted code that exactly matches the actual code.
EM-trim: A relaxed version of EM that allows trimming irrelevant parts of the generated content.
BLEU/BLEU-trim: Measures the n-gram overlap rate of generated code and real code (BLEU-4).
Effect:
ChatGPT performs better than CodeReviewer on the CRN dataset (EM-trim: 22.78 vs. 15.50; BLEU-trim: 76.44 vs. 62.88).
It performs best in code refactoring tasks (EM-trim: 37.50%), but is weaker in mixed document and code modification tasks (EM-trim: 0%).</x:v>
      </x:c>
      <x:c r="J995" t="str">
        <x:v>No</x:v>
      </x:c>
      <x:c r="K995" t="str">
        <x:v>Not reported</x:v>
      </x:c>
      <x:c r="L995" t="str">
        <x:v>No</x:v>
      </x:c>
      <x:c r="M995" s="6" t="e">
        <x:f>HYPERLINK("https://github.com/gencau/code_refinement_llama","https://github.com/gencau/code_refinement_llama")</x:f>
        <x:v>HYPERLINK is not implemented. linkLocation=https://github.com/gencau/code_refinement_llama, friendlyName=https://github.com/gencau/code_refinement_llama</x:v>
      </x:c>
      <x:c r="N995"/>
      <x:c r="O995" t="str">
        <x:v>Software maintenance and evolution</x:v>
      </x:c>
      <x:c r="P995" t="str">
        <x:v>Code review automation</x:v>
      </x:c>
      <x:c r="Q995" t="str">
        <x:v>Yes</x:v>
      </x:c>
    </x:row>
    <x:row r="996" ht="25.5" customHeight="1">
      <x:c r="A996" t="str">
        <x:v>Deep Learning or Classical Machine Learning? An Empirical Study on Log-Based Anomaly Detection</x:v>
      </x:c>
      <x:c r="B996" t="str">
        <x:v>Maintenance</x:v>
      </x:c>
      <x:c r="C996" t="str">
        <x:v>This paper empirically compares deep learning (DL) and classical machine learning (ML) methods for log-based anomaly detection. The study reveals that simple ML methods (e.g., KNN, decision trees) outperform complex DL models (e.g., CNN, NeuralLog) in both accuracy and computational efficiency across five public log datasets. The authors identify three key reasons for DL's underperformance: redundant log preprocessing, dataset simplicity, and the binary classification nature of log anomaly detection. They propose LightAD, an automated framework for hyperparameter tuning, to help practitioners evaluate model suitability. The findings caution against blindly adopting DL and advocate for simpler, more efficient alternatives in this domain.</x:v>
      </x:c>
      <x:c r="D996" t="str">
        <x:v>This paper empirically compares deep learning (DL) and classical machine learning (ML) methods for log-based anomaly detection. The study reveals that simple ML methods (e.g., KNN, decision trees) outperform complex DL models (e.g., CNN, NeuralLog) in both accuracy and computational efficiency across five public log datasets. The authors identify three key reasons for DL's underperformance: redundant log preprocessing, dataset simplicity, and the binary classification nature of log anomaly detection. They propose LightAD, an automated framework for hyperparameter tuning, to help practitioners evaluate model suitability. The findings caution against blindly adopting DL and advocate for simpler, more efficient alternatives in this domain.</x:v>
      </x:c>
      <x:c r="E996" t="str">
        <x:v>The research topic is to compare the performance differences between deep learning and traditional machine learning in log anomaly detection tasks, analyze the reasons for the poor performance of DL methods, and propose an optimization framework LightAD.</x:v>
      </x:c>
      <x:c r="F996" t="str">
        <x:v>Yes</x:v>
      </x:c>
      <x:c r="G996" t="str">
        <x:v>ICSE-24</x:v>
      </x:c>
      <x:c r="H996" t="str">
        <x:v>HDFS: Distributed system log data set (11,175,629 logs).
BGL, Thunderbird, Spirit, Liberty: Supercomputer log data set (message-level annotation).
Deduplicated HDFS: Deduplicated HDFS data set (589 log sequences), used to verify the impact of data leakage.</x:v>
      </x:c>
      <x:c r="I996" t="str">
        <x:v>Indicators:
Precision, Recall, F1-Score.
Training Time and Inference Time.
Effect:
Simple methods (such as KNN) outperform DL methods in F1 score (such as KNN on Thunderbird F1=0.9970 vs. NeuralLog's 0.9345).
Simple methods are significantly faster (e.g. KNN trains 1,278 times faster than NeuralLog).
On the deduplication dataset, the simple method still maintains a high F1 score (DT: 0.9410 vs. CNN: 0.9244).</x:v>
      </x:c>
      <x:c r="J996" t="str">
        <x:v>No</x:v>
      </x:c>
      <x:c r="K996" t="str">
        <x:v>Not reported</x:v>
      </x:c>
      <x:c r="L996" t="str">
        <x:v>Yes</x:v>
      </x:c>
      <x:c r="M996" s="6"/>
      <x:c r="N996"/>
      <x:c r="O996" t="str">
        <x:v>Anomaly detection and fault diagnosis</x:v>
      </x:c>
      <x:c r="P996" t="str">
        <x:v>Log anomaly detection</x:v>
      </x:c>
      <x:c r="Q996" t="str">
        <x:v>Yes</x:v>
      </x:c>
    </x:row>
    <x:row r="997" ht="25.5" customHeight="1">
      <x:c r="A997" t="str">
        <x:v>TRACED: Execution-aware Pre-training for Source Code</x:v>
      </x:c>
      <x:c r="B997" t="str">
        <x:v>Development</x:v>
      </x:c>
      <x:c r="C997" t="str">
        <x:v>The paper introduces TRACED, an execution-aware pre-training strategy for source code. Unlike traditional pre-trained models that focus on static code text or structures (e.g., abstract syntax trees), TRACED incorporates dynamic execution features (e.g., branch coverage and runtime variable values) during pre-training. By learning from execution traces, TRACED enables models to estimate program behavior statically without repeated execution. Experiments show that TRACED outperforms static models in execution estimation, clone retrieval, and vulnerability detection tasks.</x:v>
      </x:c>
      <x:c r="D997" t="str">
        <x:v>The paper introduces TRACED, an execution-aware pre-training strategy for source code. Unlike traditional pre-trained models that focus on static code text or structures (e.g., abstract syntax trees), TRACED incorporates dynamic execution features (e.g., branch coverage and runtime variable values) during pre-training. By learning from execution traces, TRACED enables models to estimate program behavior statically without repeated execution. Experiments show that TRACED outperforms static models in execution estimation, clone retrieval, and vulnerability detection tasks.</x:v>
      </x:c>
      <x:c r="E997" t="str">
        <x:v>The research topic of the paper is dynamic semantic learning of code pre-training models, which aims to improve the model's understanding of code behavior by combining program execution information.</x:v>
      </x:c>
      <x:c r="F997" t="str">
        <x:v>Yes</x:v>
      </x:c>
      <x:c r="G997" t="str">
        <x:v>ICSE-24</x:v>
      </x:c>
      <x:c r="H997" t="str">
        <x:v>The paper uses the following benchmark data sets:
Pre-training data set: IBM CodeNet (implemented in C language).
Downstream task data set:
Static execution estimation: CodeNet's 95-retention challenge.
Clone search: CodeXGLUE-POJ104.
Vulnerability detection: REVEAL, D2A, CodeXGLUE-Devign.</x:v>
      </x:c>
      <x:c r="I997" t="str">
        <x:v>Static execution estimate:
Complete execution path prediction accuracy: 71.6% (relative improvement of 12.4%).
Runtime variable value prediction accuracy: 49.2% (relative improvement of 25.2%).
Clone retrieval (CodeXGLUE-POJ104):
MAP@R: 91.2% (better than baseline UnixCoder’s 89.5%).
Vulnerability detection:
REVEAL (F1): 50.4%; D2A (accuracy): 62.1%; CodeXGLUE-Devign (accuracy): 65.9%.</x:v>
      </x:c>
      <x:c r="J997" t="str">
        <x:v>No</x:v>
      </x:c>
      <x:c r="K997" t="str">
        <x:v>Not reported</x:v>
      </x:c>
      <x:c r="L997" t="str">
        <x:v>No</x:v>
      </x:c>
      <x:c r="M997" s="6"/>
      <x:c r="N997"/>
      <x:c r="O997" t="str">
        <x:v>SE for AI </x:v>
      </x:c>
      <x:c r="P997" t="str">
        <x:v>Code pre-trained model</x:v>
      </x:c>
      <x:c r="Q997" t="str">
        <x:v>Yes</x:v>
      </x:c>
    </x:row>
    <x:row r="998" ht="25.5" customHeight="1">
      <x:c r="A998" s="14" t="str">
        <x:v>On Extracting Specialized Code Abilities from Large Language Models: A Feasibility Study</x:v>
      </x:c>
      <x:c r="B998" t="str">
        <x:v>Development</x:v>
      </x:c>
      <x:c r="C998" t="str">
        <x:v>The paper investigates the feasibility of extracting specialized code abilities (e.g., code synthesis, translation, and summarization) from commercial black-box large language models (LLMs) through imitation attacks. By designing a framework that includes query generation, response refinement, and imitation model training, the study demonstrates that medium-sized backbone models (e.g., CodeT5 and CodeBERT) can effectively replicate the target LLMs' capabilities. The imitation models achieve competitive performance and even outperform the original LLMs in some tasks. Additionally, the paper highlights the potential of imitation models in generating adversarial examples (AEs), revealing security risks associated with LLMs.</x:v>
      </x:c>
      <x:c r="D998" t="str">
        <x:v>The paper investigates the feasibility of extracting specialized code abilities (e.g., code synthesis, translation, and summarization) from commercial black-box large language models (LLMs) through imitation attacks. By designing a framework that includes query generation, response refinement, and imitation model training, the study demonstrates that medium-sized backbone models (e.g., CodeT5 and CodeBERT) can effectively replicate the target LLMs' capabilities. The imitation models achieve competitive performance and even outperform the original LLMs in some tasks. Additionally, the paper highlights the potential of imitation models in generating adversarial examples (AEs), revealing security risks associated with LLMs.</x:v>
      </x:c>
      <x:c r="E998" t="str">
        <x:v>The research topic of the paper is the feasibility of extracting code-specific capabilities from large language models, focusing on the design, effects and application of imitation attacks in code-related tasks.</x:v>
      </x:c>
      <x:c r="F998" t="str">
        <x:v>Yes</x:v>
      </x:c>
      <x:c r="G998" t="str">
        <x:v>ICSE-24</x:v>
      </x:c>
      <x:c r="H998" s="5" t="str">
        <x:v>The paper uses the following benchmark data sets:
Code Synthesis (CSyn): CONALA (Python code from StackOverflow paired with natural language description).
Code Translation (CT): XLCOST (Java paired with C# code) and CodeXGLUE.
Code Summary (CSum): DualCODE and CodeSearchNet (CSN).
Adversarial example generation: LeetCode dataset.</x:v>
      </x:c>
      <x:c r="I998" t="str">
        <x:v>Natural language output (such as code summaries): Using the BLEU-4 score (range 0-100), the imitation model achieved 17.72 (CodeT5) and 14.09 (CodeBERT) on the CSum task.
Programming language output (such as code synthesis and translation): Using the CodeBLEU score (combining syntactic and semantic matching), the imitation model achieved 72.19 (CodeT5) and 68.58 (CodeBERT) on the CT task.
Adversarial example generation: Adversarial examples generated by imitation models outperform existing methods (such as CCTest and Radar) in stable firing rate (SAE) and unstable firing rate (UAE).</x:v>
      </x:c>
      <x:c r="J998" t="str">
        <x:v>No</x:v>
      </x:c>
      <x:c r="K998" t="str">
        <x:v>Not reported</x:v>
      </x:c>
      <x:c r="L998" t="str">
        <x:v>No</x:v>
      </x:c>
      <x:c r="M998" s="6"/>
      <x:c r="N998"/>
      <x:c r="O998" t="str">
        <x:v>SE for AI </x:v>
      </x:c>
      <x:c r="P998" t="str">
        <x:v>Code pre-trained model</x:v>
      </x:c>
      <x:c r="Q998" t="str">
        <x:v>Yes</x:v>
      </x:c>
    </x:row>
    <x:row r="999" ht="25.5" customHeight="1">
      <x:c r="A999" t="str">
        <x:v>When Neural Code Completion Models Size up the Situation: Attaining Cheaper and Faster Completion through Dynamic Model Inference</x:v>
      </x:c>
      <x:c r="B999" t="str">
        <x:v>Development</x:v>
      </x:c>
      <x:c r="C999" t="str">
        <x:v>This paper explores the application of dynamic inference in neural code completion models to reduce computational costs and environmental impact. The study reveals that large language models (LCMs) for code completion often perform unnecessary computations, and incorrect completions can hinder developer productivity. To address this, the authors propose a dynamic inference method called Stop&amp;Exit Controller (SEC), which skips redundant layers during inference and stops generation when errors are detected. Experiments show that SEC skips an average of 1.7 layers (out of 16), achieving an 11.2% speedup with only a 1.1% reduction in ROUGE-L.</x:v>
      </x:c>
      <x:c r="D999" t="str">
        <x:v>This paper explores the application of dynamic inference in neural code completion models to reduce computational costs and environmental impact. The study reveals that large language models (LCMs) for code completion often perform unnecessary computations, and incorrect completions can hinder developer productivity. To address this, the authors propose a dynamic inference method called Stop&amp;Exit Controller (SEC), which skips redundant layers during inference and stops generation when errors are detected. Experiments show that SEC skips an average of 1.7 layers (out of 16), achieving an 11.2% speedup with only a 1.1% reduction in ROUGE-L.</x:v>
      </x:c>
      <x:c r="E999" t="str">
        <x:v>Application of dynamic reasoning in neural code completion models to reduce computational costs and improve the quality and efficiency of generated code</x:v>
      </x:c>
      <x:c r="F999" t="str">
        <x:v>Yes</x:v>
      </x:c>
      <x:c r="G999" t="str">
        <x:v>ICSE-24</x:v>
      </x:c>
      <x:c r="H999" t="str">
        <x:v>Java dataset: COFIC (contains 849,984 code snippets)
Python dataset: CodeSearchNet (CSN) (contains 412,178 training samples and 22,176 test samples)</x:v>
      </x:c>
      <x:c r="I999" t="str">
        <x:v>ROUGE-L: Average decrease of 1.1% (from the baseline value of the original model).
Computational efficiency: 1.7 layers are skipped on average (16 layers in total), and the speed is increased by 11.2%.
Acceptance Rate: Under certain settings, the acceptance rate increased from 46.7% to 47.0%, indicating that the usefulness of the generated code is maintained or improved.</x:v>
      </x:c>
      <x:c r="J999" t="str">
        <x:v>No</x:v>
      </x:c>
      <x:c r="K999" t="str">
        <x:v>The paper mentions code completion tools in the industry, such as GitHub Copilot, Amazon CodeWhisperer, and Tabnine, and points out that these tools face high computing costs and environmental burdens due to the large scale of their models. SEC is proposed to provide more efficient dynamic reasoning solutions for these tools.</x:v>
      </x:c>
      <x:c r="L999" t="str">
        <x:v>No</x:v>
      </x:c>
      <x:c r="M999" s="6"/>
      <x:c r="N999"/>
      <x:c r="O999" t="str">
        <x:v>Code generation and understanding</x:v>
      </x:c>
      <x:c r="P999" t="str">
        <x:v>Code generation and completion</x:v>
      </x:c>
      <x:c r="Q999" t="str">
        <x:v>Yes</x:v>
      </x:c>
    </x:row>
    <x:row r="1000" ht="25.5" customHeight="1">
      <x:c r="A1000" t="str">
        <x:v>Xpert: Empowering Incident Management with Query Recommendations via Large Language Models</x:v>
      </x:c>
      <x:c r="B1000" t="str">
        <x:v>Maintenance</x:v>
      </x:c>
      <x:c r="C1000" t="str">
        <x:v>This paper introduces Xpert, a framework that leverages large language models (LLMs) to generate Kusto Query Language (KQL) recommendations for incident management in cloud systems. The study highlights the challenges faced by on-call engineers in manually crafting KQL queries and demonstrates how Xpert automates this process using historical incident data and in-context learning (ICL). The paper also proposes Xcore, a novel evaluation metric that assesses query quality from syntactic, semantic, and output-schema perspectives. Experiments show that Xpert outperforms baseline models in offline evaluations and has been successfully deployed in Microsoft's production environment, proving its efficiency and practicality.</x:v>
      </x:c>
      <x:c r="D1000" t="str">
        <x:v>This paper introduces Xpert, a framework that leverages large language models (LLMs) to generate Kusto Query Language (KQL) recommendations for incident management in cloud systems. The study highlights the challenges faced by on-call engineers in manually crafting KQL queries and demonstrates how Xpert automates this process using historical incident data and in-context learning (ICL). The paper also proposes Xcore, a novel evaluation metric that assesses query quality from syntactic, semantic, and output-schema perspectives. Experiments show that Xpert outperforms baseline models in offline evaluations and has been successfully deployed in Microsoft's production environment, proving its efficiency and practicality.</x:v>
      </x:c>
      <x:c r="E1000" t="str">
        <x:v>A KQL query recommendation framework based on large language models for automated query generation and optimization in cloud system fault management.</x:v>
      </x:c>
      <x:c r="F1000" t="str">
        <x:v>Yes</x:v>
      </x:c>
      <x:c r="G1000" t="str">
        <x:v>ICSE-24</x:v>
      </x:c>
      <x:c r="H1000" t="str">
        <x:v>Data set: Large-scale fault management data within Microsoft, including 346,508 fault tickets and 712,222 KQL queries.
Compare models: Bart, T5, CodeT5, CodeT5+ and other baseline models.</x:v>
      </x:c>
      <x:c r="I1000" t="str">
        <x:v>Xcore: Comprehensive evaluation of query quality, Xpert (GPT-4 version) reaches 62.40 and 64.20 in template and complete query recommendations respectively.
Identicality: The exact matching rate between Xpert-generated queries and real queries is 35.46% and 29.18% for templates and complete queries respectively.
Validity: The syntax accuracy of the query reaches 83.27% (template) and 86.34% (complete query) in Xpert (GPT-4 version).
BLEU/METEOR: Xpert also performs well on traditional NLP indicators. For example, BLEU reaches 76.89 in template recommendation.</x:v>
      </x:c>
      <x:c r="J1000" t="str">
        <x:v>Yes</x:v>
      </x:c>
      <x:c r="K1000" t="str">
        <x:v>The paper mentions that Xpert has been deployed in Microsoft's actual production environment as a key component of the fault management system. Experimental results show that Xpert can efficiently generate queries in an online environment, with an average response time of 5 seconds, and adapts to the time-varying characteristics of fault types by dynamically updating the vector database. In addition, Xpert's Xcore and Identity indicators in the online evaluation are both better than the offline version, verifying its practicality and reliability in production environments.</x:v>
      </x:c>
      <x:c r="L1000" t="str">
        <x:v>Yes</x:v>
      </x:c>
      <x:c r="M1000" s="6"/>
      <x:c r="N1000"/>
      <x:c r="O1000" t="str">
        <x:v>Anomaly detection and fault diagnosis</x:v>
      </x:c>
      <x:c r="P1000" t="str">
        <x:v>Cloud service failure root cause analysis</x:v>
      </x:c>
      <x:c r="Q1000" t="str">
        <x:v>Yes</x:v>
      </x:c>
    </x:row>
    <x:row r="1001" ht="25.5" customHeight="1">
      <x:c r="A1001" t="str">
        <x:v>Tensor-Aware Energy Accounting</x:v>
      </x:c>
      <x:c r="B1001" t="str">
        <x:v>Testing</x:v>
      </x:c>
      <x:c r="C1001" t="str">
        <x:v>With the rapid growth of AI applications powered by deep learning (DL), the energy efficiency of these applications has become critical for sustainability. This paper introduces Smaragdine, a novel energy accounting system for tensor-based DL programs implemented with TensorFlow. It employs a white-box methodology that aligns energy consumption decomposition with the logical hierarchical structure of DL programs (e.g., modules, layers, tensor operations), enabling multi-grained energy analysis through nested Energy Distribution Diagrams (EDDs).
Evaluated on BERT, a widely used language model, Smaragdine identifies that Transformer layers (especially attention modules) dominate energy consumption across pre-training, fine-tuning, and prediction stages. Two case studies demonstrate its utility: analyzing the energy impact of BERT's hyperparameter tuning and tracking energy behavior evolution from BERT to ALBERT. Experiments show Smaragdine incurs low overhead while maintaining high precision and stability, providing a valuable tool for understanding and optimizing DL energy consumption.</x:v>
      </x:c>
      <x:c r="D1001" t="str">
        <x:v>With the rapid growth of AI applications powered by deep learning (DL), the energy efficiency of these applications has become critical for sustainability. This paper introduces Smaragdine, a novel energy accounting system for tensor-based DL programs implemented with TensorFlow. It employs a white-box methodology that aligns energy consumption decomposition with the logical hierarchical structure of DL programs (e.g., modules, layers, tensor operations), enabling multi-grained energy analysis through nested Energy Distribution Diagrams (EDDs).
Evaluated on BERT, a widely used language model, Smaragdine identifies that Transformer layers (especially attention modules) dominate energy consumption across pre-training, fine-tuning, and prediction stages. Two case studies demonstrate its utility: analyzing the energy impact of BERT's hyperparameter tuning and tracking energy behavior evolution from BERT to ALBERT. Experiments show Smaragdine incurs low overhead while maintaining high precision and stability, providing a valuable tool for understanding and optimizing DL energy consumption.</x:v>
      </x:c>
      <x:c r="E1001" t="str">
        <x:v>The research topic of the paper is energy accounting of deep learning programs based on tensor awareness, specifically including:
Propose a white-box energy accounting method to align energy consumption decomposition with the logical structure (modules, layers, tensor operations) of deep learning programs;
Design and implement the Smaragdine system, bridge program semantics and physical system energy consumption through trajectory alignment algorithms, and generate multi-granularity energy consumption analysis results;
Taking BERT and ALBERT as examples, we verify the effectiveness of this system in identifying energy consumption hot spots, supporting hyperparameter tuning analysis and model evolution energy consumption comparison.</x:v>
      </x:c>
      <x:c r="F1001" t="str">
        <x:v>Yes</x:v>
      </x:c>
      <x:c r="G1001" t="str">
        <x:v>ICSE-24</x:v>
      </x:c>
      <x:c r="H1001" t="str">
        <x:v>The benchmark model used in the paper is BERT (pre-trained language model) and its variant ALBERT. In specific experiments:
BERT's pre-training data sets are BookCorpus and English Wikipedia, and the fine-tuning data set is CoLA (Corpus of Linguistic Acceptability);
Experimental configurations include BERT variants with different hyperparameters (such as the number of Transformer layers L, hidden embedding dimension H), as well as the ALBERT model.</x:v>
      </x:c>
      <x:c r="I1001" t="str">
        <x:v>Quantitative indicators
Energy consumption and power: energy consumption in joules (J), power consumption in watts (W);
Precision: evaluated by accounting similarity (using Pearson correlation coefficient PCC), including ASSS (similarity when the sampling interval changes) and ASSW (similarity when the sample number changes);
Stability: PCC value between different experiments;
Overhead: runtime overhead (percent) and energy overhead (percent).
Effect
Energy consumption analysis: It was identified that the Transformer layer (especially the attention module and matrix multiplication operation) in BERT is the main source of energy consumption, and the energy consumption in the pre-training stage (&gt;60 KJ) is higher than fine-tuning (~45 KJ) and prediction (~2 KJ);
Accuracy: ASSS is between 0.90-0.94, ASSW is between 0.97-0.99, indicating stable results;
Stability: PCC between different experiments are all &gt; 0.93, strong correlation;
Overhead: The runtime overhead is - 0.052±0.12%, and the energy overhead is 0.47±1.10%, which is almost negligible.</x:v>
      </x:c>
      <x:c r="J1001" t="str">
        <x:v>No</x:v>
      </x:c>
      <x:c r="K1001" t="str">
        <x:v>Not reported</x:v>
      </x:c>
      <x:c r="L1001" t="str">
        <x:v>No</x:v>
      </x:c>
      <x:c r="M1001" s="6"/>
      <x:c r="N1001"/>
      <x:c r="O1001" t="str">
        <x:v>Systems and Performance Engineering</x:v>
      </x:c>
      <x:c r="P1001" t="str">
        <x:v>Performance testing and optimization</x:v>
      </x:c>
      <x:c r="Q1001" t="str">
        <x:v>Yes</x:v>
      </x:c>
    </x:row>
    <x:row r="1002" ht="25.5" customHeight="1">
      <x:c r="A1002" t="str">
        <x:v>Towards Causal Deep Learning for Vulnerability Detection</x:v>
      </x:c>
      <x:c r="B1002" t="str">
        <x:v>Testing</x:v>
      </x:c>
      <x:c r="C1002" t="str">
        <x:v>This paper introduces CausalVul, a causal deep learning approach for vulnerability detection, addressing the limitations of current deep learning models that rely on spurious features (e.g., variable names, API calls) and fail to generalize. The method involves two phases: (1) discovering spurious features through semantic-preserving perturbations, and (2) applying causal learning (e.g., do-calculus) to remove their influence. Experiments on datasets (Devign, Big-Vul) and models (CodeBERT, GraphCodeBERT, UniXcoder) demonstrate improved accuracy, robustness, and out-of-distribution generalization, marking the first application of causal learning in software engineering models.</x:v>
      </x:c>
      <x:c r="D1002" t="str">
        <x:v>This paper introduces CausalVul, a causal deep learning approach for vulnerability detection, addressing the limitations of current deep learning models that rely on spurious features (e.g., variable names, API calls) and fail to generalize. The method involves two phases: (1) discovering spurious features through semantic-preserving perturbations, and (2) applying causal learning (e.g., do-calculus) to remove their influence. Experiments on datasets (Devign, Big-Vul) and models (CodeBERT, GraphCodeBERT, UniXcoder) demonstrate improved accuracy, robustness, and out-of-distribution generalization, marking the first application of causal learning in software engineering models.</x:v>
      </x:c>
      <x:c r="E1002" t="str">
        <x:v>The research topic is vulnerability detection based on causal deep learning, focusing on solving the robustness and generalization problems caused by the reliance of deep learning models on false features.</x:v>
      </x:c>
      <x:c r="F1002" t="str">
        <x:v>Yes</x:v>
      </x:c>
      <x:c r="G1002" t="str">
        <x:v>ICSE-24</x:v>
      </x:c>
      <x:c r="H1002" t="str">
        <x:v>Two real-world vulnerability detection datasets are used:
Devign: Balanced data set, containing 27,318 C language code samples (53.22% are vulnerabilities).
Big-Vul: Imbalanced data set, containing 188,636 samples (5.78% vulnerabilities), derived from CVE database.</x:v>
      </x:c>
      <x:c r="I1002" t="str">
        <x:v>Indicators: F1 score (main indicator), model robustness (tested by perturbation), generalization performance (tested across data sets).
Effect:
Accuracy: F1 increased by 2-7% (such as CodeBERT increased from 0.61 to 0.66 on Devign).
Robustness: F1 improvement on perturbation data is up to 62% (Devign) and 100% (Big-Vul).
Generalizability: Cross-dataset test F1 increased by up to 200% (for example, UniXcoder increased from 0.07 to 0.21 in the generalization test from Big-Vul to Devign).</x:v>
      </x:c>
      <x:c r="J1002" t="str">
        <x:v>No</x:v>
      </x:c>
      <x:c r="K1002" t="str">
        <x:v>Not reported</x:v>
      </x:c>
      <x:c r="L1002" t="str">
        <x:v>No</x:v>
      </x:c>
      <x:c r="M1002" s="6"/>
      <x:c r="N1002"/>
      <x:c r="O1002" t="str">
        <x:v>Software maintenance and evolution</x:v>
      </x:c>
      <x:c r="P1002" t="str">
        <x:v>Automated program repair</x:v>
      </x:c>
      <x:c r="Q1002" t="str">
        <x:v>Yes</x:v>
      </x:c>
    </x:row>
    <x:row r="1003" ht="25.5" customHeight="1">
      <x:c r="A1003" t="str">
        <x:v>MetaLog: Generalizable Cross-System Anomaly Detection from Logs with Meta-Learning</x:v>
      </x:c>
      <x:c r="B1003" t="str">
        <x:v>Maintenance</x:v>
      </x:c>
      <x:c r="C1003" t="str">
        <x:v>This paper proposes MetaLog, a generalizable cross-system anomaly detection approach leveraging meta-learning to address the reliance of existing log-based anomaly detection models on extensive labeled data. MetaLog incorporates a globally consistent semantic embedding (GCSE) module to unify log event representations across systems and employs meta-learning to enhance generalization with minimal target system labels. Experiments on four public datasets (HDFS, BGL, OpenStack, Thunderbird) show that MetaLog achieves over 80% F1-score using only 1% target labels, matching supervised models trained on full labels and outperforming transfer-learning baselines by 20%.</x:v>
      </x:c>
      <x:c r="D1003" t="str">
        <x:v>This paper proposes MetaLog, a generalizable cross-system anomaly detection approach leveraging meta-learning to address the reliance of existing log-based anomaly detection models on extensive labeled data. MetaLog incorporates a globally consistent semantic embedding (GCSE) module to unify log event representations across systems and employs meta-learning to enhance generalization with minimal target system labels. Experiments on four public datasets (HDFS, BGL, OpenStack, Thunderbird) show that MetaLog achieves over 80% F1-score using only 1% target labels, matching supervised models trained on full labels and outperforming transfer-learning baselines by 20%.</x:v>
      </x:c>
      <x:c r="E1003" t="str">
        <x:v>The research topic is cross-system log anomaly detection based on meta-learning, which focuses on solving the problem of model generalization in scenarios where annotated data is scarce.</x:v>
      </x:c>
      <x:c r="F1003" t="str">
        <x:v>Yes</x:v>
      </x:c>
      <x:c r="G1003" t="str">
        <x:v>ICSE-24</x:v>
      </x:c>
      <x:c r="H1003" t="str">
        <x:v>Indicators: Precision, Recall, F1-score, AUC (area under the ROC curve).
Effect:
Four public log datasets were used:
HDFS (Hadoop Distributed File System Log)
BGL (Blue Gene/L supercomputer log)
OpenStack (cloud computing platform log)
Thunderbird (High Performance Computing System Log)</x:v>
      </x:c>
      <x:c r="I1003" t="str">
        <x:v>Indicators: Precision, Recall, F1-score, AUC (area under the ROC curve).
Effect:
Bilateral Generalization:
HDFS→BGL: F1 reaches 92.93% (better than the baseline LogRobust’s 94.29% and only uses 1% of the data to be annotated).
BGL→HDFS: F1 reaches 81.51% (better than the baseline LogRobust’s 90.11% and only uses 1% of the data to be annotated).
Zero-shot Generalization:
OpenStack: F1 is 3% higher than the baseline LogRobust.
Thunderbird: F1 is 18% better than baseline LogRobust.
Efficiency: Inference speed 0.113ms/sequence, training time 20 minutes (comparable to baseline).</x:v>
      </x:c>
      <x:c r="J1003" t="str">
        <x:v>Yes</x:v>
      </x:c>
      <x:c r="K1003" t="str">
        <x:v>mentioned. The author team includes researchers from the company Linkedsee Technology, and the paper mentions that the method is aimed at the actual needs of "very few target system annotations" in industrial scenarios (as described in Section 1). The experimental design simulates real industrial scenarios (such as using only 1% anomaly annotation), but does not describe actual industrial deployment cases in detail.</x:v>
      </x:c>
      <x:c r="L1003" t="str">
        <x:v>Yes</x:v>
      </x:c>
      <x:c r="M1003" s="6" t="e">
        <x:f>HYPERLINK("https://github.com/jia-tong-FINE/MetaLog","https://github.com/jia-tong-FINE/MetaLog")</x:f>
        <x:v>HYPERLINK is not implemented. linkLocation=https://github.com/jia-tong-FINE/MetaLog, friendlyName=https://github.com/jia-tong-FINE/MetaLog</x:v>
      </x:c>
      <x:c r="N1003" t="str">
        <x:v>5</x:v>
      </x:c>
      <x:c r="O1003" t="str">
        <x:v>Anomaly detection and fault diagnosis</x:v>
      </x:c>
      <x:c r="P1003" t="str">
        <x:v>Log anomaly detection</x:v>
      </x:c>
      <x:c r="Q1003" t="str">
        <x:v>Yes</x:v>
      </x:c>
    </x:row>
    <x:row r="1004" ht="25.5" customHeight="1">
      <x:c r="A1004" t="str">
        <x:v>Coca: Improving and Explaining Graph Neural Network-Based Vulnerability Detection Systems</x:v>
      </x:c>
      <x:c r="B1004" t="str">
        <x:v>Testing</x:v>
      </x:c>
      <x:c r="C1004" t="str">
        <x:v>This paper proposes Coca, a framework designed to improve and explain Graph Neural Network (GNN)-based vulnerability detection systems. Coca addresses two key challenges in explainability: spurious correlations due to weak model robustness and redundancy in explanations. It consists of two core components: Trainer (enhancing model robustness via combinatorial contrastive learning) and Explainer (generating concise and effective explanations through dual-view causal inference). Experiments demonstrate that Coca significantly improves detection performance and explanation quality across multiple GNN-based vulnerability detectors.</x:v>
      </x:c>
      <x:c r="D1004" t="str">
        <x:v>This paper proposes Coca, a framework designed to improve and explain Graph Neural Network (GNN)-based vulnerability detection systems. Coca addresses two key challenges in explainability: spurious correlations due to weak model robustness and redundancy in explanations. It consists of two core components: Trainer (enhancing model robustness via combinatorial contrastive learning) and Explainer (generating concise and effective explanations through dual-view causal inference). Experiments demonstrate that Coca significantly improves detection performance and explanation quality across multiple GNN-based vulnerability detectors.</x:v>
      </x:c>
      <x:c r="E1004" t="str">
        <x:v>The research topic of the paper is the improvement and explanation of vulnerability detection systems based on graph neural networks, focusing on solving the problems of model robustness and explanation quality.</x:v>
      </x:c>
      <x:c r="F1004" t="str">
        <x:v>Yes</x:v>
      </x:c>
      <x:c r="G1004" t="str">
        <x:v>ICSE-24</x:v>
      </x:c>
      <x:c r="H1004" t="str">
        <x:v>The paper uses five real-world data sets to build a large-scale vulnerability detection benchmark, including:
Devign
ReVeal
BigVul
CrossVul
CVEFixes
The final merged data set contains 335,671 functions, of which 29,844 are vulnerability samples.</x:v>
      </x:c>
      <x:c r="I1004" t="str">
        <x:v>Vulnerability detection performance indicators: Accuracy (Acc), Precision (Pre), Recall (Rec), F1-score (F1).
Coca performed best on the ReVeal model, with Accuracy of 87.42%, Precision of 35.96%, Recall of 40.61%, and F1 of 38.14%.
Explain performance metrics: Mean Statement Precision (MSP), Mean Statement Recall (MSR), Mean Intersection over Union (MIoU).
Coca performed best on the ReVeal model, with an MSP of 49.52%, MSR of 58.39%, and MIoU of 44.97%.</x:v>
      </x:c>
      <x:c r="J1004" t="str">
        <x:v>No</x:v>
      </x:c>
      <x:c r="K1004" t="str">
        <x:v>Not reported</x:v>
      </x:c>
      <x:c r="L1004" t="str">
        <x:v>No</x:v>
      </x:c>
      <x:c r="M1004" s="6"/>
      <x:c r="N1004"/>
      <x:c r="O1004" t="str">
        <x:v>Software maintenance and evolution</x:v>
      </x:c>
      <x:c r="P1004" t="str">
        <x:v>Automated program repair</x:v>
      </x:c>
      <x:c r="Q1004" t="str">
        <x:v>Yes</x:v>
      </x:c>
    </x:row>
    <x:row r="1005" ht="25.5" customHeight="1">
      <x:c r="A1005" t="str">
        <x:v>Improving Smart Contract Security with Contrastive Learning-based Vulnerability Detection</x:v>
      </x:c>
      <x:c r="B1005" t="str">
        <x:v>Testing</x:v>
      </x:c>
      <x:c r="C1005" t="str">
        <x:v>This paper proposes Clear, a contrastive learning-based approach for smart contract vulnerability detection (SCVD). Clear addresses the limitation of existing methods that ignore inter-contract correlations by leveraging contrastive learning to capture fine-grained relationships between contracts. Experimental results on a dataset of 40K real-world smart contracts demonstrate that Clear outperforms 13 state-of-the-art baselines, achieving an average F1-score improvement of 9.73%-39.99%.</x:v>
      </x:c>
      <x:c r="D1005" t="str">
        <x:v>This paper proposes Clear, a contrastive learning-based approach for smart contract vulnerability detection (SCVD). Clear addresses the limitation of existing methods that ignore inter-contract correlations by leveraging contrastive learning to capture fine-grained relationships between contracts. Experimental results on a dataset of 40K real-world smart contracts demonstrate that Clear outperforms 13 state-of-the-art baselines, achieving an average F1-score improvement of 9.73%-39.99%.</x:v>
      </x:c>
      <x:c r="E1005" t="str">
        <x:v>The research topic of the paper is smart contract vulnerability detection based on contrastive learning, focusing on solving the detection performance bottleneck problem caused by existing methods that ignore the correlation between contracts.</x:v>
      </x:c>
      <x:c r="F1005" t="str">
        <x:v>Yes</x:v>
      </x:c>
      <x:c r="G1005" t="str">
        <x:v>ICSE-24</x:v>
      </x:c>
      <x:c r="H1005" t="str">
        <x:v>The paper uses the currently largest public smart contract vulnerability data set, which contains 40K real smart contracts, of which 4,290 are marked as having vulnerabilities (including re-entrancy vulnerability RE, timestamp dependency vulnerability TD, and integer overflow vulnerability IO). The data set is divided into training set and test set according to 80%-20%.</x:v>
      </x:c>
      <x:c r="I1005" t="str">
        <x:v>Indicators: Precision (P), Recall (R), F1-score (F).
Effect:
On RE, TD, and IO vulnerabilities, Clear's average F1-score is 94.52%, which is 9.73% higher than the best baseline DMT (86.14%).
Specific performance:
RE vulnerability: F1=96.62% (30.62% higher than Slither).
TD vulnerability: F1=96.31% (41.22% higher than Slither).
IO vulnerability: F1=90.64% (35.69% higher than Mythril).</x:v>
      </x:c>
      <x:c r="J1005" t="str">
        <x:v>No</x:v>
      </x:c>
      <x:c r="K1005" t="str">
        <x:v>Not reported</x:v>
      </x:c>
      <x:c r="L1005" t="str">
        <x:v>No</x:v>
      </x:c>
      <x:c r="M1005" s="6"/>
      <x:c r="N1005"/>
      <x:c r="O1005" t="str">
        <x:v>Software security and vulnerability analysis</x:v>
      </x:c>
      <x:c r="P1005" t="str">
        <x:v>Smart contract security</x:v>
      </x:c>
      <x:c r="Q1005" t="str">
        <x:v>Yes</x:v>
      </x:c>
    </x:row>
    <x:row r="1006" ht="25.5" customHeight="1">
      <x:c r="A1006" t="str">
        <x:v>On the Effectiveness of Function-Level Vulnerability Detectors for Inter-Procedural Vulnerabilities</x:v>
      </x:c>
      <x:c r="B1006" t="str">
        <x:v>Testing</x:v>
      </x:c>
      <x:c r="C1006" t="str">
        <x:v>The paper investigates the limitations of function-level deep learning-based vulnerability detectors in detecting inter-procedural vulnerabilities, where vulnerability-triggering statements and to-be-patched statements reside in different functions. The authors propose VulTrigger, a tool that automatically identifies vulnerability-triggering statements by leveraging program slicing and critical variable analysis. They also create the first Inter-Procedural Vulnerability Dataset (InterPVD). Experiments reveal that inter-procedural vulnerabilities are prevalent (24.3% of cases) with an average of 2.8 layers, and function-level detectors perform significantly worse on them compared to intra-procedural vulnerabilities.</x:v>
      </x:c>
      <x:c r="D1006" t="str">
        <x:v>The paper investigates the limitations of function-level deep learning-based vulnerability detectors in detecting inter-procedural vulnerabilities, where vulnerability-triggering statements and to-be-patched statements reside in different functions. The authors propose VulTrigger, a tool that automatically identifies vulnerability-triggering statements by leveraging program slicing and critical variable analysis. They also create the first Inter-Procedural Vulnerability Dataset (InterPVD). Experiments reveal that inter-procedural vulnerabilities are prevalent (24.3% of cases) with an average of 2.8 layers, and function-level detectors perform significantly worse on them compared to intra-procedural vulnerabilities.</x:v>
      </x:c>
      <x:c r="E1006" t="str">
        <x:v>The research topic is effective detection of cross-process vulnerabilities, focusing on analyzing the limitations of function-level vulnerability detectors on such vulnerabilities, and proposing improvement methods.</x:v>
      </x:c>
      <x:c r="F1006" t="str">
        <x:v>Yes</x:v>
      </x:c>
      <x:c r="G1006" t="str">
        <x:v>ICSE-24</x:v>
      </x:c>
      <x:c r="H1006" t="str">
        <x:v>Self-built data set InterPVD: Contains 769 C/C++ open source vulnerabilities, marked with patch statements, trigger statements, cross-process types and other information.
Comparison tools: SAST tools such as Flawfinder, Checkmarx, Infer, CodeQL, Fortify, and 72 vulnerabilities in the Magma dataset.</x:v>
      </x:c>
      <x:c r="I1006" t="str">
        <x:v>Indicators: False positive rate (FPR), false negative rate (FNR), accuracy (Accuracy), precision (Precision), F1 value (F1).
Effect:
VulTrigger's accuracy in identifying vulnerability triggering statements is on average 55.8% higher than that of the SAST tool.
In cross-process vulnerability detection, FPR was reduced by 20.6%, FNR was reduced by 32.7%, and F1 was increased by 45.1%.
The F1 value of the function-level detector for cross-process vulnerabilities is 18.7% lower than that for intra-process vulnerabilities.</x:v>
      </x:c>
      <x:c r="J1006" t="str">
        <x:v>No</x:v>
      </x:c>
      <x:c r="K1006" t="str">
        <x:v>Not reported</x:v>
      </x:c>
      <x:c r="L1006" t="str">
        <x:v>No</x:v>
      </x:c>
      <x:c r="M1006" s="6" t="e">
        <x:f>HYPERLINK("https://github.com/CGCL-codes/VulTrigger","https://github.com/CGCL-codes/VulTrigger")</x:f>
        <x:v>HYPERLINK is not implemented. linkLocation=https://github.com/CGCL-codes/VulTrigger, friendlyName=https://github.com/CGCL-codes/VulTrigger</x:v>
      </x:c>
      <x:c r="N1006" t="str">
        <x:v>39</x:v>
      </x:c>
      <x:c r="O1006" t="str">
        <x:v>Software maintenance and evolution</x:v>
      </x:c>
      <x:c r="P1006" t="str">
        <x:v>Automated program repair</x:v>
      </x:c>
      <x:c r="Q1006" t="str">
        <x:v>Yes</x:v>
      </x:c>
    </x:row>
    <x:row r="1007" ht="25.5" customHeight="1">
      <x:c r="A1007" t="str">
        <x:v>High Expectations: An Observational Study of Programming and Cannabis Intoxication</x:v>
      </x:c>
      <x:c r="B1007" t="str">
        <x:v>Development</x:v>
      </x:c>
      <x:c r="C1007" t="str">
        <x:v>This paper presents the first controlled observational study on the effects of cannabis intoxication on programming performance. Using a within-subjects design with 74 participants, the study compares programming tasks completed while sober versus under ecologically valid cannabis dosages. Results show that cannabis significantly impairs program correctness (10% more bugs) and speed (10% slower), with small to medium effect sizes (0.22≤d≤0.44). No evidence supports enhanced creativity or solution divergence. However, programmers accurately self-assessed performance differences even while intoxicated (r=0.59). The findings challenge anecdotal claims of cannabis benefits in programming and inform evidence-based workplace policies.</x:v>
      </x:c>
      <x:c r="D1007" t="str">
        <x:v>This paper presents the first controlled observational study on the effects of cannabis intoxication on programming performance. Using a within-subjects design with 74 participants, the study compares programming tasks completed while sober versus under ecologically valid cannabis dosages. Results show that cannabis significantly impairs program correctness (10% more bugs) and speed (10% slower), with small to medium effect sizes (0.22≤d≤0.44). No evidence supports enhanced creativity or solution divergence. However, programmers accurately self-assessed performance differences even while intoxicated (r=0.59). The findings challenge anecdotal claims of cannabis benefits in programming and inform evidence-based workplace policies.</x:v>
      </x:c>
      <x:c r="E1007" t="str">
        <x:v>The research topic is the impact of cannabis on programming ability, focusing on analyzing its role in program correctness, programming speed, solution diversity and developer self-evaluation.</x:v>
      </x:c>
      <x:c r="F1007" t="str">
        <x:v>No</x:v>
      </x:c>
      <x:c r="G1007" t="str">
        <x:v>ICSE-24</x:v>
      </x:c>
      <x:c r="H1007" t="str">
        <x:v>Programming tasks:
Short programming problems (Boolean logic, code tracing, code writing), adapted from the program comprehension literature.
"Interview style" programming questions (1D arrays, recursive structures, 2D arrays), selected from the LeetCode platform.
Baseline comparison: Differences in performance of the same participants while awake versus under the influence of marijuana</x:v>
      </x:c>
      <x:c r="I1007" t="str">
        <x:v>Indicators:
Correctness (test case pass rate), programming time, typing speed, proportion of deleted characters, and proportion of inactive time.
Effect size (Cohen’s d), correlation (Pearson’s r).
Effect:
Cannabis resulted in a significant decrease in procedural correctness (10% fewer passed tests, p&lt;0.05, d=0.28–0.44).
Programming speed is reduced by 10–14% (p&lt;0.04, d=0.3), accompanied by slower typing speed, more deletions, and increased inactive time.
Self-assessment accuracy was high (r=0.59).</x:v>
      </x:c>
      <x:c r="J1007" t="str">
        <x:v>No</x:v>
      </x:c>
      <x:c r="K1007" t="str">
        <x:v>Some technology companies (such as IBM and Cisco) have anti-cannabis employment policies, but developers believe these policies are ineffective and easy to circumvent (cited in Newman et al. 2023).
The findings imply that the negative impact of cannabis on programming (10%) is much smaller than the difference in new hire productivity (16–25 times), questioning the need for strict drug policies.</x:v>
      </x:c>
      <x:c r="L1007" t="str">
        <x:v>No</x:v>
      </x:c>
      <x:c r="M1007" s="6" t="e">
        <x:f>HYPERLINK("https://github.com/CelloCorgi/CannabisObservationalStudy","https://github.com/CelloCorgi/CannabisObservationalStudy")</x:f>
        <x:v>HYPERLINK is not implemented. linkLocation=https://github.com/CelloCorgi/CannabisObservationalStudy, friendlyName=https://github.com/CelloCorgi/CannabisObservationalStudy</x:v>
      </x:c>
      <x:c r="N1007" t="str">
        <x:v>3</x:v>
      </x:c>
      <x:c r="O1007" t="str">
        <x:v>Cross-cutting and emerging themes</x:v>
      </x:c>
      <x:c r="P1007" t="str">
        <x:v>Neuroscience and programming cognition</x:v>
      </x:c>
      <x:c r="Q1007" t="str">
        <x:v>No</x:v>
      </x:c>
    </x:row>
    <x:row r="1008" ht="25.5" customHeight="1">
      <x:c r="A1008" t="str">
        <x:v>Mining Pull Requests to Detect Process Anomalies in Open Source Software Development</x:v>
      </x:c>
      <x:c r="B1008" t="str">
        <x:v>Management</x:v>
      </x:c>
      <x:c r="C1008" t="str">
        <x:v>This paper proposes a process-mining-based approach to detect anomalies in Pull Request (PR) processes within open-source software development. By analyzing 17,531 PRs from 18 GitHub projects, the study identifies control-flow and semantic anomalies, extracting 45 root causes. Key findings reveal that PRs in the non-fork model are more likely to bypass reviews (42% vs. 5% in fork models), posing higher risks. Normal process models are constructed for four collaboration scenarios, demonstrating effectiveness in flagging anomalies in poisoned projects. The work provides early risk indicators for OSS supply chain security.</x:v>
      </x:c>
      <x:c r="D1008" t="str">
        <x:v>This paper proposes a process-mining-based approach to detect anomalies in Pull Request (PR) processes within open-source software development. By analyzing 17,531 PRs from 18 GitHub projects, the study identifies control-flow and semantic anomalies, extracting 45 root causes. Key findings reveal that PRs in the non-fork model are more likely to bypass reviews (42% vs. 5% in fork models), posing higher risks. Normal process models are constructed for four collaboration scenarios, demonstrating effectiveness in flagging anomalies in poisoned projects. The work provides early risk indicators for OSS supply chain security.</x:v>
      </x:c>
      <x:c r="E1008" t="str">
        <x:v>The research topic is anomaly detection and pattern analysis of the Pull Request process in open source software development, focusing on the identification and root cause analysis of control flow anomalies, semantic anomalies, and pattern modeling of normal PR processes.</x:v>
      </x:c>
      <x:c r="F1008" t="str">
        <x:v>Yes</x:v>
      </x:c>
      <x:c r="G1008" t="str">
        <x:v>ICSE-24</x:v>
      </x:c>
      <x:c r="H1008" t="str">
        <x:v>The paper does not use standard benchmarks, but selects the PR data of 18 open source projects (such as Apache Dubbo, TensorFlow, etc.) as experimental objects, and additionally analyzes 4 projects known to be maliciously contaminated (such as php-src, ua-parser.js) as verification cases.</x:v>
      </x:c>
      <x:c r="I1008" t="str">
        <x:v>Indicators:
Fitness: Measures how well the case fits the model (0.68–1.0).
Accuracy: How accurately the model classifies behavior (0.77–0.95).
Generalization: The model’s ability to adapt to unseen cases (0.77–0.98).
Simplicity: The complexity of the model structure (0.65–0.68).
Effect:
The normal process model performed well on all four indicators (see Table 9).
In poisoned projects, the proportion of abnormal PRs is significantly higher than that of unpolluted projects (22% vs. 6%, p=0.0028)</x:v>
      </x:c>
      <x:c r="J1008" t="str">
        <x:v>No</x:v>
      </x:c>
      <x:c r="K1008" t="str">
        <x:v>The paper mentions cooperation with Huawei Technologies Co., Ltd. and selected 18 frequently used open source projects in its software supply chain for multiple case studies. In addition, 4 real poisoned projects (such as php-src) were analyzed to verify the practicability of the anomaly detection method, indicating that it has early warning value in industrial supply chain security.</x:v>
      </x:c>
      <x:c r="L1008" t="str">
        <x:v>No</x:v>
      </x:c>
      <x:c r="M1008" s="6"/>
      <x:c r="N1008"/>
      <x:c r="O1008" t="str">
        <x:v>Software maintenance and evolution</x:v>
      </x:c>
      <x:c r="P1008" t="str">
        <x:v>Open source project sustainability research</x:v>
      </x:c>
      <x:c r="Q1008" t="str">
        <x:v>No</x:v>
      </x:c>
    </x:row>
    <x:row r="1009" ht="25.5" customHeight="1">
      <x:c r="A1009" t="str">
        <x:v>Concrete Constraint Guided Symbolic Execution</x:v>
      </x:c>
      <x:c r="B1009" t="str">
        <x:v>Testing</x:v>
      </x:c>
      <x:c r="C1009" t="str">
        <x:v>This paper introduces a novel approach called Concrete Constraint Guided Symbolic Execution, which leverages data dependency analysis to prioritize unexplored concrete branches during symbolic execution. By focusing on partially covered concrete branching conditions (accounting for 70% of real-world program branches), the method guides state selection to improve overall code coverage. Experimental results on 10 open-source C programs demonstrate an average 28.8% increase in branch coverage and enhanced detection of security violations compared to existing strategies.</x:v>
      </x:c>
      <x:c r="D1009" t="str">
        <x:v>This paper introduces a novel approach called Concrete Constraint Guided Symbolic Execution, which leverages data dependency analysis to prioritize unexplored concrete branches during symbolic execution. By focusing on partially covered concrete branching conditions (accounting for 70% of real-world program branches), the method guides state selection to improve overall code coverage. Experimental results on 10 open-source C programs demonstrate an average 28.8% increase in branch coverage and enhanced detection of security violations compared to existing strategies.</x:v>
      </x:c>
      <x:c r="E1009" t="str">
        <x:v>The research topic is to guide symbolic execution through specific constraints to improve code coverage and vulnerability detection capabilities, focusing on solving the problem of path explosion in symbolic execution and optimizing the coverage of specific branch conditions.</x:v>
      </x:c>
      <x:c r="F1009" t="str">
        <x:v>Yes</x:v>
      </x:c>
      <x:c r="G1009" t="str">
        <x:v>ICSE-24</x:v>
      </x:c>
      <x:c r="H1009" t="str">
        <x:v>The paper selected 10 open source C programs as experimental objects, including:
expat, libxml2, readelf, objcopy, gawk
make, sqlite3, nasm, grep, sed
These programs come from common benchmarks related to symbolic execution research (such as KLEE's test set), are moderate in size and contain rich branch conditions.</x:v>
      </x:c>
      <x:c r="I1009" t="str">
        <x:v>Indicators:
Branch Coverage: Measures the proportion of branches that are covered.
Number of fully covered specific branch conditions: Counts the number of fully covered specific branch conditions.
Number of security vulnerability triggers: Use the UBSan detection tool to verify whether the generated test cases can trigger undefined behavior (such as integer overflow, null pointer dereference, etc.).
Effect:
The branch coverage rate is increased by 28.8% on average (compared to baseline strategies such as BFS).
The number of fully covered specific branch conditions increases by 15.6 on average (compared to the optimal baseline).
Triggers 6/7 security vulnerabilities (other methods trigger up to 3).</x:v>
      </x:c>
      <x:c r="J1009" t="str">
        <x:v>No</x:v>
      </x:c>
      <x:c r="K1009" t="str">
        <x:v>Not reported</x:v>
      </x:c>
      <x:c r="L1009" t="str">
        <x:v>No</x:v>
      </x:c>
      <x:c r="M1009" s="6"/>
      <x:c r="N1009"/>
      <x:c r="O1009" t="str">
        <x:v>Program Analysis and Software Testing</x:v>
      </x:c>
      <x:c r="P1009" t="str">
        <x:v>program analysis techniques</x:v>
      </x:c>
      <x:c r="Q1009" t="str">
        <x:v>No</x:v>
      </x:c>
    </x:row>
    <x:row r="1010" ht="25.5" customHeight="1">
      <x:c r="A1010" t="str">
        <x:v>Improving Testing Behavior by Gamifying IntelliJ</x:v>
      </x:c>
      <x:c r="B1010" t="str">
        <x:v>Testing</x:v>
      </x:c>
      <x:c r="C1010" t="str">
        <x:v>This paper introduces IntelliGame, a gamified plugin for the IntelliJ IDE designed to improve developers' testing behavior. The plugin features 27 multi-level achievements that reward positive testing actions, such as writing tests, measuring coverage, and debugging. A controlled experiment with 49 participants demonstrated that IntelliGame significantly increased test quantity, coverage, mutation scores, and test execution frequency while encouraging earlier functionality implementation. The study highlights the effectiveness of integrating gamification directly into the development environment.</x:v>
      </x:c>
      <x:c r="D1010" t="str">
        <x:v>This paper introduces IntelliGame, a gamified plugin for the IntelliJ IDE designed to improve developers' testing behavior. The plugin features 27 multi-level achievements that reward positive testing actions, such as writing tests, measuring coverage, and debugging. A controlled experiment with 49 participants demonstrated that IntelliGame significantly increased test quantity, coverage, mutation scores, and test execution frequency while encouraging earlier functionality implementation. The study highlights the effectiveness of integrating gamification directly into the development environment.</x:v>
      </x:c>
      <x:c r="E1010" t="str">
        <x:v>The research theme of the paper is to use gamification methods (such as achievement systems) to motivate developers to improve software testing behavior in the integrated development environment (IDE), including writing tests, running tests, improving coverage, etc.</x:v>
      </x:c>
      <x:c r="F1010" t="str">
        <x:v>No</x:v>
      </x:c>
      <x:c r="G1010" t="str">
        <x:v>ICSE-24</x:v>
      </x:c>
      <x:c r="H1010" t="str">
        <x:v>The paper uses the FixedOrderComparator class in the Apache Commons project as an experimental task, requiring participants to implement and test the methods of this class. In addition, the golden test suite of Rojas et al. was used to evaluate the functional implementation.</x:v>
      </x:c>
      <x:c r="I1010" t="str">
        <x:v>Quantitative indicators:
Number of tests
Code coverage (Line coverage, Branch coverage)
Mutation score
Test executions
Debug executions
Golden test suite passes
Effect:
Developers using IntelliGame wrote significantly more tests (11.5 vs. 4.3).
Significant improvement in code coverage (89% vs. 48% line coverage).
The mutation score improved significantly (84% vs. 44%).
Tests were executed more often (22.8 vs. 10.5).</x:v>
      </x:c>
      <x:c r="J1010" t="str">
        <x:v>No</x:v>
      </x:c>
      <x:c r="K1010" t="str">
        <x:v>Not reported</x:v>
      </x:c>
      <x:c r="L1010" t="str">
        <x:v>No</x:v>
      </x:c>
      <x:c r="M1010" s="6"/>
      <x:c r="N1010"/>
      <x:c r="O1010" t="str">
        <x:v>Human-computer interaction and developer tools</x:v>
      </x:c>
      <x:c r="P1010" t="str">
        <x:v>Developer experience and flow analysis</x:v>
      </x:c>
      <x:c r="Q1010" t="str">
        <x:v>No</x:v>
      </x:c>
    </x:row>
    <x:row r="1011" ht="25.5" customHeight="1">
      <x:c r="A1011" t="str">
        <x:v>SCTrans: Constructing a Large Public Scenario Dataset for Simulation Testing of Autonomous Driving Systems</x:v>
      </x:c>
      <x:c r="B1011" t="str">
        <x:v>Testing</x:v>
      </x:c>
      <x:c r="C1011" t="str">
        <x:v>This paper introduces SCTrans, a transformation-based approach to construct simulation scenario files for autonomous driving systems (ADS) testing. By converting real-world traffic scenario datasets into standardized formats compatible with advanced simulators (e.g., Carla and LGSVL) and ADS platforms (e.g., Apollo and Autoware), SCTrans builds a public dataset of over 1,900 diverse scenarios. Experiments demonstrate that the dataset enhances the collision-finding capability of ADS fuzzers, identifying 9 safety-critical bugs in Apollo and Autoware, with 4 confirmed by developers.</x:v>
      </x:c>
      <x:c r="D1011" t="str">
        <x:v>This paper introduces SCTrans, a transformation-based approach to construct simulation scenario files for autonomous driving systems (ADS) testing. By converting real-world traffic scenario datasets into standardized formats compatible with advanced simulators (e.g., Carla and LGSVL) and ADS platforms (e.g., Apollo and Autoware), SCTrans builds a public dataset of over 1,900 diverse scenarios. Experiments demonstrate that the dataset enhances the collision-finding capability of ADS fuzzers, identifying 9 safety-critical bugs in Apollo and Autoware, with 4 confirmed by developers.</x:v>
      </x:c>
      <x:c r="E1011" t="str">
        <x:v>The research theme of the paper is to use model conversion technology to convert existing traffic scene data sets into scene files that can be directly used for autonomous driving system simulation testing to solve the problem of insufficient scene diversity and usability in simulation testing.</x:v>
      </x:c>
      <x:c r="F1011" t="str">
        <x:v>Yes</x:v>
      </x:c>
      <x:c r="G1011" t="str">
        <x:v>ICSE-24</x:v>
      </x:c>
      <x:c r="H1011" t="str">
        <x:v>Input data sources: CommonRoad, inD, highD traffic scene data sets.
Target simulation platform: LGSVL+Apollo, Carla+Autoware.
Comparison baseline: existing public simulation scene data sets (such as Esmini, OSC-ALKS, Carla's own scenes, etc.).</x:v>
      </x:c>
      <x:c r="I1011" t="str">
        <x:v>Quantitative indicators:
Syntactic Accuracy: 100%.
Semantic Perseverance: 99.7%.
Label Coverage: Covers 78.5% of the simulation scene labels in ISO 21448.
Vendi Score: 32.9 (a measure of scene diversity).
Improved collision detection: Test tools using this dataset found 7 times the number of collisions compared to manually designed scenarios.
Effect:
1,994 directly usable simulation scene files were generated.
9 security-critical vulnerabilities were discovered (4 confirmed).
Significantly improve the efficiency and coverage of testing tools.</x:v>
      </x:c>
      <x:c r="J1011" t="str">
        <x:v>Yes</x:v>
      </x:c>
      <x:c r="K1011" t="str">
        <x:v>The generated scene files have been used to test industrial-level autonomous driving systems (Apollo and Autoware).
The discovered vulnerabilities were submitted to the development team and some were identified and fixed.
The dataset is publicly available to support further research and applications in academia and industry.</x:v>
      </x:c>
      <x:c r="L1011" t="str">
        <x:v>No</x:v>
      </x:c>
      <x:c r="M1011" s="6"/>
      <x:c r="N1011"/>
      <x:c r="O1011" t="str">
        <x:v>Cross-cutting and emerging themes</x:v>
      </x:c>
      <x:c r="P1011" t="str">
        <x:v>Autonomous driving system testing</x:v>
      </x:c>
      <x:c r="Q1011" t="str">
        <x:v>No</x:v>
      </x:c>
    </x:row>
    <x:row r="1012" ht="25.5" customHeight="1">
      <x:c r="A1012" t="str">
        <x:v>Curiosity-Driven Testing for Sequential Decision-Making Process</x:v>
      </x:c>
      <x:c r="B1012" t="str">
        <x:v>Testing</x:v>
      </x:c>
      <x:c r="C1012" t="str">
        <x:v>This paper presents CureFuzz, a curiosity-driven fuzz testing approach for Sequential Decision-Making Processes (SDPs) powered by deep learning. SDPs are critical in applications like autonomous driving and robotic control but are prone to learning unsafe behaviors. CureFuzz leverages a curiosity mechanism to explore novel scenarios and a multi-objective seed selection technique to balance exploration and crash detection. Experimental results demonstrate that CureFuzz outperforms state-of-the-art methods in detecting diverse crash-triggering scenarios and can improve model robustness by repairing identified faults.</x:v>
      </x:c>
      <x:c r="D1012" t="str">
        <x:v>This paper presents CureFuzz, a curiosity-driven fuzz testing approach for Sequential Decision-Making Processes (SDPs) powered by deep learning. SDPs are critical in applications like autonomous driving and robotic control but are prone to learning unsafe behaviors. CureFuzz leverages a curiosity mechanism to explore novel scenarios and a multi-objective seed selection technique to balance exploration and crash detection. Experimental results demonstrate that CureFuzz outperforms state-of-the-art methods in detecting diverse crash-triggering scenarios and can improve model robustness by repairing identified faults.</x:v>
      </x:c>
      <x:c r="E1012" t="str">
        <x:v>The research topic is fuzz testing of sequential decision-making processes (SDPs), which aims to discover diverse crash triggering scenarios through a curiosity-driven approach and improve the security and reliability of deep learning models.</x:v>
      </x:c>
      <x:c r="F1012" t="str">
        <x:v>Yes</x:v>
      </x:c>
      <x:c r="G1012" t="str">
        <x:v>ICSE-24</x:v>
      </x:c>
      <x:c r="H1012" t="str">
        <x:v>The paper uses the following benchmark testing environment:
CARLA (autonomous driving simulator)
ACAS Xu (Aircraft Collision Avoidance System)
Cooperative Navigation (Coop Navi) (multi-agent reinforcement learning environment)
BipedalWalker (bipedal robotic environment in OpenAI Gym)</x:v>
      </x:c>
      <x:c r="I1012" t="str">
        <x:v>Quantitative indicators:
State Coverage: Measures the proportion of the environment state space covered by the test.
Total Crashes: Number of crash triggering scenarios found.
Distinct Crashes: Diversity of crash scenarios.
Analysis Time: The computational efficiency of each iteration.
Effect:
CureFuzz significantly outperforms baseline methods (such as MDPFuzz and G-Model) in state coverage and number of crash detections. For example, in the BipedalWalker environment, the number of crash detections increased by 422.22%.
The analysis time is 81.8% faster than MDPFuzz, showing higher computational efficiency.</x:v>
      </x:c>
      <x:c r="J1012" t="str">
        <x:v>Yes</x:v>
      </x:c>
      <x:c r="K1012" t="str">
        <x:v>The paper mentions the following industrial applications:
Autonomous driving: Test the safety of autonomous vehicles with the CARLA simulator.
Aviation Safety: Testing the reliability of aircraft collision avoidance algorithms using the ACAS Xu system.
Case study: By repairing the ACAS Xu model, the number of crashes was reduced by 73%, verifying the practicability of the method.</x:v>
      </x:c>
      <x:c r="L1012" t="str">
        <x:v>No</x:v>
      </x:c>
      <x:c r="M1012" s="6" t="e">
        <x:f>HYPERLINK("https://github.com/soarsmu/CureFuzz","https://github.com/soarsmu/CureFuzz")</x:f>
        <x:v>HYPERLINK is not implemented. linkLocation=https://github.com/soarsmu/CureFuzz, friendlyName=https://github.com/soarsmu/CureFuzz</x:v>
      </x:c>
      <x:c r="N1012" t="str">
        <x:v>5</x:v>
      </x:c>
      <x:c r="O1012" t="str">
        <x:v>Program Analysis and Software Testing</x:v>
      </x:c>
      <x:c r="P1012" t="str">
        <x:v>Automated test generation</x:v>
      </x:c>
      <x:c r="Q1012" t="str">
        <x:v>No</x:v>
      </x:c>
    </x:row>
    <x:row r="1013" ht="25.5" customHeight="1">
      <x:c r="A1013" t="str">
        <x:v>Detecting Logic Bugs in Graph Database Management Systems via Injective and Surjective Graph Pattern Transformation</x:v>
      </x:c>
      <x:c r="B1013" t="str">
        <x:v>Testing</x:v>
      </x:c>
      <x:c r="C1013" t="str">
        <x:v>This paper introduces GraphGenie, a tool that employs injective and surjective Graph Query Transformation (GQT) to detect logic bugs in Graph Database Management Systems (GDBMSs). By generating semantically equivalent or variant queries, GraphGenie validates the consistency of query results to identify potential bugs. Experimental results demonstrate that GraphGenie discovered 25 unknown bugs (including 16 logic bugs and 6 performance issues) in popular GDBMSs like Neo4j and RedisGraph, outperforming existing methods in accuracy and effectiveness.</x:v>
      </x:c>
      <x:c r="D1013" t="str">
        <x:v>This paper introduces GraphGenie, a tool that employs injective and surjective Graph Query Transformation (GQT) to detect logic bugs in Graph Database Management Systems (GDBMSs). By generating semantically equivalent or variant queries, GraphGenie validates the consistency of query results to identify potential bugs. Experimental results demonstrate that GraphGenie discovered 25 unknown bugs (including 16 logic bugs and 6 performance issues) in popular GDBMSs like Neo4j and RedisGraph, outperforming existing methods in accuracy and effectiveness.</x:v>
      </x:c>
      <x:c r="E1013" t="str">
        <x:v>The research topic is logical error detection in graph database management systems, generating mutation queries through injective and surjective graph query transformation (GQT), and verifying the consistency of the results to find errors.</x:v>
      </x:c>
      <x:c r="F1013" t="str">
        <x:v>No</x:v>
      </x:c>
      <x:c r="G1013" t="str">
        <x:v>ICSE-24</x:v>
      </x:c>
      <x:c r="H1013" t="str">
        <x:v>The paper uses the following benchmark data sets and graph database systems:
Dataset: CyberSecurity and Recommendation standard data sets provided by Neo4j.
Graph database system: Neo4j, RedisGraph, AgensGraph, TinkerPop, JanusGraph, HugeGraph</x:v>
      </x:c>
      <x:c r="I1013" t="str">
        <x:v>Quantitative indicators:
Number of errors found: including logic errors, internal errors, and performance issues.
False positive rate: Compared to existing methods (such as Grand), GraphGenie has a false positive rate of 0.
Performance issue detection: Identify performance degradation through execution time deviations such as 5x or 2x thresholds.
Effect:
25 unknown errors (16 logical errors, 3 internal errors, 6 performance issues) were found in 6 graph databases.
Compared with Grand (80% false positive rate), GraphGenie has 0 false positive rate.
In the 24-hour test, the number of unique bug-triggering cases found by GraphGenie was 2 orders of magnitude higher than GDBMeter's.</x:v>
      </x:c>
      <x:c r="J1013" t="str">
        <x:v>Yes</x:v>
      </x:c>
      <x:c r="K1013" t="str">
        <x:v>Please check carefully.
Start a new conversation
Only recognize text in attachments
3597503.3623347.pdf
PDF 1.61MB
Send a message to DeepSeek</x:v>
      </x:c>
      <x:c r="L1013" t="str">
        <x:v>No</x:v>
      </x:c>
      <x:c r="M1013" s="6"/>
      <x:c r="N1013"/>
      <x:c r="O1013" t="str">
        <x:v>Program Analysis and Software Testing</x:v>
      </x:c>
      <x:c r="P1013" t="str">
        <x:v>Automated test generation</x:v>
      </x:c>
      <x:c r="Q1013" t="str">
        <x:v>No</x:v>
      </x:c>
    </x:row>
    <x:row r="1014" ht="25.5" customHeight="1">
      <x:c r="A1014" t="str">
        <x:v>BOMs Away! Inside the Minds of Stakeholders: A Comprehensive Study of Bills of Materials for Software Systems</x:v>
      </x:c>
      <x:c r="B1014" t="str">
        <x:v>Management</x:v>
      </x:c>
      <x:c r="C1014" t="str">
        <x:v>This paper investigates the current state, challenges, and solutions related to Software Bills of Materials (SBOMs) in software development and management. SBOMs are tools for tracking software dependencies, vulnerabilities, and licenses to enhance supply chain security. Through surveys of 138 practitioners and interviews with 8 participants, the study identifies 12 major challenges, such as SBOM specification complexity, insufficient tooling, and maintenance issues. It proposes four actionable solutions, including multi-dimensional SBOM specifications and improved tooling. The study also examines SBOM adoption in critical open-source projects, AI/ML, and cyber-physical systems.</x:v>
      </x:c>
      <x:c r="D1014" t="str">
        <x:v>This paper investigates the current state, challenges, and solutions related to Software Bills of Materials (SBOMs) in software development and management. SBOMs are tools for tracking software dependencies, vulnerabilities, and licenses to enhance supply chain security. Through surveys of 138 practitioners and interviews with 8 participants, the study identifies 12 major challenges, such as SBOM specification complexity, insufficient tooling, and maintenance issues. It proposes four actionable solutions, including multi-dimensional SBOM specifications and improved tooling. The study also examines SBOM adoption in critical open-source projects, AI/ML, and cyber-physical systems.</x:v>
      </x:c>
      <x:c r="E1014" t="str">
        <x:v>The research topic of the paper is the creation, use, challenges and solutions of software bill of materials (SBOM), focusing on its application and industry adoption in multiple fields (such as open source software, AI/ML, embedded systems).</x:v>
      </x:c>
      <x:c r="F1014" t="str">
        <x:v>No</x:v>
      </x:c>
      <x:c r="G1014" t="str">
        <x:v>ICSE-24</x:v>
      </x:c>
      <x:c r="H1014" t="str">
        <x:v>The paper does not explicitly mention a specific benchmark, but collects practical experience from different fields (such as key open source projects, AI/ML developers, legal practitioners) through surveys and interviews as empirical data.</x:v>
      </x:c>
      <x:c r="I1014" t="str">
        <x:v>Quantitative indicators: The paper does not use traditional quantitative indicators (such as accuracy, recall), but analyzes SBOM usage frequency, tool satisfaction, challenge distribution, etc. through survey statistics (such as percentage).
Effect: The study found that 56% of participants were familiar with SBOM, but tool support was insufficient (for example, 85% of ML developers did not understand AIBOM tools), and solutions were proposed (such as improved tool integration, standardized specifications).</x:v>
      </x:c>
      <x:c r="J1014" t="str">
        <x:v>No</x:v>
      </x:c>
      <x:c r="K1014" t="str">
        <x:v>Industrial application: Mentioned the US Executive Order 14028 requiring government suppliers to provide SBOM, as well as GitHub's SBOM generation tool.
Case Study: Includes SBOM adoption of key open source projects such as the Linux kernel, as well as CERN’s use of CycloneDX (page 6).</x:v>
      </x:c>
      <x:c r="L1014" t="str">
        <x:v>No</x:v>
      </x:c>
      <x:c r="M1014" s="6"/>
      <x:c r="N1014"/>
      <x:c r="O1014" t="str">
        <x:v>Software maintenance and evolution</x:v>
      </x:c>
      <x:c r="P1014" t="str">
        <x:v>Software dependency management</x:v>
      </x:c>
      <x:c r="Q1014" t="str">
        <x:v>No</x:v>
      </x:c>
    </x:row>
    <x:row r="1015" ht="25.5" customHeight="1">
      <x:c r="A1015" t="str">
        <x:v>Compiler-directed Migrating API Callsite of Client Code</x:v>
      </x:c>
      <x:c r="B1015" t="str">
        <x:v>Maintenance</x:v>
      </x:c>
      <x:c r="C1015" t="str">
        <x:v>This paper introduces LibCatch, a compiler-directed approach for automating the migration of client code to adapt to API-breaking changes (e.g., renaming, parameter modifications). Traditional methods rely on mining API mappings or learning edit scripts but face inherent limitations. LibCatch analyzes compiler-reported error types and locations, defines 14 migration operators, and incrementally generates solutions to resolve errors. Evaluations show that LibCatch reduces compilation errors in 92.7% of 123 migration tasks and fully resolves errors in 32.4% of tasks. Additionally, LibCatch successfully migrated 7 out of 15 real-world projects, outperforming existing tools.</x:v>
      </x:c>
      <x:c r="D1015" t="str">
        <x:v>This paper introduces LibCatch, a compiler-directed approach for automating the migration of client code to adapt to API-breaking changes (e.g., renaming, parameter modifications). Traditional methods rely on mining API mappings or learning edit scripts but face inherent limitations. LibCatch analyzes compiler-reported error types and locations, defines 14 migration operators, and incrementally generates solutions to resolve errors. Evaluations show that LibCatch reduces compilation errors in 92.7% of 123 migration tasks and fully resolves errors in 32.4% of tasks. Additionally, LibCatch successfully migrated 7 out of 15 real-world projects, outperforming existing tools.</x:v>
      </x:c>
      <x:c r="E1015" t="str">
        <x:v>The research topic of the paper is to automatically migrate client code to adapt to destructive changes in the API library, focusing on the compiler-oriented migration method and its application effect in actual projects.</x:v>
      </x:c>
      <x:c r="F1015" t="str">
        <x:v>No</x:v>
      </x:c>
      <x:c r="G1015" t="str">
        <x:v>ICSE-24</x:v>
      </x:c>
      <x:c r="H1015" t="str">
        <x:v>Self-built benchmark: Contains 123 migration tasks, based on API usage examples of Apache projects (such as Cassandra, Lucene), and generates compilation errors by replacing library versions.
Real projects: 15 GitHub projects (such as flea-db, explicit-semantic-analysis), built with Maven and dependent on the Lucene library.</x:v>
      </x:c>
      <x:c r="I1015" t="str">
        <x:v>Quantitative indicators:
Compilation error reduction rate (Reduction Rate).
Fully Resolved Tasks.
Consistency with Manual Migrations (Edits Identical to Manual Migrations).
Effect:
Among 123 tasks, LibCatch reduces 92.7% of compilation errors and completely fixes 32.4% of tasks (39.3% is consistent with manual migration).
Among 15 real projects, LibCatch completely repaired 7 projects, and the errors of the remaining 6 projects were reduced to ≤2; the comparison tool SemDiff only repaired 2 errors of 1 project, and Meditor was invalid.</x:v>
      </x:c>
      <x:c r="J1015" t="str">
        <x:v>Yes</x:v>
      </x:c>
      <x:c r="K1015" t="str">
        <x:v>Industrial application: No specific industrial cooperation cases are explicitly mentioned, but the experiment includes real projects (such as flea-db, explicit-semantic-analysis).
Case Study:
flea-db: Migrate Lucene 4.10.3→5.0.0, fix 6 errors (parameter deletion, method replacement).
explicit-semantic-analysis: Migrate Lucene 4.8.1→5.0.0, fix 23 errors (constructor parameter adjustment, path type conversion).</x:v>
      </x:c>
      <x:c r="L1015" t="str">
        <x:v>No</x:v>
      </x:c>
      <x:c r="M1015" s="6"/>
      <x:c r="N1015"/>
      <x:c r="O1015" t="str">
        <x:v>Code generation and understanding</x:v>
      </x:c>
      <x:c r="P1015" t="str">
        <x:v>Code translation and migration</x:v>
      </x:c>
      <x:c r="Q1015" t="str">
        <x:v>No</x:v>
      </x:c>
    </x:row>
    <x:row r="1016" ht="25.5" customHeight="1">
      <x:c r="A1016" t="str">
        <x:v>Hard to Read and Understand Pythonic Idioms? DeIdiom and Explain Them in Non-Idiomatic Equivalent Code</x:v>
      </x:c>
      <x:c r="B1016" t="str">
        <x:v>Maintenance</x:v>
      </x:c>
      <x:c r="C1016" t="str">
        <x:v>The paper investigates the readability challenges of nine unique Pythonic idioms (e.g., list comprehensions, chained comparisons) and their prevalence in real-world projects. It reveals that developers often struggle to understand these idioms, and their usage may lead to performance degradation, redundancy, and bugs. To address these issues, the authors developed Delidom, a tool that automatically transforms idiomatic code into equivalent non-idiomatic code. Evaluations demonstrate high accuracy (99%-100%) and effectiveness in improving developers' comprehension (63.5% correctness improvement and 22.6% faster completion time).</x:v>
      </x:c>
      <x:c r="D1016" t="str">
        <x:v>The paper investigates the readability challenges of nine unique Pythonic idioms (e.g., list comprehensions, chained comparisons) and their prevalence in real-world projects. It reveals that developers often struggle to understand these idioms, and their usage may lead to performance degradation, redundancy, and bugs. To address these issues, the authors developed Delidom, a tool that automatically transforms idiomatic code into equivalent non-idiomatic code. Evaluations demonstrate high accuracy (99%-100%) and effectiveness in improving developers' comprehension (63.5% correctness improvement and 22.6% faster completion time).</x:v>
      </x:c>
      <x:c r="E1016" t="str">
        <x:v>The research topic of the paper is the readability problem of Python idiomatic expressions and the development of automatic interpretation tools, including:
Analyze developers’ challenges in understanding Python idiomatic expressions.
Study the use and potential negative impacts of idiomatic expressions in real projects.
The development tool Delidom improves code readability by converting it to non-idiomatic code.</x:v>
      </x:c>
      <x:c r="F1016" t="str">
        <x:v>Yes</x:v>
      </x:c>
      <x:c r="G1016" t="str">
        <x:v>ICSE-24</x:v>
      </x:c>
      <x:c r="H1016" t="str">
        <x:v>Dataset: 7,577 high-star Python repositories crawled from GitHub, containing 1,708,831 idiomatic code instances.
Stack Overflow Questions: 154 questions related to nine idiomatic expressions to analyze developer understanding challenges.
User study: Comprehension test with 20 participants on 27 idiomatic code examples.</x:v>
      </x:c>
      <x:c r="I1016" t="str">
        <x:v>Detection accuracy (d-acc): 100% (all idiomatic expressions).
Rewriting accuracy (r-acc): 99%-100% (seven idiomatic expressions reach 100%, two types exceed 99%).
User research effects:
The accuracy rate increased by 63.5% (0.94 in the experimental group vs. 0.58 in the control group).
The completion time was shortened by 22.6% (37.8 seconds in the experimental group vs. 48.9 seconds in the control group)</x:v>
      </x:c>
      <x:c r="J1016" t="str">
        <x:v>No</x:v>
      </x:c>
      <x:c r="K1016" t="str">
        <x:v>Not reported</x:v>
      </x:c>
      <x:c r="L1016" t="str">
        <x:v>No</x:v>
      </x:c>
      <x:c r="M1016" s="6"/>
      <x:c r="N1016"/>
      <x:c r="O1016" t="str">
        <x:v>Code generation and understanding</x:v>
      </x:c>
      <x:c r="P1016" t="str">
        <x:v>Code refactoring and smell detection</x:v>
      </x:c>
      <x:c r="Q1016" t="str">
        <x:v>Yes</x:v>
      </x:c>
    </x:row>
    <x:row r="1017" ht="25.5" customHeight="1">
      <x:c r="A1017" t="str">
        <x:v>Are We There Yet? Unraveling the State-of-the-Art Smart Contract Fuzzers</x:v>
      </x:c>
      <x:c r="B1017" t="str">
        <x:v>Testing</x:v>
      </x:c>
      <x:c r="C1017" t="str">
        <x:v>This paper conducts a systematic review and empirical evaluation of state-of-the-art smart contract fuzzers. It benchmarks 11 fuzzers using a labeled dataset of 2,000 contracts and five performance metrics (throughput, bug detection, effectiveness, coverage, and overhead). Results reveal limitations in current tools, such as high false positives/negatives due to flawed test oracles. The study identifies key improvement directions (e.g., refining oracles, enhancing seed quality) and highlights industry preferences for tools like Echidna, which supports customizable oracles. The work provides insights for advancing smart contract fuzzing techniques.</x:v>
      </x:c>
      <x:c r="D1017" t="str">
        <x:v>This paper conducts a systematic review and empirical evaluation of state-of-the-art smart contract fuzzers. It benchmarks 11 fuzzers using a labeled dataset of 2,000 contracts and five performance metrics (throughput, bug detection, effectiveness, coverage, and overhead). Results reveal limitations in current tools, such as high false positives/negatives due to flawed test oracles. The study identifies key improvement directions (e.g., refining oracles, enhancing seed quality) and highlights industry preferences for tools like Echidna, which supports customizable oracles. The work provides insights for advancing smart contract fuzzing techniques.</x:v>
      </x:c>
      <x:c r="E1017" t="str">
        <x:v>The research topic of the paper is the systematic evaluation and improvement direction of smart contract fuzz testing technology, specifically including:
Technical overview of existing smart contract fuzz testing tools (such as seed generation, scheduling strategies).
Multi-dimensional performance evaluation (vulnerability detection, coverage, etc.) based on unified benchmarks.
Industry demand analysis and future tool optimization suggestions (such as customized oracles, online fuzz testing).</x:v>
      </x:c>
      <x:c r="F1017" t="str">
        <x:v>Yes</x:v>
      </x:c>
      <x:c r="G1017" t="str">
        <x:v>ICSE-24</x:v>
      </x:c>
      <x:c r="H1017" t="str">
        <x:v>Dataset: Contains 2,000 smart contracts that have been manually verified and marked, integrated from previous research (such as SolidiFI Benchmark) and third-party warehouses.
Covered vulnerability types: 9 types of common vulnerabilities (such as re-entrancy attacks, integer overflow, etc.).</x:v>
      </x:c>
      <x:c r="I1017" t="str">
        <x:v>Throughput: EF/CF and ityfuzz perform best (due to lightweight EVM), ContractFuzzer is the lowest (only 0.09 tx/s).
Vulnerability detection (Detected Bugs): Confuzzius detects the most vulnerabilities (such as 175 BD vulnerabilities), but there are generally high false positives (FP) and false negatives (FN).
Detection speed (Effectiveness): Most tools detect vulnerabilities within 1 second, but sFuzz has a higher latency due to batch processing.
Code coverage (Coverage): ityfuzz and Smartian have the highest coverage (due to coverage guidance strategy), and ContractFuzzer has the lowest (black box has no feedback).
Resource overhead (Overhead): Confuzzius (PyEVM) has the lowest overhead, and SmartGift (simulating full nodes) has the highest CPU usage.</x:v>
      </x:c>
      <x:c r="J1017" t="str">
        <x:v>No</x:v>
      </x:c>
      <x:c r="K1017" t="str">
        <x:v>Use of tools in the industry: Audit companies (such as Trail of Bits, QuillAudits) mainly rely on Echidna (supports customized oracles), and academic tools (such as sFuzz) are less commonly used (see Table 5).
Industry survey: Feedback from 16 practitioners showed that ease of use and customized oracles are key requirements (Figure 7), and Echidna is more popular for its integration of Slither and online fuzz testing.</x:v>
      </x:c>
      <x:c r="L1017" t="str">
        <x:v>No</x:v>
      </x:c>
      <x:c r="M1017" s="6"/>
      <x:c r="N1017"/>
      <x:c r="O1017" t="str">
        <x:v>Software security and vulnerability analysis</x:v>
      </x:c>
      <x:c r="P1017" t="str">
        <x:v>Smart contract security</x:v>
      </x:c>
      <x:c r="Q1017" t="str">
        <x:v>No</x:v>
      </x:c>
    </x:row>
    <x:row r="1018" ht="25.5" customHeight="1">
      <x:c r="A1018" t="str">
        <x:v>RPG: Rust Library Fuzzing with Pool-based Fuzz Target Generation and Generic Support</x:v>
      </x:c>
      <x:c r="B1018" t="str">
        <x:v>Testing</x:v>
      </x:c>
      <x:c r="C1018" t="str">
        <x:v>The paper introduces RPG, an automated fuzz target generation technique for Rust libraries. RPG employs a pool-based method to generate diverse API sequences, prioritizing unsafe code and API interactions, while providing generic support and validity checks. Experimental results demonstrate that RPG outperforms state-of-the-art tools by detecting 25 previously unknown bugs in 50 popular Rust libraries.</x:v>
      </x:c>
      <x:c r="D1018" t="str">
        <x:v>The paper introduces RPG, an automated fuzz target generation technique for Rust libraries. RPG employs a pool-based method to generate diverse API sequences, prioritizing unsafe code and API interactions, while providing generic support and validity checks. Experimental results demonstrate that RPG outperforms state-of-the-art tools by detecting 25 previously unknown bugs in 50 popular Rust libraries.</x:v>
      </x:c>
      <x:c r="E1018" t="str">
        <x:v>The research topic is automated fuzz test target generation, especially for testing of Rust libraries, solving the challenges of generating diverse API sequences and supporting generic calls.</x:v>
      </x:c>
      <x:c r="F1018" t="str">
        <x:v>Yes</x:v>
      </x:c>
      <x:c r="G1018" t="str">
        <x:v>ICSE-24</x:v>
      </x:c>
      <x:c r="H1018" t="str">
        <x:v>The paper selects 50 popular Rust libraries from crates.io as experimental data sets, which are divided into five categories according to code size: Micro, Small, Medium, Large and Huge.</x:v>
      </x:c>
      <x:c r="I1018" t="str">
        <x:v>API coverage: 71.8% (RPG) vs. 47.3% (baseline RULF).
Dependency coverage: 11.1% (RPG) vs. 4.84% (RULF).
Number of generated fuzzy targets: 2121 (RPG) vs. 923 (RULF), of which RPG supports 745 generic targets.
Defect detection: 58 defects were found (including 25 unknown defects), significantly better than RULF (42) and other tools (such as Miri and Rudra).</x:v>
      </x:c>
      <x:c r="J1018" t="str">
        <x:v>Yes</x:v>
      </x:c>
      <x:c r="K1018" t="str">
        <x:v>The paper mentioned that some of the authors of RPG are from Huawei Fermat Labs, and some of the libraries in the experiment (such as regex and bytes) are industrial-grade applications. In addition, the discovered defects have been confirmed by the library maintainer, but the industry deployment cases are not specifically described.
Answer: Cooperation with Huawei was mentioned, but no application cases in the industry were given in detail.</x:v>
      </x:c>
      <x:c r="L1018" t="str">
        <x:v>Yes</x:v>
      </x:c>
      <x:c r="M1018" s="6"/>
      <x:c r="N1018"/>
      <x:c r="O1018" t="str">
        <x:v>Program Analysis and Software Testing</x:v>
      </x:c>
      <x:c r="P1018" t="str">
        <x:v>Automated test generation</x:v>
      </x:c>
      <x:c r="Q1018" t="str">
        <x:v>No</x:v>
      </x:c>
    </x:row>
    <x:row r="1019" ht="25.5" customHeight="1">
      <x:c r="A1019" t="str">
        <x:v>Extrapolating Coverage Rate in Greybox Fuzzing</x:v>
      </x:c>
      <x:c r="B1019" t="str">
        <x:v>Testing</x:v>
      </x:c>
      <x:c r="C1019" t="str">
        <x:v>The paper introduces a novel extrapolation methodology to predict the coverage rate in greybox fuzzing campaigns. By addressing adaptive bias through bootstrapped blackbox simulations and linear regression, the method achieves significantly lower prediction errors (at least one order of magnitude) compared to existing techniques. Experiments on five real-world programs demonstrate its effectiveness, especially for long-term predictions.</x:v>
      </x:c>
      <x:c r="D1019" t="str">
        <x:v>The paper introduces a novel extrapolation methodology to predict the coverage rate in greybox fuzzing campaigns. By addressing adaptive bias through bootstrapped blackbox simulations and linear regression, the method achieves significantly lower prediction errors (at least one order of magnitude) compared to existing techniques. Experiments on five real-world programs demonstrate its effectiveness, especially for long-term predictions.</x:v>
      </x:c>
      <x:c r="E1019" t="str">
        <x:v>The research topic is coverage extrapolation in gray-box fuzz testing, focusing on solving the adaptive bias problem to optimize test resource allocation and early termination of inefficient test activities.</x:v>
      </x:c>
      <x:c r="F1019" t="str">
        <x:v>Yes</x:v>
      </x:c>
      <x:c r="G1019" t="str">
        <x:v>ICSE-24</x:v>
      </x:c>
      <x:c r="H1019" t="str">
        <x:v>The paper uses 5 open source C programs in the Fuzztastic fuzz testing benchmark platform:
freetype2
jasper
readelf
gif2png
jsoncpp</x:v>
      </x:c>
      <x:c r="I1019" t="str">
        <x:v>Coverage prediction error (Log Error,
L
ˉ
L
ˉ
 ): The paper method has at least one order of magnitude lower error (4/5 procedures) than the baseline method (Chao and Jost's extrapolator).
Relative Bias,
Δ
~
Δ
~
 ): In 3/5 programs, the time points predicted by the paper method are closer to the target coverage (the deviation is reduced by 35%-77%).
Long-term forecasting capabilities: Maintains high accuracy when the forecast range extends to 3 times the length of the current campaign.</x:v>
      </x:c>
      <x:c r="J1019" t="str">
        <x:v>No</x:v>
      </x:c>
      <x:c r="K1019" t="str">
        <x:v>Not reported</x:v>
      </x:c>
      <x:c r="L1019" t="str">
        <x:v>No</x:v>
      </x:c>
      <x:c r="M1019" s="6"/>
      <x:c r="N1019"/>
      <x:c r="O1019" t="str">
        <x:v>Program Analysis and Software Testing</x:v>
      </x:c>
      <x:c r="P1019" t="str">
        <x:v>Automated test generation</x:v>
      </x:c>
      <x:c r="Q1019" t="str">
        <x:v>No</x:v>
      </x:c>
    </x:row>
    <x:row r="1020" ht="25.5" customHeight="1">
      <x:c r="A1020" t="str">
        <x:v>FuzzInMem: Fuzzing Programs via In-memory Structures</x:v>
      </x:c>
      <x:c r="B1020" t="str">
        <x:v>Testing</x:v>
      </x:c>
      <x:c r="C1020" t="str">
        <x:v>The paper FuzzInMem: Fuzzing Programs via In-memory Structures introduces a novel fuzzing technique that mutates in-memory data structures of programs and reuses built-in printer functions to regenerate valid input files. Traditional fuzzers struggle with complex file formats (e.g., PDF) due to strict constraints, often producing invalid inputs. FuzzInMem addresses this by analyzing source code to locate key structures, synthesizing mutators to modify them in memory, and leveraging printer functions to emit valid files. Evaluations on 15 real-world applications show that FuzzInMem outperforms state-of-the-art fuzzers (e.g., AFL++, Weizz) by 42%-70% in path coverage and generates 10x-10000x more valid seeds. It also discovered 29 unique vulnerabilities and 5 CVEs.</x:v>
      </x:c>
      <x:c r="D1020" t="str">
        <x:v>The paper FuzzInMem: Fuzzing Programs via In-memory Structures introduces a novel fuzzing technique that mutates in-memory data structures of programs and reuses built-in printer functions to regenerate valid input files. Traditional fuzzers struggle with complex file formats (e.g., PDF) due to strict constraints, often producing invalid inputs. FuzzInMem addresses this by analyzing source code to locate key structures, synthesizing mutators to modify them in memory, and leveraging printer functions to emit valid files. Evaluations on 15 real-world applications show that FuzzInMem outperforms state-of-the-art fuzzers (e.g., AFL++, Weizz) by 42%-70% in path coverage and generates 10x-10000x more valid seeds. It also discovered 29 unique vulnerabilities and 5 CVEs.</x:v>
      </x:c>
      <x:c r="E1020" t="str">
        <x:v>The research topic of the paper is fuzz testing technology based on memory structure mutation, which aims to solve the constraint problem generated by complex file format input by directly modifying the data structure in the program memory and reusing the printing function, thereby improving the coverage of fuzz testing and vulnerability discovery capabilities.</x:v>
      </x:c>
      <x:c r="F1020" t="str">
        <x:v>No</x:v>
      </x:c>
      <x:c r="G1020" t="str">
        <x:v>ICSE-24</x:v>
      </x:c>
      <x:c r="H1020" t="str">
        <x:v>The Benchmark used in the paper includes 15 real-world applications, covering a variety of file formats (such as PDF, images, compressed files, etc.), including:
Document processing: Poppler, mupdf, xpdf, qpdf, podofo
Image processing: libpng, giflib, openjpeg, libjpeg, mozjpeg, ImageMagick
Compression tools: libzip, miniz, zlib
Others: xfig</x:v>
      </x:c>
      <x:c r="I1020" t="str">
        <x:v>Path Coverage: FuzzInMem is 70.45%, 66.64%, 41.86%, 65.08% and 1.82% higher on average than AFL, AFL++, Mopt, Weizz and FormatFuzzer respectively.
Valid Seed Generation: The seed validity generated by FuzzInMem is significantly higher than that of other tools (10x-10000x). For example, the effective rate is 69.3% in libpng, while AFL is only 0.000125%.
Vulnerability Discovery: 29 unique vulnerabilities and 5 CVEs were discovered.</x:v>
      </x:c>
      <x:c r="J1020" t="str">
        <x:v>Yes</x:v>
      </x:c>
      <x:c r="K1020" t="str">
        <x:v>PDF Reader Vulnerability: A stack exhaustion vulnerability (CVE) that is more than 10 years old was discovered in Xpdf, affecting commercial software such as Apple Preview, Foxit PDF Reader, and Adobe PDF Reader.
Other cases: Vulnerabilities discovered in open source tools such as Poppler and ImageMagick have been confirmed and fixed by developers.</x:v>
      </x:c>
      <x:c r="L1020" t="str">
        <x:v>No</x:v>
      </x:c>
      <x:c r="M1020" s="6"/>
      <x:c r="N1020"/>
      <x:c r="O1020" t="str">
        <x:v>Program Analysis and Software Testing</x:v>
      </x:c>
      <x:c r="P1020" t="str">
        <x:v>Automated test generation</x:v>
      </x:c>
      <x:c r="Q1020" t="str">
        <x:v>No</x:v>
      </x:c>
    </x:row>
    <x:row r="1021" ht="25.5" customHeight="1">
      <x:c r="A1021" t="str">
        <x:v>Fuzz4All: Universal Fuzzing with Large Language Models</x:v>
      </x:c>
      <x:c r="B1021" t="str">
        <x:v>Testing</x:v>
      </x:c>
      <x:c r="C1021" t="str">
        <x:v>The paper Fuzz4All: Universal Fuzzing with Large Language Models introduces a novel fuzzing approach leveraging LLMs to generate and mutate inputs for diverse programming languages. Unlike traditional fuzzers tied to specific languages, Fuzz4All employs an autoprompting technique to distill user-provided documentation into effective prompts and an iterative fuzzing loop to generate diverse inputs. Evaluated on six languages (e.g., C, Python) and nine systems (e.g., GCC, Qiskit), Fuzz4All achieves 36.8% higher coverage than state-of-the-art fuzzers and detects 98 bugs (64 confirmed as new). Its generality and effectiveness demonstrate the potential of LLMs in software testing.</x:v>
      </x:c>
      <x:c r="D1021" t="str">
        <x:v>The paper Fuzz4All: Universal Fuzzing with Large Language Models introduces a novel fuzzing approach leveraging LLMs to generate and mutate inputs for diverse programming languages. Unlike traditional fuzzers tied to specific languages, Fuzz4All employs an autoprompting technique to distill user-provided documentation into effective prompts and an iterative fuzzing loop to generate diverse inputs. Evaluated on six languages (e.g., C, Python) and nine systems (e.g., GCC, Qiskit), Fuzz4All achieves 36.8% higher coverage than state-of-the-art fuzzers and detects 98 bugs (64 confirmed as new). Its generality and effectiveness demonstrate the potential of LLMs in software testing.</x:v>
      </x:c>
      <x:c r="E1021" t="str">
        <x:v>The research topic of the paper is general fuzz testing technology based on large language models, which aims to solve the limitations of traditional fuzz testing tools in cross-language, new feature support and input diversity through the generation and mutation capabilities of LLM.</x:v>
      </x:c>
      <x:c r="F1021" t="str">
        <x:v>Yes</x:v>
      </x:c>
      <x:c r="G1021" t="str">
        <x:v>ICSE-24</x:v>
      </x:c>
      <x:c r="H1021" t="str">
        <x:v>The paper evaluates Fuzz4All in 6 programming languages and 9 real systems, including:
Compiler: GCC, Clang (C/C++), OpenJDK (Java)
Solver: Z3, CVC5 (SMT2 language)
Toolchain: Go toolchain
Quantum computing platform: Qiskit (Python)
Comparison baselines include Csmith (C), YARPGen (C++), TypeFuzz (SMT), Hephaestus (Java), etc.</x:v>
      </x:c>
      <x:c r="I1021" t="str">
        <x:v>Code coverage (Coverage): Fuzz4All improves by 36.8% on average compared with the optimal baseline, for example, it improves by 75.6% on Qiskit.
Valid input rate (% Valid): The valid rate of generated input varies by language (such as 23.02% for Go and 47.63% for SMT), but invalid input can still help find parsing logic loopholes.
Vulnerability discovery: A total of 98 vulnerabilities were discovered (64 new vulnerabilities), such as GCC’s noexcept feature crash (Figure 5a), Clang’s decltype parsing error (Figure 5b).
Target test hit rate (Hit Rate): The test hit rate for specific features (such as C++'s std::expected) reaches 83.0% (Table 3).</x:v>
      </x:c>
      <x:c r="J1021" t="str">
        <x:v>Yes</x:v>
      </x:c>
      <x:c r="K1021" t="str">
        <x:v>The paper mentions industry application cases, including:
GCC/Clang vulnerability: The discovered compiler vulnerability was confirmed and fixed by the developer, and some test cases were included in the official test set.
Qiskit Quantum Platform Vulnerability: The vulnerability found in the QASM export logic (Figure 5d) is exposed by the semantically rich input generated by LLM.
Other systems: Go runtime library's ReadMemStats null pointer crash (Figure 5c), etc.
All vulnerabilities were submitted to corresponding open source projects, and most of them have been fixed.</x:v>
      </x:c>
      <x:c r="L1021" t="str">
        <x:v>No</x:v>
      </x:c>
      <x:c r="M1021" s="6" t="e">
        <x:f>HYPERLINK("https://github.com/fuzz4all/fuzz4all","https://github.com/fuzz4all/fuzz4all")</x:f>
        <x:v>HYPERLINK is not implemented. linkLocation=https://github.com/fuzz4all/fuzz4all, friendlyName=https://github.com/fuzz4all/fuzz4all</x:v>
      </x:c>
      <x:c r="N1021" t="str">
        <x:v>276</x:v>
      </x:c>
      <x:c r="O1021" t="str">
        <x:v>Program Analysis and Software Testing</x:v>
      </x:c>
      <x:c r="P1021" t="str">
        <x:v>Automated test generation</x:v>
      </x:c>
      <x:c r="Q1021" t="str">
        <x:v>Yes</x:v>
      </x:c>
    </x:row>
    <x:row r="1022" ht="25.5" customHeight="1">
      <x:c r="A1022" s="4" t="str">
        <x:v>ReFAIR: Toward a Context-Aware Recommender for Fairness Requirements Engineering</x:v>
      </x:c>
      <x:c r="B1022" t="str">
        <x:v>Requirements</x:v>
      </x:c>
      <x:c r="C1022" t="str">
        <x:v>The paper introduces ReFAIR, an automated framework designed to support fairness requirements engineering in machine learning (ML) systems. By leveraging natural language processing (NLP) and word embedding techniques, ReFAIR classifies sensitive features from User Stories based on the application domain and ML task context. The framework aims to address fairness concerns early in the development lifecycle. Evaluated on a synthetic dataset of 12,401 User Stories spanning 34 domains, ReFAIR achieved high accuracy in domain classification (F1-score: 97%) and ML task classification (F1-score: 90%), with near-perfect sensitive feature recommendations (MoJo distance: 0.04).</x:v>
      </x:c>
      <x:c r="D1022" t="str">
        <x:v>The paper introduces ReFAIR, an automated framework designed to support fairness requirements engineering in machine learning (ML) systems. By leveraging natural language processing (NLP) and word embedding techniques, ReFAIR classifies sensitive features from User Stories based on the application domain and ML task context. The framework aims to address fairness concerns early in the development lifecycle. Evaluated on a synthetic dataset of 12,401 User Stories spanning 34 domains, ReFAIR achieved high accuracy in domain classification (F1-score: 97%) and ML task classification (F1-score: 90%), with near-perfect sensitive feature recommendations (MoJo distance: 0.04).</x:v>
      </x:c>
      <x:c r="E1022" t="str">
        <x:v>The research topic of the paper is fairness requirements engineering of machine learning systems, which specifically includes:
Automatically identify sensitive features through user stories.
Context-aware recommendations combining application domains and machine learning tasks.
Automated support for early fairness analysis.</x:v>
      </x:c>
      <x:c r="F1022" t="str">
        <x:v>Yes</x:v>
      </x:c>
      <x:c r="G1022" t="str">
        <x:v>ICSE-24</x:v>
      </x:c>
      <x:c r="H1022" t="str">
        <x:v>The paper uses a synthetic data set containing 12,401 user stories covering 34 application areas and 25 machine learning tasks. The dataset is built based on existing fairness-related domain knowledge (such as Fabris et al.'s ontology) and AI technology dictionaries (such as Duran Silva's dictionary), and is generated through ChatGPT and manually verified.</x:v>
      </x:c>
      <x:c r="I1022" t="str">
        <x:v>Domain Classification (RQ₁):
The best model (BERT + XGBoost) has an F1 score of 98% and an accuracy of 98%.
Task classification (RQ₂):
The best combination (GloVe + Label Powerset + LSVC) has an F1 score of 90% and a Hamming Loss of 5%.
Sensitive Feature Recommendation (RQ₃):
The MoJo distance is 0.04 (near perfect match), and 97% of user story recommendations are completely correct.</x:v>
      </x:c>
      <x:c r="J1022" t="str">
        <x:v>No</x:v>
      </x:c>
      <x:c r="K1022" t="str">
        <x:v>Not reported</x:v>
      </x:c>
      <x:c r="L1022" t="str">
        <x:v>No</x:v>
      </x:c>
      <x:c r="M1022" s="6"/>
      <x:c r="N1022"/>
      <x:c r="O1022" t="str">
        <x:v>Requirements Engineering and Software Architecture</x:v>
      </x:c>
      <x:c r="P1022" t="str">
        <x:v>Requirements elicitation and analysis</x:v>
      </x:c>
      <x:c r="Q1022" t="str">
        <x:v>Yes</x:v>
      </x:c>
    </x:row>
    <x:row r="1023" ht="25.5" customHeight="1">
      <x:c r="A1023" t="str">
        <x:v>Analyzing and Debugging Normative Requirements via Satisfiability Checking</x:v>
      </x:c>
      <x:c r="B1023" t="str">
        <x:v>Requirements</x:v>
      </x:c>
      <x:c r="C1023" t="str">
        <x:v>The paper introduces N-Check, a formal approach for analyzing and debugging normative non-functional requirements (N-NFRs) through satisfiability checking. N-NFRs capture social, legal, ethical, empathetic, and cultural (SLEEC) constraints on system behavior but are prone to well-formedness issues (e.g., conflicts, redundancy) due to their elicitation by non-technical stakeholders. N-Check translates N-NFRs expressed in SLEEC DSL into first-order logic with relational objects (FOL*), checks their satisfiability, and generates non-technical diagnostics to pinpoint issues. The approach is validated via nine case studies involving 233 N-NFRs from domains like assistive-care robots and autonomous vehicles, demonstrating its effectiveness in real-world scenarios.</x:v>
      </x:c>
      <x:c r="D1023" t="str">
        <x:v>The paper introduces N-Check, a formal approach for analyzing and debugging normative non-functional requirements (N-NFRs) through satisfiability checking. N-NFRs capture social, legal, ethical, empathetic, and cultural (SLEEC) constraints on system behavior but are prone to well-formedness issues (e.g., conflicts, redundancy) due to their elicitation by non-technical stakeholders. N-Check translates N-NFRs expressed in SLEEC DSL into first-order logic with relational objects (FOL*), checks their satisfiability, and generates non-technical diagnostics to pinpoint issues. The approach is validated via nine case studies involving 233 N-NFRs from domains like assistive-care robots and autonomous vehicles, demonstrating its effectiveness in real-world scenarios.</x:v>
      </x:c>
      <x:c r="E1023" t="str">
        <x:v>The research topic of the paper is automated analysis and debugging of normative non-functional requirements (N-NFRs), including:
Identify conflicts, redundancies, over-restrictions, and deficiencies of N-NFRs through satisfiability checking.
Provides non-technical stakeholder-friendly diagnostic information to support debugging.
Verify the practicality of the method in complex systems (e.g., medical robots, autonomous driving).</x:v>
      </x:c>
      <x:c r="F1023" t="str">
        <x:v>Yes</x:v>
      </x:c>
      <x:c r="G1023" t="str">
        <x:v>ICSE-24</x:v>
      </x:c>
      <x:c r="H1023" t="str">
        <x:v>The paper uses 9 real case studies as a benchmark, covering medical, transportation, manufacturing and other fields (such as ALMI assisted nursing system, AutoCar autonomous driving system), and contains a total of 233 N-NFRs. Case studies are jointly defined by technical and non-technical stakeholders and quality is ensured through manual review.</x:v>
      </x:c>
      <x:c r="I1023" t="str">
        <x:v>Detection ability: 20 situational conflicts, 8 redundancies, and 38 deficiencies were identified in 9 cases, with a low false positive rate (only 4 cases had false positives).
Efficiency: Analysis time ranges from 21 to 49 seconds (depending on case complexity).
Diagnostic support: User feedback shows that diagnostic information can effectively help understand problems (such as highlighting conflict clauses and providing tracking of conflict scenarios).</x:v>
      </x:c>
      <x:c r="J1023" t="str">
        <x:v>Yes</x:v>
      </x:c>
      <x:c r="K1023" t="str">
        <x:v>The paper mentions multiple industry case studies, including:
ALMI: Assistive monitoring and care robot for the elderly and disabled (deployed).
AutoCar: Emergency vehicle priority perception system for autonomous vehicles (design phase).
DressAssist: Assistive dressing robot (prototype stage).
SafeSCAD: Driver attention management system for shared control of autonomous driving (prototype stage).
These cases demonstrate the applicability of N-Check in real industrial scenarios.</x:v>
      </x:c>
      <x:c r="L1023" t="str">
        <x:v>No</x:v>
      </x:c>
      <x:c r="M1023" s="6"/>
      <x:c r="N1023"/>
      <x:c r="O1023" t="str">
        <x:v>Formal methods and verification</x:v>
      </x:c>
      <x:c r="P1023" t="str">
        <x:v>Formal modeling and verification of requirements</x:v>
      </x:c>
      <x:c r="Q1023" t="str">
        <x:v>No</x:v>
      </x:c>
    </x:row>
    <x:row r="1024" ht="25.5" customHeight="1">
      <x:c r="A1024" t="str">
        <x:v>RogueOne: Detecting Rogue Updates via Differential Data-flow Analysis Using Trust Domains</x:v>
      </x:c>
      <x:c r="B1024" t="str">
        <x:v>Maintenance</x:v>
      </x:c>
      <x:c r="C1024" t="str">
        <x:v>The paper presents RogueOne, a system designed to detect rogue updates in JavaScript packages (e.g., npm). By employing differential data-flow analysis and the novel concept of trust domains, RogueOne identifies changes in interactions with external APIs to flag malicious updates. Evaluations show that RogueOne achieves over 75% detection accuracy with less than 5% false positives, outperforming state-of-the-art tools like Maloss and Amalfi.</x:v>
      </x:c>
      <x:c r="D1024" t="str">
        <x:v>The paper presents RogueOne, a system designed to detect rogue updates in JavaScript packages (e.g., npm). By employing differential data-flow analysis and the novel concept of trust domains, RogueOne identifies changes in interactions with external APIs to flag malicious updates. Evaluations show that RogueOne achieves over 75% detection accuracy with less than 5% false positives, outperforming state-of-the-art tools like Maloss and Amalfi.</x:v>
      </x:c>
      <x:c r="E1024" t="str">
        <x:v>The research topic of the paper is software supply chain security, with a specific focus on detecting malicious updates in JavaScript packages through static analysis and differential data flow technology.</x:v>
      </x:c>
      <x:c r="F1024" t="str">
        <x:v>No</x:v>
      </x:c>
      <x:c r="G1024" t="str">
        <x:v>ICSE-24</x:v>
      </x:c>
      <x:c r="H1024" t="str">
        <x:v>The paper uses two data sets:
Multi-version dataset: Contains 333 updates (including malicious and benign) in 12 packages.
Single-update dataset: contains updates of 341 independent packages (150 highly dependent packages, 150 random packages, 29 known malicious packages, 12 publicly reported malicious packages).</x:v>
      </x:c>
      <x:c r="I1024" t="str">
        <x:v>Detection rate (True Positive Rate): RogueOne detected 75.6% of malicious updates (RogueOne-Paranoid reached 92.7%).
False Positive Rate: RogueOne false positive rate is 4.7% (RogueOne-Paranoid is 40%).
Comparison with baseline: Better than Maloss (detection rate 34.1%, false alarm rate 36.7%) and Amalfi (detection rate highest 28.6%, false alarm rate 1.8%).</x:v>
      </x:c>
      <x:c r="J1024" t="str">
        <x:v>No</x:v>
      </x:c>
      <x:c r="K1024" t="str">
        <x:v>The paper mentions an event-stream attack case (a malicious dependency injection incident in 2018 that affected the CoPay Bitcoin wallet) and shows that RogueOne can effectively detect such attacks. No other specific industry applications were mentioned.</x:v>
      </x:c>
      <x:c r="L1024" t="str">
        <x:v>No</x:v>
      </x:c>
      <x:c r="M1024" s="6"/>
      <x:c r="N1024"/>
      <x:c r="O1024" t="str">
        <x:v>Software security and vulnerability analysis</x:v>
      </x:c>
      <x:c r="P1024" t="str">
        <x:v>Malicious code detection</x:v>
      </x:c>
      <x:c r="Q1024" t="str">
        <x:v>No</x:v>
      </x:c>
    </x:row>
    <x:row r="1025" ht="25.5" customHeight="1">
      <x:c r="A1025" t="str">
        <x:v>ACAV: A Framework for Automatic Causality Analysis in Autonomous Vehicle Accident Recordings</x:v>
      </x:c>
      <x:c r="B1025" t="str">
        <x:v>Testing</x:v>
      </x:c>
      <x:c r="C1025" t="str">
        <x:v>The paper presents ACAV, an automated framework for causality analysis in autonomous vehicle (AV) accident recordings. ACAV operates in two stages: first, it simplifies accident recordings by extracting features from ADS module messages and discarding irrelevant frames using a weighted voting method; second, it identifies safety-critical frames and deduces causal events by analyzing Station-Time (ST) graphs. Evaluated on the Apollo ADS, ACAV successfully identified causal events in 93.64% of 110 accident recordings and achieved high accuracy in fault-injected scenarios (96.44% for prediction errors, 85.73% for planning errors). The framework provides actionable insights for improving AV safety.</x:v>
      </x:c>
      <x:c r="D1025" t="str">
        <x:v>The paper presents ACAV, an automated framework for causality analysis in autonomous vehicle (AV) accident recordings. ACAV operates in two stages: first, it simplifies accident recordings by extracting features from ADS module messages and discarding irrelevant frames using a weighted voting method; second, it identifies safety-critical frames and deduces causal events by analyzing Station-Time (ST) graphs. Evaluated on the Apollo ADS, ACAV successfully identified causal events in 93.64% of 110 accident recordings and achieved high accuracy in fault-injected scenarios (96.44% for prediction errors, 85.73% for planning errors). The framework provides actionable insights for improving AV safety.</x:v>
      </x:c>
      <x:c r="E1025" t="str">
        <x:v>The research topic of the paper is automated causal analysis of automatic driving system (ADS) accident records, aiming to quickly locate the root cause of the accident through technical means and improve system safety.</x:v>
      </x:c>
      <x:c r="F1025" t="str">
        <x:v>Yes</x:v>
      </x:c>
      <x:c r="G1025" t="str">
        <x:v>ICSE-24</x:v>
      </x:c>
      <x:c r="H1025" t="str">
        <x:v>Dataset:
110 real accident records generated by the AV test engine (including intersections, merging, rear-end collisions, etc.).
1206 Apollo ADS incident records injecting specific faults (used to verify the accuracy of causal analysis).
Platform: Baidu Apollo 7.0 autonomous driving system, SVL simulator, some experiments are extended to Autoware.universe and CARLA simulator.</x:v>
      </x:c>
      <x:c r="I1025" t="str">
        <x:v>Simplification stage indicators:
Ratio of Reduced Frames: 62.23% (average).
Recall of Critical Frames: 94.41% (under optimal weight combination).
Cause and effect analysis indicators:
Accuracy:
Prediction module error: 96.44%.
Planning module error: 85.73%.
Identification of causal event types: 5 types of events (such as incorrect trajectory prediction, improper behavioral planning, etc.) were successfully identified in 103/110 accidents.</x:v>
      </x:c>
      <x:c r="J1025" t="str">
        <x:v>Yes</x:v>
      </x:c>
      <x:c r="K1025" t="str">
        <x:v>Industrial applications:
Applied to Baidu Apollo 7.0 and SVL simulator to support accident analysis in actual ADS development.
Extended to Autoware.universe (needs to adapt to the message structure), verifying the universality of the framework.
Case study: The paper does not mention specific corporate cooperation cases, but provides examples of open source code and incident reports (see the supporting website of the paper).</x:v>
      </x:c>
      <x:c r="L1025" t="str">
        <x:v>No</x:v>
      </x:c>
      <x:c r="M1025" s="6"/>
      <x:c r="N1025"/>
      <x:c r="O1025" t="str">
        <x:v>Cross-cutting and emerging themes</x:v>
      </x:c>
      <x:c r="P1025" t="str">
        <x:v>Autonomous driving system testing</x:v>
      </x:c>
      <x:c r="Q1025" t="str">
        <x:v>No</x:v>
      </x:c>
    </x:row>
    <x:row r="1026" ht="25.5" customHeight="1">
      <x:c r="A1026" s="10" t="str">
        <x:v>Efficiently Trimming the Fat: Streamlining Software Dependencies with Java Reflection and Dependency Analysis</x:v>
      </x:c>
      <x:c r="B1026" t="str">
        <x:v>Maintenance</x:v>
      </x:c>
      <x:c r="C1026" t="str">
        <x:v>The paper presents Slimming, a technique to reliably remove bloated dependencies from Java projects. Slimming employs static reflection analysis to resolve dynamic behaviors in frameworks (e.g., Spring Boot) by parsing configuration files (e.g., XML, YAML) and modeling string manipulations. It further generates debloating solutions by balancing benefits (e.g., vulnerability reduction) and costs (e.g., maintenance effort). Evaluations show Slimming achieves 97.0% Precision and 98.8% Recall in reflection analysis, with 57.6% of its reports confirmed by developers in 66 open-source projects.</x:v>
      </x:c>
      <x:c r="D1026" t="str">
        <x:v>The paper presents Slimming, a technique to reliably remove bloated dependencies from Java projects. Slimming employs static reflection analysis to resolve dynamic behaviors in frameworks (e.g., Spring Boot) by parsing configuration files (e.g., XML, YAML) and modeling string manipulations. It further generates debloating solutions by balancing benefits (e.g., vulnerability reduction) and costs (e.g., maintenance effort). Evaluations show Slimming achieves 97.0% Precision and 98.8% Recall in reflection analysis, with 57.6% of its reports confirmed by developers in 66 open-source projects.</x:v>
      </x:c>
      <x:c r="E1026" t="str">
        <x:v>The research topic of the paper is the automatic identification and streamlining of redundant dependency libraries in Java projects, focusing on solving the problem of reflective calls that are difficult to handle with static analysis, and providing reasonable dependency management solutions.</x:v>
      </x:c>
      <x:c r="F1026" t="str">
        <x:v>No</x:v>
      </x:c>
      <x:c r="G1026" t="str">
        <x:v>ICSE-24</x:v>
      </x:c>
      <x:c r="H1026" t="str">
        <x:v>Reflection analysis benchmark: 3,520 reflection calls (from 37 framework-based Java projects, 100% test coverage).
Reliance on reduced validation data set: 40 Java projects (100% test coverage).
Large-scale empirical data set: 4,035 Maven projects (containing 8,337 modules).</x:v>
      </x:c>
      <x:c r="I1026" t="str">
        <x:v>Reflection analysis indicators:
Precision: 97.0%.
Recall: 98.8%.
F-measure: 97.9%.
Dependence on streamlined indicators:
Test pass rate (TPR): 100%.
Number of false positives (FA): 0.
Induced dependency conflicts (IDC): 0.
Industry adoption rate: 57.6% (38/66 reports confirmed by developers).</x:v>
      </x:c>
      <x:c r="J1026" t="str">
        <x:v>Yes</x:v>
      </x:c>
      <x:c r="K1026" t="str">
        <x:v>Industrial cooperation: Huawei Cloud Computing Technology Co., Ltd. participated in the research (author's unit).
Case study:
Submit Pull Requests in open source projects such as Apache Linkis and be adopted (such as fixing vulnerability CVE-2022-45693).
Developer feedback confirms the usefulness of the tool (e.g. comments “extremely useful”).
Large-scale empirical analysis: 4,035 Maven projects were analyzed and 152,711 redundant dependencies were identified.</x:v>
      </x:c>
      <x:c r="L1026" t="str">
        <x:v>Yes</x:v>
      </x:c>
      <x:c r="M1026" s="6"/>
      <x:c r="N1026"/>
      <x:c r="O1026" t="str">
        <x:v>Software maintenance and evolution</x:v>
      </x:c>
      <x:c r="P1026" t="str">
        <x:v>Software dependency management</x:v>
      </x:c>
      <x:c r="Q1026" t="str">
        <x:v>No</x:v>
      </x:c>
    </x:row>
    <x:row r="1027" ht="25.5" customHeight="1">
      <x:c r="A1027" t="str">
        <x:v>Less is More? An Empirical Study on Configuration Issues in Python PyPI Ecosystem</x:v>
      </x:c>
      <x:c r="B1027" t="str">
        <x:v>Maintenance</x:v>
      </x:c>
      <x:c r="C1027" t="str">
        <x:v>This paper conducts an empirical study on configuration issues in the Python PyPI ecosystem. It introduces PyConf, a tool designed to detect potential configuration issues during the setup, packing, and usage stages of third-party libraries. The study identifies 15 types of configuration issues, with 68% detectable only through source-level checks. A benchmark, VLIns, is constructed to evaluate automatic dependency inference approaches, revealing that current tools fail to infer dependencies for about 35% of projects. The findings highlight the need for stricter dependency constraints and enhanced conflict checks.</x:v>
      </x:c>
      <x:c r="D1027" t="str">
        <x:v>This paper conducts an empirical study on configuration issues in the Python PyPI ecosystem. It introduces PyConf, a tool designed to detect potential configuration issues during the setup, packing, and usage stages of third-party libraries. The study identifies 15 types of configuration issues, with 68% detectable only through source-level checks. A benchmark, VLIns, is constructed to evaluate automatic dependency inference approaches, revealing that current tools fail to infer dependencies for about 35% of projects. The findings highlight the need for stricter dependency constraints and enhanced conflict checks.</x:v>
      </x:c>
      <x:c r="E1027" t="str">
        <x:v>The research topic of the paper is configuration problems in the Python PyPI ecosystem, including dependency conflicts, incomplete configurations and misconfigurations, as well as the detection and resolution of these problems.</x:v>
      </x:c>
      <x:c r="F1027" t="str">
        <x:v>Yes</x:v>
      </x:c>
      <x:c r="G1027" t="str">
        <x:v>ICSE-24</x:v>
      </x:c>
      <x:c r="H1027" t="str">
        <x:v>The benchmark used in the paper is VLIns, which contains 131,720 library releases that pass all PyConf checks to evaluate the effectiveness of automatic dependency inference tools.</x:v>
      </x:c>
      <x:c r="I1027" t="str">
        <x:v>Quantitative indicator: Pass Rate, which is the proportion of the runtime environment generated by the tool that passes all PyConf checks.
Effect:
PyEGo has a Pass Rate of 65.0%, making it the best performing tool.
The Pass Rates of Pipreqs and Dockerizeme are 52.9% and 26.6% respectively (when the correct Python version is provided).
The study found that about 35% of library releases cannot correctly infer dependencies by existing tools.</x:v>
      </x:c>
      <x:c r="J1027" t="str">
        <x:v>No</x:v>
      </x:c>
      <x:c r="K1027" t="str">
        <x:v>Not reported</x:v>
      </x:c>
      <x:c r="L1027" t="str">
        <x:v>No</x:v>
      </x:c>
      <x:c r="M1027" s="6"/>
      <x:c r="N1027"/>
      <x:c r="O1027" t="str">
        <x:v>Software maintenance and evolution</x:v>
      </x:c>
      <x:c r="P1027" t="str">
        <x:v>Software dependency management</x:v>
      </x:c>
      <x:c r="Q1027" t="str">
        <x:v>No</x:v>
      </x:c>
    </x:row>
    <x:row r="1028" ht="25.5" customHeight="1">
      <x:c r="A1028" t="str">
        <x:v>Data-Driven Evidence-Based Syntactic Sugar Design</x:v>
      </x:c>
      <x:c r="B1028" t="str">
        <x:v>Design</x:v>
      </x:c>
      <x:c r="C1028" t="str">
        <x:v>This paper proposes a data-driven approach for programming language design by mining frequent subgraph patterns from 166 million Java methods to identify opportunities for new syntactic sugars. Using generalized control-flow graphs (CFGs) and the Boa infrastructure, the study extracts 7 potential Java syntactic sugars that simplify common idioms involving repetition, conditionals, null handling, and error management. Empirical results demonstrate the effectiveness of the approach, and a user survey confirms the usability of the proposed sugars. The work serves as a proof-of-concept for evidence-based language evolution.</x:v>
      </x:c>
      <x:c r="D1028" t="str">
        <x:v>This paper proposes a data-driven approach for programming language design by mining frequent subgraph patterns from 166 million Java methods to identify opportunities for new syntactic sugars. Using generalized control-flow graphs (CFGs) and the Boa infrastructure, the study extracts 7 potential Java syntactic sugars that simplify common idioms involving repetition, conditionals, null handling, and error management. Empirical results demonstrate the effectiveness of the approach, and a user survey confirms the usability of the proposed sugars. The work serves as a proof-of-concept for evidence-based language evolution.</x:v>
      </x:c>
      <x:c r="E1028" t="str">
        <x:v>The research theme of the paper is based on data-driven syntax sugar design and programming language evolution, by mining frequent patterns in open source code to guide the design of new syntax features.</x:v>
      </x:c>
      <x:c r="F1028" t="str">
        <x:v>Yes</x:v>
      </x:c>
      <x:c r="G1028" t="str">
        <x:v>ICSE-24</x:v>
      </x:c>
      <x:c r="H1028" t="str">
        <x:v>The data set used in the paper is the "2019 October/GitHub" Java data set provided by Boa infrastructure, including:
380,125 items
166,827,154 Java methods
71,810,106,868 AST nodes</x:v>
      </x:c>
      <x:c r="I1028" t="str">
        <x:v>Quantitative indicators:
Total frequent subgraphs
Investigated subgraphs
Median frequency
Sugarable subgraphs
Number of new syntactic sugars (New sugars)
Effect:
Extract 1,865 frequent subgraphs from 166 million methods
Identification of 241 glycatable subgraphs
Finally, 7 new syntactic sugars were proposed, such as Multiple Assignment, which appeared in 5,543,853 CFGs.
User survey shows that 74.19% of participants prefer "Any/All" syntactic sugar</x:v>
      </x:c>
      <x:c r="J1028" t="str">
        <x:v>No</x:v>
      </x:c>
      <x:c r="K1028" t="str">
        <x:v>Not reported</x:v>
      </x:c>
      <x:c r="L1028" t="str">
        <x:v>No</x:v>
      </x:c>
      <x:c r="M1028" s="6"/>
      <x:c r="N1028"/>
      <x:c r="O1028" t="str">
        <x:v>Program Analysis and Software Testing</x:v>
      </x:c>
      <x:c r="P1028" t="str">
        <x:v>program analysis techniques</x:v>
      </x:c>
      <x:c r="Q1028" t="str">
        <x:v>No</x:v>
      </x:c>
    </x:row>
    <x:row r="1029" ht="25.5" customHeight="1">
      <x:c r="A1029" t="str">
        <x:v>Revisiting Android App Categorization</x:v>
      </x:c>
      <x:c r="B1029" t="str">
        <x:v>Testing</x:v>
      </x:c>
      <x:c r="C1029" t="str">
        <x:v>The paper addresses the inaccuracies in automatic Android app categorization by introducing AndroCatSet, a new ground-truth dataset. It evaluates existing categorization approaches, showing that description-based methods outperform APK-based ones. The authors propose two novel methods: G-CatA (description-based) and an improved APK-based approach. G-CatA achieves superior performance, and its integration into tools like CHARADA demonstrates significant improvements in anomaly detection, reducing false positives and increasing true positives.</x:v>
      </x:c>
      <x:c r="D1029" t="str">
        <x:v>The paper addresses the inaccuracies in automatic Android app categorization by introducing AndroCatSet, a new ground-truth dataset. It evaluates existing categorization approaches, showing that description-based methods outperform APK-based ones. The authors propose two novel methods: G-CatA (description-based) and an improved APK-based approach. G-CatA achieves superior performance, and its integration into tools like CHARADA demonstrates significant improvements in anomaly detection, reducing false positives and increasing true positives.</x:v>
      </x:c>
      <x:c r="E1029" t="str">
        <x:v>The research topic is the improvement and evaluation of automatic classification methods for Android applications, focusing on improving classification accuracy and its application effect in downstream tasks (such as malware detection) through new benchmark data sets and advanced technologies (such as GPT embedding models).</x:v>
      </x:c>
      <x:c r="F1029" t="str">
        <x:v>Yes</x:v>
      </x:c>
      <x:c r="G1029" t="str">
        <x:v>ICSE-24</x:v>
      </x:c>
      <x:c r="H1029" t="str">
        <x:v>The paper proposes a new benchmark data set AndroCatSet, which contains 5,000 Android applications, divided into 50 categories, with 100 applications in each category. This dataset is used to evaluate the performance of classification methods.</x:v>
      </x:c>
      <x:c r="I1029" t="str">
        <x:v>Quantitative indicator: Adjusted Rand Index (ARI), used to measure the consistency of classification results with benchmark data.
Effect:
The description-based method G-CatA achieved the highest ARI score (0.91), which is 32% higher than the best existing method (CHABADA).
In the security analysis tool CHARADA, G-CatA reduced the false positive rate from 13.60% to 8.00%, increased the true positive rate from 19.60% to 30.80%, and increased the F1 score from 0.29 to 0.44.</x:v>
      </x:c>
      <x:c r="J1029" t="str">
        <x:v>Yes</x:v>
      </x:c>
      <x:c r="K1029" t="str">
        <x:v>The paper mentions application cases in the industry:
CHARADA framework: A security analysis tool for detecting inconsistencies between application behavior and description. By integrating G-CatA, CHARADA’s malware detection performance is significantly improved.
Classification issues in Google Play Store: The paper analyzes the shortcomings of Google Play classification (such as categories that are too broad or misclassified) and demonstrates the potential value of improved classification methods for app store management.</x:v>
      </x:c>
      <x:c r="L1029" t="str">
        <x:v>No</x:v>
      </x:c>
      <x:c r="M1029" s="6"/>
      <x:c r="N1029"/>
      <x:c r="O1029" t="str">
        <x:v>Software security and vulnerability analysis</x:v>
      </x:c>
      <x:c r="P1029" t="str">
        <x:v>Binary code analysis and decompilation</x:v>
      </x:c>
      <x:c r="Q1029" t="str">
        <x:v>Yes</x:v>
      </x:c>
    </x:row>
    <x:row r="1030" ht="25.5" customHeight="1">
      <x:c r="A1030" t="str">
        <x:v>Are Your Requests Your True Needs? Checking Excessive Data Collection in VPA App</x:v>
      </x:c>
      <x:c r="B1030" t="str">
        <x:v>Testing</x:v>
      </x:c>
      <x:c r="C1030" t="str">
        <x:v>The paper introduces Pico, a privacy inconsistency detector designed to identify discrepancies between the data requested by Virtual Personal Assistant (VPA) apps and the data essential for their functionality. Pico leverages GPT-based language models to cluster apps by functionality topics and employs anomaly detection to flag suspicious data collection behaviors. A large-scale evaluation of 65,195 Alexa skills revealed that 21.7% exhibited excessive data collection, including Top 10 popular skills affecting 54,116 users. The findings highlight the need for better compliance with data protection principles like GDPR in the VPA ecosystem.</x:v>
      </x:c>
      <x:c r="D1030" t="str">
        <x:v>The paper introduces Pico, a privacy inconsistency detector designed to identify discrepancies between the data requested by Virtual Personal Assistant (VPA) apps and the data essential for their functionality. Pico leverages GPT-based language models to cluster apps by functionality topics and employs anomaly detection to flag suspicious data collection behaviors. A large-scale evaluation of 65,195 Alexa skills revealed that 21.7% exhibited excessive data collection, including Top 10 popular skills affecting 54,116 users. The findings highlight the need for better compliance with data protection principles like GDPR in the VPA ecosystem.</x:v>
      </x:c>
      <x:c r="E1030" t="str">
        <x:v>The research topic is the consistency detection of data collection behavior and functional requirements in VPA applications, focusing on identifying and verifying the rationality of data collection through automated tools to ensure privacy compliance.</x:v>
      </x:c>
      <x:c r="F1030" t="str">
        <x:v>Yes</x:v>
      </x:c>
      <x:c r="G1030" t="str">
        <x:v>ICSE-24</x:v>
      </x:c>
      <x:c r="H1030" t="str">
        <x:v>The paper uses the UQ-AAS21 data set, which contains detailed information (such as title, description, permission statement, etc.) of 65,195 skills crawled from the Alexa Skills Store. In addition, the study also constructed a verification benchmark by manually labeling some skills (such as randomly sampling 5% of skills).</x:v>
      </x:c>
      <x:c r="I1030" t="str">
        <x:v>Quantitative indicators:
Clustering accuracy: Through manual annotation to verify whether the skills are correctly clustered, Pico's average accuracy in the five largest clusters reaches 91.94%, which is better than the baseline method (such as 48.21% of BERT+k-means).
Inconsistency detection performance: Among 119 labeled samples, Pico's precision is 84% ​​(27/32), recall rate is 90% (27/30), and the overall accuracy rate is 93% (96/104).
Effect:
In large-scale analysis, Pico found that 21.7% of skills had excessive data collection issues, involving sensitive data such as location, email, and name.
Inconsistency issues were detected in the Top 10 popular skills, affecting a large number of users.</x:v>
      </x:c>
      <x:c r="J1030" t="str">
        <x:v>No</x:v>
      </x:c>
      <x:c r="K1030" t="str">
        <x:v>Quantitative indicators:
Clustering accuracy: Through manual annotation to verify whether the skills are correctly clustered, Pico's average accuracy in the five largest clusters reaches 91.94%, which is better than the baseline method (such as 48.21% of BERT+k-means).
Inconsistency detection performance: Among 119 labeled samples, Pico's precision is 84% ​​(27/32), recall rate is 90% (27/30), and the overall accuracy rate is 93% (96/104).
Effect:
In large-scale analysis, Pico found that 21.7% of skills had excessive data collection issues, involving sensitive data such as location, email, and name.
Inconsistency issues were detected in the Top 10 popular skills, affecting a large number of users.</x:v>
      </x:c>
      <x:c r="L1030" t="str">
        <x:v>No</x:v>
      </x:c>
      <x:c r="M1030" s="6"/>
      <x:c r="N1030"/>
      <x:c r="O1030" t="str">
        <x:v>Software security and vulnerability analysis</x:v>
      </x:c>
      <x:c r="P1030" t="str">
        <x:v>User safety and ethical compliance testing</x:v>
      </x:c>
      <x:c r="Q1030" t="str">
        <x:v>Yes</x:v>
      </x:c>
    </x:row>
    <x:row r="1031" ht="25.5" customHeight="1">
      <x:c r="A1031" t="str">
        <x:v>Programming Assistant for Exception Handling with CodeBERT</x:v>
      </x:c>
      <x:c r="B1031" t="str">
        <x:v>Development</x:v>
      </x:c>
      <x:c r="C1031" t="str">
        <x:v>The paper introduces Neurex, a neural network-based programming assistant for automated exception handling recommendation. It targets incomplete code snippets (e.g., from StackOverflow) and provides three key recommendations: (1) whether a try-catch block is needed (XBlock), (2) which statements to place in the try block (XState), and (3) which exception types to catch (XType). Leveraging CodeBERT and multi-task learning, Neurex captures contextual dependencies among API elements and exceptions. Evaluations show a 166% relative improvement in F1-score over baselines and high accuracy in detecting exception-related bugs in Android code.</x:v>
      </x:c>
      <x:c r="D1031" t="str">
        <x:v>The paper introduces Neurex, a neural network-based programming assistant for automated exception handling recommendation. It targets incomplete code snippets (e.g., from StackOverflow) and provides three key recommendations: (1) whether a try-catch block is needed (XBlock), (2) which statements to place in the try block (XState), and (3) which exception types to catch (XType). Leveraging CodeBERT and multi-task learning, Neurex captures contextual dependencies among API elements and exceptions. Evaluations show a 166% relative improvement in F1-score over baselines and high accuracy in detecting exception-related bugs in Android code.</x:v>
      </x:c>
      <x:c r="E1031" t="str">
        <x:v>The research topic of the paper is automated exception handling recommendations, specifically including:
Code context learning based on neural networks;
Exception handling decisions under the multi-task learning framework (necessity, statement grouping, exception type recommendation);
Resolve API name ambiguity and threshold dependency issues in incomplete code snippets.</x:v>
      </x:c>
      <x:c r="F1031" t="str">
        <x:v>Yes</x:v>
      </x:c>
      <x:c r="G1031" t="str">
        <x:v>ICSE-24</x:v>
      </x:c>
      <x:c r="H1031" t="str">
        <x:v>GitHub dataset: 5,726 Java projects, containing 246,118 training code snippets, 30,764 validation and test snippets (balanced positive and negative samples).
FuzzyCatch dataset: 609 Android code snippets containing exception-related defects (553 actually used).
Comparison baselines: XRank (based on information retrieval), GPT-3.5 (ChatGPT).</x:v>
      </x:c>
      <x:c r="I1031" t="str">
        <x:v>Main indicators: Precision, Recall, F1-score (two-classification and multi-classification tasks), Accuracy (statement-level annotation).
Key results:
XBlock (necessity check): F1=98.2%~99.7%, an increase of 55.9% compared to the baseline;
XState (statement grouping): instance-level F1=74.7% (129.1% improvement), statement-level accuracy 87.1%;
XType (exception recommendation): F1=71.8% (single exception type reaches 84.8%);
Abnormal defect detection (FuzzyCatch): F1=0.97 (56.5% improvement over the baseline).</x:v>
      </x:c>
      <x:c r="J1031" t="str">
        <x:v>Yes</x:v>
      </x:c>
      <x:c r="K1031" t="str">
        <x:v>The paper mentions actual industrial scenarios:
Case 1: When a StackOverflow code snippet (such as the addLibraryPath method) is migrated to a GitHub project by a developer, exception handling (such as NoSuchFieldException) needs to be added manually, and Neurex can automate this process.
Case 2: In Android development, Neurex detects unhandled IOException (such as newBufferedReader call) and generates repair suggestions (Figure 12).
The paper does not mention specific enterprise cooperation, but emphasizes that its tools can assist developers in quickly adapting third-party code snippets in actual projects.</x:v>
      </x:c>
      <x:c r="L1031" t="str">
        <x:v>No</x:v>
      </x:c>
      <x:c r="M1031" s="6"/>
      <x:c r="N1031"/>
      <x:c r="O1031" t="str">
        <x:v>Human-computer interaction and developer tools</x:v>
      </x:c>
      <x:c r="P1031" t="str">
        <x:v>IDE tool development</x:v>
      </x:c>
      <x:c r="Q1031" t="str">
        <x:v>Yes</x:v>
      </x:c>
    </x:row>
    <x:row r="1032" ht="25.5" customHeight="1">
      <x:c r="A1032" t="str">
        <x:v>An Empirical Study on Noisy Label Learning for Program Understanding</x:v>
      </x:c>
      <x:c r="B1032" t="str">
        <x:v>Development</x:v>
      </x:c>
      <x:c r="C1032" t="str">
        <x:v>This paper presents an empirical study on noisy label learning (NLL) for deep learning-based program understanding tasks. It evaluates multiple NLL approaches across three tasks: program classification, vulnerability detection, and code summarization. Key findings include: (1) Small trained-from-scratch models are vulnerable to label noise, while large pre-trained models exhibit strong robustness; (2) NLL significantly improves classification accuracy for small models on noisy data but offers marginal benefits to large models; (3) NLL effectively detects synthetic noise but struggles with real-world noise. The study provides insights into data quality challenges in program understanding and suggests future directions for noise mitigation.</x:v>
      </x:c>
      <x:c r="D1032" t="str">
        <x:v>This paper presents an empirical study on noisy label learning (NLL) for deep learning-based program understanding tasks. It evaluates multiple NLL approaches across three tasks: program classification, vulnerability detection, and code summarization. Key findings include: (1) Small trained-from-scratch models are vulnerable to label noise, while large pre-trained models exhibit strong robustness; (2) NLL significantly improves classification accuracy for small models on noisy data but offers marginal benefits to large models; (3) NLL effectively detects synthetic noise but struggles with real-world noise. The study provides insights into data quality challenges in program understanding and suggests future directions for noise mitigation.</x:v>
      </x:c>
      <x:c r="E1032" t="str">
        <x:v>The research topic of the paper is noise label learning in program understanding tasks, including:
The impact of label noise on the performance of deep learning models;
Comparison of the effectiveness of different NLL methods in synthetic noise and real noise scenarios;
Model size (small scratch-trained model vs. large pre-trained model) versus noise robustness.</x:v>
      </x:c>
      <x:c r="F1032" t="str">
        <x:v>Yes</x:v>
      </x:c>
      <x:c r="G1032" t="str">
        <x:v>ICSE-24</x:v>
      </x:c>
      <x:c r="H1032" t="str">
        <x:v>Program classification: Java250 dataset (from CodeNet), containing 75,000 Java code snippets divided into 250 categories, injected with synthetic noise (random noise and flip noise).
Vulnerability detection: Devign data set (C language code, 46% marked as vulnerabilities), contains real noise (20% mislabeled).
Code summary generation: TLC dataset (Java code-summary pairs), annotated by manual evaluation for noise (41% low-quality samples).</x:v>
      </x:c>
      <x:c r="I1032" t="str">
        <x:v>Main indicators: classification accuracy (Accuracy), noise detection precision (Precision)/recall (Recall)/F1 value, Spearman correlation (code summary quality assessment).
Key results:
Program classification: The accuracy of large-scale pre-trained models (such as CodeBERT) only drops by 2% under 50% random noise (96.05% vs. 98.05% noise-free); NLL methods (such as Confident Learning) significantly improve small models (LSTM improves F1 by 21.28% under 50% noise).
Noise detection: In synthetic noise, the F1 of TracIn and Confident Learning reaches 0.85+; but in real noise (such as Devign), the F1 of Confident Learning is only 0.75 (the baseline is 0.78).
Code summary: The loss function is significantly negatively correlated with manual scoring (
p
&lt;
0.05
p&lt;0.05), but TracIn has no significant correlation.</x:v>
      </x:c>
      <x:c r="J1032" t="str">
        <x:v>No</x:v>
      </x:c>
      <x:c r="K1032" t="str">
        <x:v>Not reported</x:v>
      </x:c>
      <x:c r="L1032" t="str">
        <x:v>No</x:v>
      </x:c>
      <x:c r="M1032" s="6" t="e">
        <x:f>HYPERLINK("https://github.com/jacobwwh/noise_SE","https://github.com/jacobwwh/noise_SE")</x:f>
        <x:v>HYPERLINK is not implemented. linkLocation=https://github.com/jacobwwh/noise_SE, friendlyName=https://github.com/jacobwwh/noise_SE</x:v>
      </x:c>
      <x:c r="N1032" t="str">
        <x:v>3</x:v>
      </x:c>
      <x:c r="O1032" t="str">
        <x:v>SE for AI </x:v>
      </x:c>
      <x:c r="P1032" t="str">
        <x:v>Code pre-trained model</x:v>
      </x:c>
      <x:c r="Q1032" t="str">
        <x:v>Yes</x:v>
      </x:c>
    </x:row>
    <x:row r="1033" ht="25.5" customHeight="1">
      <x:c r="A1033" t="str">
        <x:v>An Empirical Study on Low GPU Utilization of Deep Learning Jobs</x:v>
      </x:c>
      <x:c r="B1033" t="str">
        <x:v>Development</x:v>
      </x:c>
      <x:c r="C1033" t="str">
        <x:v>This paper addresses the issue of low GPU utilization in enterprise deep learning platforms through an empirical study of 400 real jobs from Microsoft’s internal Platform-X. The authors identify 706 low-GPU-utilization issues, categorizing them into four dimensions (Job, Model, Data, Library) and 15 specific categories. Key findings highlight data operations (46.03%) and model-related inefficiencies (45.18%) as primary bottlenecks. Proposed fixes (e.g., larger batch sizes, asynchronous checkpointing) achieve speedups of up to 7.52X for BERT and 3.95X for Swin Transformer. The study concludes with actionable guidelines for developers and platforms, alongside future research directions.</x:v>
      </x:c>
      <x:c r="D1033" t="str">
        <x:v>This paper addresses the issue of low GPU utilization in enterprise deep learning platforms through an empirical study of 400 real jobs from Microsoft’s internal Platform-X. The authors identify 706 low-GPU-utilization issues, categorizing them into four dimensions (Job, Model, Data, Library) and 15 specific categories. Key findings highlight data operations (46.03%) and model-related inefficiencies (45.18%) as primary bottlenecks. Proposed fixes (e.g., larger batch sizes, asynchronous checkpointing) achieve speedups of up to 7.52X for BERT and 3.95X for Swin Transformer. The study concludes with actionable guidelines for developers and platforms, alongside future research directions.</x:v>
      </x:c>
      <x:c r="E1033" t="str">
        <x:v>The research topic is empirical analysis and optimization of GPU low utilization problems in deep learning tasks, focusing on identifying root causes and proposing solutions.</x:v>
      </x:c>
      <x:c r="F1033" t="str">
        <x:v>Yes</x:v>
      </x:c>
      <x:c r="G1033" t="str">
        <x:v>ICSE-24</x:v>
      </x:c>
      <x:c r="H1033" t="str">
        <x:v>The paper uses 400 real industrial-level deep learning tasks as research objects, covering representative models such as BERT, Swin Transformer, ResNet50, and Inception-V3, covering multiple application fields such as natural language processing and computer vision.</x:v>
      </x:c>
      <x:c r="I1033" t="str">
        <x:v>Indicators: average GPU utilization (actual GPU computing time as a percentage of the total allocated time), task execution acceleration ratio (time ratio before and after optimization).
Effect:
BERT task: GPU utilization increased from 64.40% to 91.90%, with an acceleration ratio of 7.52X.
Swin Transformer task: GPU utilization increased from 57.79% to 87.50%, with an acceleration ratio of 3.95X.</x:v>
      </x:c>
      <x:c r="J1033" t="str">
        <x:v>Yes</x:v>
      </x:c>
      <x:c r="K1033" t="str">
        <x:v>The paper uses Microsoft's internal deep learning platform Platform-X as a case to analyze tasks in the actual production environment and verify the effectiveness of the optimization solution. In addition, it is mentioned that the optimization method is applicable to other public cloud platforms (such as Azure ML, Amazon SageMaker, Google Vertex AI).</x:v>
      </x:c>
      <x:c r="L1033" t="str">
        <x:v>Yes</x:v>
      </x:c>
      <x:c r="M1033" s="6"/>
      <x:c r="N1033"/>
      <x:c r="O1033" t="str">
        <x:v>Systems and Performance Engineering</x:v>
      </x:c>
      <x:c r="P1033" t="str">
        <x:v>Performance testing and optimization</x:v>
      </x:c>
      <x:c r="Q1033" t="str">
        <x:v>Yes</x:v>
      </x:c>
    </x:row>
    <x:row r="1034" ht="25.5" customHeight="1">
      <x:c r="A1034" t="str">
        <x:v>Using an LLM to Help With Code Understanding</x:v>
      </x:c>
      <x:c r="B1034" t="str">
        <x:v>Development</x:v>
      </x:c>
      <x:c r="C1034" t="str">
        <x:v>This paper investigates the use of large language models (LLMs) to assist developers in code comprehension. The authors developed GILT, an IDE plugin leveraging GPT-3.5-turbo, which offers four prompt-less interaction modes: code explanation, API details, domain-specific concepts, and API usage examples. A user study with 32 participants showed that GILT significantly improved task completion rates (0.47 more subtasks) compared to web search, though it did not reduce completion time or enhance code understanding depth. Professionals benefited more than students, likely due to superior prompt engineering skills. The study also revealed that feature usage correlated with participants' learning styles and prior AI tool experience. The paper concludes with implications for future tool design, such as richer context integration and hybrid interaction modes.</x:v>
      </x:c>
      <x:c r="D1034" t="str">
        <x:v>This paper investigates the use of large language models (LLMs) to assist developers in code comprehension. The authors developed GILT, an IDE plugin leveraging GPT-3.5-turbo, which offers four prompt-less interaction modes: code explanation, API details, domain-specific concepts, and API usage examples. A user study with 32 participants showed that GILT significantly improved task completion rates (0.47 more subtasks) compared to web search, though it did not reduce completion time or enhance code understanding depth. Professionals benefited more than students, likely due to superior prompt engineering skills. The study also revealed that feature usage correlated with participants' learning styles and prior AI tool experience. The paper concludes with implications for future tool design, such as richer context integration and hybrid interaction modes.</x:v>
      </x:c>
      <x:c r="E1034" t="str">
        <x:v>The research topic is the design and evaluation of code understanding auxiliary tools based on LLM, focusing on the impact of silent interaction mode on developer efficiency and its applicability differences.</x:v>
      </x:c>
      <x:c r="F1034" t="str">
        <x:v>Yes</x:v>
      </x:c>
      <x:c r="G1034" t="str">
        <x:v>ICSE-24</x:v>
      </x:c>
      <x:c r="H1034" t="str">
        <x:v>Task design: Python code task using Bokeh (data visualization) and Open3D (3D rendering) libraries, containing 4 subtasks, requiring participants to understand and modify the code to achieve specific functions.
Comparison baseline: traditional web search (control group) and GILT plug-in (experimental group).</x:v>
      </x:c>
      <x:c r="I1034" t="str">
        <x:v>Indicators:
Task completion rate (number of subtasks implemented correctly);
Task completion time;
Level of code understanding (measured by API functionality quiz score).
Effect:
Task completion rate: The GILT group completed 0.47 more subtasks than the search group (
p
&lt;
0.01
p&lt;0.01);
Time and comprehension: no significant difference;
Professionals vs. students: The task completion rate of professionals increased by 0.57 (significant), while the student group had no significant improvement.</x:v>
      </x:c>
      <x:c r="J1034" t="str">
        <x:v>No</x:v>
      </x:c>
      <x:c r="K1034" t="str">
        <x:v>Case: The study mentioned GitHub Copilot X (a commercial tool with similar functions) as a comparison, but did not conduct an in-depth analysis of specific applications in the industry.
Potential applications: The paper recommends combining GILT with existing tools (such as Copilot and document systems) to improve developer experience, but does not provide actual industrial deployment cases.
(If you need more detailed analysis, you can further combine it with tools such as GitHub Copilot X and Tabnine mentioned in the paper.)</x:v>
      </x:c>
      <x:c r="L1034" t="str">
        <x:v>Yes</x:v>
      </x:c>
      <x:c r="M1034" s="6"/>
      <x:c r="N1034"/>
      <x:c r="O1034" t="str">
        <x:v>Human-computer interaction and developer tools</x:v>
      </x:c>
      <x:c r="P1034" t="str">
        <x:v>IDE tool development</x:v>
      </x:c>
      <x:c r="Q1034" t="str">
        <x:v>Yes</x:v>
      </x:c>
    </x:row>
    <x:row r="1035" ht="25.5" customHeight="1">
      <x:c r="A1035" t="str">
        <x:v>An Empirical Study on Oculus Virtual Reality Applications: Security and Privacy Perspectives</x:v>
      </x:c>
      <x:c r="B1035" t="str">
        <x:v>Testing</x:v>
      </x:c>
      <x:c r="C1035" t="str">
        <x:v>The paper introduces the VR-SP Detector, a tool designed to assess security and privacy issues in Virtual Reality (VR) applications. By integrating static code analysis and privacy policy analysis, the authors conduct an empirical study on 500 popular VR apps, uncovering widespread vulnerabilities and privacy leaks. The study also highlights inconsistencies between privacy policies and actual data collection practices, offering recommendations for future VR app development.</x:v>
      </x:c>
      <x:c r="D1035" t="str">
        <x:v>The paper introduces the VR-SP Detector, a tool designed to assess security and privacy issues in Virtual Reality (VR) applications. By integrating static code analysis and privacy policy analysis, the authors conduct an empirical study on 500 popular VR apps, uncovering widespread vulnerabilities and privacy leaks. The study also highlights inconsistencies between privacy policies and actual data collection practices, offering recommendations for future VR app development.</x:v>
      </x:c>
      <x:c r="E1035" t="str">
        <x:v>The research topic is the security and privacy issues of virtual reality (VR) applications, including vulnerability detection, privacy data leakage analysis, and privacy policy compliance inspection.</x:v>
      </x:c>
      <x:c r="F1035" t="str">
        <x:v>Yes</x:v>
      </x:c>
      <x:c r="G1035" t="str">
        <x:v>ICSE-24</x:v>
      </x:c>
      <x:c r="H1035" t="str">
        <x:v>The paper uses 500 popular VR applications as benchmark, which are from the Oculus official store and the third-party platform SideQuest.</x:v>
      </x:c>
      <x:c r="I1035" t="str">
        <x:v>Quantitative indicators:
Number of security vulnerabilities (such as rootless detection vulnerabilities, insecure random generator vulnerabilities, etc.).
Number of privacy leak paths.
Privacy policy compliance (such as GDPR compliance checks).
Effect:
95.40% of applications have rootless detection vulnerabilities.
37.20% of applications have insecure random generator vulnerabilities.
55.20% of the apps have no privacy policy, and 11.00% of the privacy policies contain contradictory statements.</x:v>
      </x:c>
      <x:c r="J1035" t="str">
        <x:v>No</x:v>
      </x:c>
      <x:c r="K1035" t="str">
        <x:v>Two case studies (Case 1 and Case 2) are mentioned in the paper to analyze security vulnerabilities and privacy leakage issues in virtual social VR applications. In addition, the study also recommends that VR application developers improve permission management, encryption algorithms and privacy policies to improve security. These recommendations are directly applicable to industry.</x:v>
      </x:c>
      <x:c r="L1035" t="str">
        <x:v>No</x:v>
      </x:c>
      <x:c r="M1035" s="6"/>
      <x:c r="N1035"/>
      <x:c r="O1035" t="str">
        <x:v>Software security and vulnerability analysis</x:v>
      </x:c>
      <x:c r="P1035" t="str">
        <x:v>User safety and ethical compliance testing</x:v>
      </x:c>
      <x:c r="Q1035" t="str">
        <x:v>No</x:v>
      </x:c>
    </x:row>
    <x:row r="1036" ht="25.5" customHeight="1">
      <x:c r="A1036" t="str">
        <x:v>Fairness Improvement with Multiple Protected Attributes: How Far Are We?</x:v>
      </x:c>
      <x:c r="B1036" t="str">
        <x:v>Design</x:v>
      </x:c>
      <x:c r="C1036" t="str">
        <x:v>The paper investigates fairness improvement methods for machine learning (ML) models when considering multiple protected attributes (e.g., sex, race, age). By evaluating 11 state-of-the-art fairness improvement methods, the study reveals that optimizing fairness for a single attribute can significantly reduce fairness for unconsidered attributes (up to 88.3% of scenarios). Additionally, while accuracy loss is similar in single- and multi-attribute scenarios, precision and recall are significantly more affected in the latter. The findings provide critical insights for researchers, engineers, and policymakers on multi-attribute fairness improvement.</x:v>
      </x:c>
      <x:c r="D1036" t="str">
        <x:v>The paper investigates fairness improvement methods for machine learning (ML) models when considering multiple protected attributes (e.g., sex, race, age). By evaluating 11 state-of-the-art fairness improvement methods, the study reveals that optimizing fairness for a single attribute can significantly reduce fairness for unconsidered attributes (up to 88.3% of scenarios). Additionally, while accuracy loss is similar in single- and multi-attribute scenarios, precision and recall are significantly more affected in the latter. The findings provide critical insights for researchers, engineers, and policymakers on multi-attribute fairness improvement.</x:v>
      </x:c>
      <x:c r="E1036" t="str">
        <x:v>The research topic is the improvement of multi-attribute fairness of machine learning models, including the impact of single attribute optimization on other attributes, the fairness and performance trade-off in multi-attribute scenarios, and the applicability of different methods in multi-attribute tasks.</x:v>
      </x:c>
      <x:c r="F1036" t="str">
        <x:v>Yes</x:v>
      </x:c>
      <x:c r="G1036" t="str">
        <x:v>ICSE-24</x:v>
      </x:c>
      <x:c r="H1036" t="str">
        <x:v>The paper uses five widely used data sets as benchmarks:
Adult (Revenue Forecast)
Compas (Recidivism Prediction)
Default (credit card default prediction)
Mep15 and Mep16 (medical resource utilization prediction)</x:v>
      </x:c>
      <x:c r="I1036" t="str">
        <x:v>Fairness indicators: SPD (statistical odd-even difference), AOD (average odds difference), EOD (equal opportunity difference).
Performance indicators: accuracy, precision, recall, F1-score, MCC (Matthews correlation coefficient).
Effect:
Single attribute optimization leads to a decrease in fairness without considering attributes, up to 88.3% of the scenarios.
In the multi-attribute scenario, the impact of precision and recall is 5 times and 8 times that of the single-attribute scenario respectively.
The best methods (such as FairMask, MAAT, RW) outperform the baseline in 71.3%, 69.9% and 68.3% of scenarios.</x:v>
      </x:c>
      <x:c r="J1036" t="str">
        <x:v>No</x:v>
      </x:c>
      <x:c r="K1036" t="str">
        <x:v>Not reported</x:v>
      </x:c>
      <x:c r="L1036" t="str">
        <x:v>No</x:v>
      </x:c>
      <x:c r="M1036" s="6"/>
      <x:c r="N1036"/>
      <x:c r="O1036" t="str">
        <x:v>Cross-cutting and emerging themes</x:v>
      </x:c>
      <x:c r="P1036" t="str">
        <x:v>AI ethics and fairness</x:v>
      </x:c>
      <x:c r="Q1036" t="str">
        <x:v>No</x:v>
      </x:c>
    </x:row>
    <x:row r="1037" ht="25.5" customHeight="1">
      <x:c r="A1037" t="str">
        <x:v>An Empirical Study of Data Disruption by Ransomware Attacks</x:v>
      </x:c>
      <x:c r="B1037" t="str">
        <x:v>Testing</x:v>
      </x:c>
      <x:c r="C1037" t="str">
        <x:v>This paper presents a large-scale and comprehensive empirical study on the threat of ransomware to the software ecosystem. The researchers constructed a real-world dataset named MarauderMap, which includes 7,796 active ransomware samples from 95 families targeting the Windows system. These samples were executed in isolated testbeds to collect six categories of runtime behaviors, such as API calls, I/O accesses, and network traffic, with total logs volume reaching 1.98 TiB. By analyzing the behaviors across three phases (data reconnaissance, data tampering, and data exfiltration), six critical findings were derived. Based on these findings, three corresponding mitigation strategies were proposed, which improved the detection rate of state-of-the-art anti-ransomware tools by 41%-69% without additional false positives. This study addresses the limitations of existing research in sample size and behavior coverage, providing practical insights for effective ransomware defense.</x:v>
      </x:c>
      <x:c r="D1037" t="str">
        <x:v>This paper presents a large-scale and comprehensive empirical study on the threat of ransomware to the software ecosystem. The researchers constructed a real-world dataset named MarauderMap, which includes 7,796 active ransomware samples from 95 families targeting the Windows system. These samples were executed in isolated testbeds to collect six categories of runtime behaviors, such as API calls, I/O accesses, and network traffic, with total logs volume reaching 1.98 TiB. By analyzing the behaviors across three phases (data reconnaissance, data tampering, and data exfiltration), six critical findings were derived. Based on these findings, three corresponding mitigation strategies were proposed, which improved the detection rate of state-of-the-art anti-ransomware tools by 41%-69% without additional false positives. This study addresses the limitations of existing research in sample size and behavior coverage, providing practical insights for effective ransomware defense.</x:v>
      </x:c>
      <x:c r="E1037" t="str">
        <x:v>The research topic of the paper is the data destruction behavior of ransomware and its defense strategies, including:
The damage mode of ransomware to system file space and user file space in the three stages of data reconnaissance, tampering and leakage;
Key findings based on behavioral analysis of large-scale samples;
Design and effect verification of defense strategies for each stage.</x:v>
      </x:c>
      <x:c r="F1037" t="str">
        <x:v>No</x:v>
      </x:c>
      <x:c r="G1037" t="str">
        <x:v>ICSE-24</x:v>
      </x:c>
      <x:c r="H1037" t="str">
        <x:v>The paper does not use a public benchmark in the traditional sense. Instead, it builds its own data set MarauderMap, which contains 7,796 active Windows ransomware samples from 95 families. The samples mainly come from platforms such as VirusTotal and VX Vault, and active samples are screened out through testing. The dataset is one of the largest studies of its kind to date.</x:v>
      </x:c>
      <x:c r="I1037" t="str">
        <x:v>Quantitative indicators:
detection rate;
false positive rate;
encryption-free rate;
Detection time consumed (consumed time);
Encryption process interruption node (time node, that is, the proportion of encryption completed at the time of detection).
Results achieved:
The proposed strategy improves the detection rate of mainstream tools (Unveil and Redemption) from 59% and 31% to 100%, with an improvement range of 41%-69%, and a false positive rate of 0;
The encryption immunity rate of the detector during the reconnaissance phase reaches 99.12%, and the average detection time is 2.15 seconds;
The tampering stage detector can control the proportion of encrypted files within 11%, and the detection time does not exceed 55.91 seconds;
The leakage phase policy can completely block malicious traffic from SMB2 services by modifying the port.</x:v>
      </x:c>
      <x:c r="J1037" t="str">
        <x:v>No</x:v>
      </x:c>
      <x:c r="K1037" t="str">
        <x:v>Not reported</x:v>
      </x:c>
      <x:c r="L1037" t="str">
        <x:v>No</x:v>
      </x:c>
      <x:c r="M1037" s="6" t="e">
        <x:f>HYPERLINK("https://github.com/m1-llie/MarauderMap-code","https://github.com/m1-llie/MarauderMap-code")</x:f>
        <x:v>HYPERLINK is not implemented. linkLocation=https://github.com/m1-llie/MarauderMap-code, friendlyName=https://github.com/m1-llie/MarauderMap-code</x:v>
      </x:c>
      <x:c r="N1037" t="str">
        <x:v>13</x:v>
      </x:c>
      <x:c r="O1037" t="str">
        <x:v>Software security and vulnerability analysis</x:v>
      </x:c>
      <x:c r="P1037" t="str">
        <x:v>Malicious code detection</x:v>
      </x:c>
      <x:c r="Q1037" t="str">
        <x:v>No</x:v>
      </x:c>
    </x:row>
    <x:row r="1038" ht="25.5" customHeight="1">
      <x:c r="A1038" t="str">
        <x:v>LibAlchemy: A Two-Layer Persistent Summary Design for Taming Third-Party Libraries in Static Bug-Finding Systems</x:v>
      </x:c>
      <x:c r="B1038" t="str">
        <x:v>Testing</x:v>
      </x:c>
      <x:c r="C1038" t="str">
        <x:v>The paper LibAlchemy introduces a two-layer persistent summary design to address the precision-efficiency paradox in static bug-finding systems when analyzing third-party libraries (TPLs). The first layer encodes path conditions compactly via Program Dependence Graphs (PDGs), while the second layer generates bug-type-specific summaries. Evaluated on 15 open-source projects, LibAlchemy detected 55 true bugs (90.16% precision) with significant efficiency gains (18.56× speedup and 91.49% memory reduction compared to whole-program analysis).</x:v>
      </x:c>
      <x:c r="D1038" t="str">
        <x:v>The paper LibAlchemy introduces a two-layer persistent summary design to address the precision-efficiency paradox in static bug-finding systems when analyzing third-party libraries (TPLs). The first layer encodes path conditions compactly via Program Dependence Graphs (PDGs), while the second layer generates bug-type-specific summaries. Evaluated on 15 open-source projects, LibAlchemy detected 55 true bugs (90.16% precision) with significant efficiency gains (18.56× speedup and 91.49% memory reduction compared to whole-program analysis).</x:v>
      </x:c>
      <x:c r="E1038" t="str">
        <x:v>The research topic is efficient and accurate analysis of third-party libraries in static defect detection, balancing the accuracy and cost of path-sensitive analysis through a two-layer summary design.</x:v>
      </x:c>
      <x:c r="F1038" t="str">
        <x:v>Yes</x:v>
      </x:c>
      <x:c r="G1038" t="str">
        <x:v>ICSE-24</x:v>
      </x:c>
      <x:c r="H1038" t="str">
        <x:v>The application code size of 15 widely used C/C++ open source projects (such as MariaDB, vim, OpenSSL, etc.) ranges from 8KLoC to 2,469KLoC, and the dependent TPL code size reaches 48,314KLoC (see Table 2 for details).</x:v>
      </x:c>
      <x:c r="I1038" t="str">
        <x:v>Quantitative indicators: detection accuracy (Precision), time overhead (Time), memory usage (Memory), and space overhead (Disk).
Effect:
55 real defects were detected (11 received CVE numbers), with an accuracy of 90.16%.
Compared with full program analysis (LibWP): 18.56 times faster and 91.49% more memory saved.
Compared with traditional path-sensitive summary (LibCon): 12.77 times faster and 90.51% more memory saved.
Summary persistence space is reduced by 94.98% and time is reduced by 97.05% (Table 5).</x:v>
      </x:c>
      <x:c r="J1038" t="str">
        <x:v>No</x:v>
      </x:c>
      <x:c r="K1038" t="str">
        <x:v>Not reported</x:v>
      </x:c>
      <x:c r="L1038" t="str">
        <x:v>No</x:v>
      </x:c>
      <x:c r="M1038" s="6"/>
      <x:c r="N1038"/>
      <x:c r="O1038" t="str">
        <x:v>Program Analysis and Software Testing</x:v>
      </x:c>
      <x:c r="P1038" t="str">
        <x:v>program analysis techniques</x:v>
      </x:c>
      <x:c r="Q1038" t="str">
        <x:v>No</x:v>
      </x:c>
    </x:row>
    <x:row r="1039" ht="25.5" customHeight="1">
      <x:c r="A1039" t="str">
        <x:v>Is unsafe an Achilles' Heel? A Comprehensive Study of Safety Requirements in Unsafe Rust Programming</x:v>
      </x:c>
      <x:c r="B1039" t="str">
        <x:v>Development</x:v>
      </x:c>
      <x:c r="C1039" t="str">
        <x:v>The paper Is unsafe an Achilles' Heel? presents the first comprehensive empirical study on safety requirements in Unsafe Rust. By analyzing 416 unsafe APIs from the Rust standard library, the authors categorize 19 Safety Properties (SPs) into precondition (PRE-SP) and postcondition (POS-SP) groups. The study validates SP coverage through classifying 196 Rust CVEs, analyzing unsafe API usage in the crates.io ecosystem, and surveying 50 experienced Rust developers. Results show that 86.73% of CVEs stem from misuse of std unsafe APIs, and developers highly endorse the SP classification's precision and significance for real-world programming.</x:v>
      </x:c>
      <x:c r="D1039" t="str">
        <x:v>The paper Is unsafe an Achilles' Heel? presents the first comprehensive empirical study on safety requirements in Unsafe Rust. By analyzing 416 unsafe APIs from the Rust standard library, the authors categorize 19 Safety Properties (SPs) into precondition (PRE-SP) and postcondition (POS-SP) groups. The study validates SP coverage through classifying 196 Rust CVEs, analyzing unsafe API usage in the crates.io ecosystem, and surveying 50 experienced Rust developers. Results show that 86.73% of CVEs stem from misuse of std unsafe APIs, and developers highly endorse the SP classification's precision and significance for real-world programming.</x:v>
      </x:c>
      <x:c r="E1039" t="str">
        <x:v>The research topic is the systematic classification and verification of security requirements of unsafe code in Rust language. It aims to improve developers' awareness of the security constraints of unsafe code by defining security attributes, analyzing actual vulnerabilities and usage scenarios.</x:v>
      </x:c>
      <x:c r="F1039" t="str">
        <x:v>No</x:v>
      </x:c>
      <x:c r="G1039" t="str">
        <x:v>ICSE-24</x:v>
      </x:c>
      <x:c r="H1039" t="str">
        <x:v>CVE data set: 196 Rust vulnerabilities related to unsafe code (such as CVE-2021-45709).
Codebase: unsafe API usage statistics for 103,516 libraries in crates.io.
User survey: Feedback from 50 experienced Rust developers.</x:v>
      </x:c>
      <x:c r="I1039" t="str">
        <x:v>CVE coverage: 86.73% of vulnerabilities can be classified into the 19 defined SPs (for example, Thread-related vulnerabilities account for the highest proportion, reaching 70).
Developer evaluation: SP is highly recognized for its accuracy (Q1 average score 19.3/50) and importance (Q2 average score 26.3/50).
API usage frequency: Statistics show that APIs such as transmute and from_ptr are widely used in the ecosystem (for example, transmute appears 111,223 times in 21,506 libraries).</x:v>
      </x:c>
      <x:c r="J1039" t="str">
        <x:v>No</x:v>
      </x:c>
      <x:c r="K1039" t="str">
        <x:v>Not reported</x:v>
      </x:c>
      <x:c r="L1039" t="str">
        <x:v>No</x:v>
      </x:c>
      <x:c r="M1039" s="6"/>
      <x:c r="N1039"/>
      <x:c r="O1039" t="str">
        <x:v>Software security and vulnerability analysis</x:v>
      </x:c>
      <x:c r="P1039" t="str">
        <x:v>Binary code analysis and decompilation</x:v>
      </x:c>
      <x:c r="Q1039" t="str">
        <x:v>No</x:v>
      </x:c>
    </x:row>
    <x:row r="1040" ht="25.5" customHeight="1">
      <x:c r="A1040" t="str">
        <x:v>Enhancing Exploratory Testing by Large Language Model and Knowledge Graph</x:v>
      </x:c>
      <x:c r="B1040" t="str">
        <x:v>Testing</x:v>
      </x:c>
      <x:c r="C1040" t="str">
        <x:v>The paper proposes a novel approach to enhance exploratory testing by integrating Large Language Models (LLMs) and Knowledge Graphs (KGs). Traditional exploratory testing relies on testers' ad-hoc creativity but struggles with inconsistent bug reports and infeasible test scenarios. The authors leverage LLMs' natural language understanding to construct a System KG of User Tasks and Failures (SysKG-UTF) from bug reports, then generate feasible test scenarios via logical reasoning. Evaluations on Mozilla Firefox bug reports show superior KG construction and scenario generation, with a user study demonstrating its effectiveness (36 bugs found vs 21 by the baseline).</x:v>
      </x:c>
      <x:c r="D1040" t="str">
        <x:v>The paper proposes a novel approach to enhance exploratory testing by integrating Large Language Models (LLMs) and Knowledge Graphs (KGs). Traditional exploratory testing relies on testers' ad-hoc creativity but struggles with inconsistent bug reports and infeasible test scenarios. The authors leverage LLMs' natural language understanding to construct a System KG of User Tasks and Failures (SysKG-UTF) from bug reports, then generate feasible test scenarios via logical reasoning. Evaluations on Mozilla Firefox bug reports show superior KG construction and scenario generation, with a user study demonstrating its effectiveness (36 bugs found vs 21 by the baseline).</x:v>
      </x:c>
      <x:c r="E1040" t="str">
        <x:v>The research topic is to improve exploratory testing using large language models and knowledge graphs, including:
Extract structured knowledge from defect reports to build SysKG-UTF.
Generate highly feasible test scenarios based on the reasoning capabilities of KG and LLM.
Improvement in defect discovery efficiency through experimental verification methods.</x:v>
      </x:c>
      <x:c r="F1040" t="str">
        <x:v>Yes</x:v>
      </x:c>
      <x:c r="G1040" t="str">
        <x:v>ICSE-24</x:v>
      </x:c>
      <x:c r="H1040" t="str">
        <x:v>Dataset: 32,772 bug reports for Mozilla Firefox (from Mozilla Bugzilla, 2016–2023).
Baseline method: SoapOperaTG (a test scenario generation tool based on traditional information extraction and rule heuristics).</x:v>
      </x:c>
      <x:c r="I1040" t="str">
        <x:v>Knowledge graph construction quality:
Chapter extraction accuracy: S2Rs (0.976 vs 0.708), EBs (0.921 vs 0.705).
Step clustering effect (DBI index: 0.754 vs 0.960, the lower the better).
Test scene quality:
Feasibility F1-score: 0.936 (vs baseline 0.848).
Coherence accuracy: 0.966 (vs 0.727).
User study: Testers found 36 defects using this method, significantly better than the baseline of 21 (p=0.01).</x:v>
      </x:c>
      <x:c r="J1040" t="str">
        <x:v>Yes</x:v>
      </x:c>
      <x:c r="K1040" t="str">
        <x:v>mentioned. The case study is based on Mozilla Firefox (a complex open source system). In the user study, 16 participants (including 6 professionals) verified the effectiveness of the method in real test tasks. The discovered defects have been submitted to the Firefox community, and some have been marked as high priority (such as Bug 1844778). The paper also discusses the potential of the method in the generation of generalized test scenarios (such as extension to Chrome/Safari tab navigation tests).</x:v>
      </x:c>
      <x:c r="L1040" t="str">
        <x:v>No</x:v>
      </x:c>
      <x:c r="M1040" s="6"/>
      <x:c r="N1040"/>
      <x:c r="O1040" t="str">
        <x:v>Program Analysis and Software Testing</x:v>
      </x:c>
      <x:c r="P1040" t="str">
        <x:v>Automated test generation</x:v>
      </x:c>
      <x:c r="Q1040" t="str">
        <x:v>Yes</x:v>
      </x:c>
    </x:row>
    <x:row r="1041" ht="25.5" customHeight="1">
      <x:c r="A1041" t="str">
        <x:v>LLMParser: An Exploratory Study on Using Large Language Models for Log Parsing</x:v>
      </x:c>
      <x:c r="B1041" t="str">
        <x:v>Maintenance</x:v>
      </x:c>
      <x:c r="C1041" t="str">
        <x:v>The paper proposes LLMParser, an LLM-based log parsing approach that leverages generative language models (e.g., Flan-T5, LLaMA-7B) to translate raw logs into structured templates via few-shot tuning. Traditional parsers struggle with diverse log formats, while LLMParser achieves an average parsing accuracy (PA) of 96% on logs from 16 open-source systems, outperforming state-of-the-art tools like Drain and LogPPT. The study further investigates the impact of model size, training data volume, and pre-training, revealing that smaller LLMs (e.g., Flan-T5-base) can match larger models' accuracy with lower computational costs. The work provides empirical insights into LLMs' potential and limitations in log parsing.</x:v>
      </x:c>
      <x:c r="D1041" t="str">
        <x:v>The paper proposes LLMParser, an LLM-based log parsing approach that leverages generative language models (e.g., Flan-T5, LLaMA-7B) to translate raw logs into structured templates via few-shot tuning. Traditional parsers struggle with diverse log formats, while LLMParser achieves an average parsing accuracy (PA) of 96% on logs from 16 open-source systems, outperforming state-of-the-art tools like Drain and LogPPT. The study further investigates the impact of model size, training data volume, and pre-training, revealing that smaller LLMs (e.g., Flan-T5-base) can match larger models' accuracy with lower computational costs. The work provides empirical insights into LLMs' potential and limitations in log parsing.</x:v>
      </x:c>
      <x:c r="E1041" t="str">
        <x:v>The research topic is to use large language models (LLM) to improve the accuracy and generalization ability of log parsing, including:
Design a log parsing framework (LLMParser) based on generative LLM.
Compare the analytical performance of different LLMs (such as Flan-T5, LLaMA).
Analyze the impact of small sample fine-tuning, pre-training, model size and other factors on the analysis effect.</x:v>
      </x:c>
      <x:c r="F1041" t="str">
        <x:v>Yes</x:v>
      </x:c>
      <x:c r="G1041" t="str">
        <x:v>ICSE-24</x:v>
      </x:c>
      <x:c r="H1041" t="str">
        <x:v>Data set: The log benchmark data set provided by He et al. (including logs from 16 open source systems, such as Hadoop, Spark, Linux, etc.), contains a total of 32,000 logs and their real templates.
Baseline methods: Drain (based on parse tree), Logram (based on n-gram), LogPPT (based on mask language model RoBERTa).</x:v>
      </x:c>
      <x:c r="I1041" t="str">
        <x:v>Group Accuracy (GA): measures the correctness of log grouping. The average GA of LLMParser is 88.73% (the highest is LLaMA-7B), which is equivalent to LogPPT (92.29%).
Parsing Accuracy (PA): Strictly evaluate the correctness of template generation. The average PA of LLMParser reaches 95.87% (LLaMA-7B), which is significantly better than Drain (33.53%) and LogPPT (91.62%).
Efficiency: The small model (Flan-T5-base) only takes 4 seconds to parse 100 logs, while the large model (LLaMA-7B) takes 28.93 seconds.
Small sample effect: 50 training samples can make PA reach 96%. Increasing the number of samples (such as 100) has limited improvement (&lt;1%).</x:v>
      </x:c>
      <x:c r="J1041" t="str">
        <x:v>No</x:v>
      </x:c>
      <x:c r="K1041" t="str">
        <x:v>Not reported</x:v>
      </x:c>
      <x:c r="L1041" t="str">
        <x:v>No</x:v>
      </x:c>
      <x:c r="M1041" s="6"/>
      <x:c r="N1041"/>
      <x:c r="O1041" t="str">
        <x:v>Anomaly detection and fault diagnosis</x:v>
      </x:c>
      <x:c r="P1041" t="str">
        <x:v>Log analysis</x:v>
      </x:c>
      <x:c r="Q1041" t="str">
        <x:v>Yes</x:v>
      </x:c>
    </x:row>
    <x:row r="1042" ht="25.5" customHeight="1">
      <x:c r="A1042" t="str">
        <x:v>Shedding Light on Software Engineering-specific Metaphors and Idioms</x:v>
      </x:c>
      <x:c r="B1042" t="str">
        <x:v>Maintenance</x:v>
      </x:c>
      <x:c r="C1042" t="str">
        <x:v>The paper investigates the use of software engineering-specific metaphors and idioms in developer communications and their impact on automated tools. By analyzing GitHub comments, the authors curated a dataset of 2000 sentences containing figurative language and evaluated the ability of state-of-the-art LLMs (e.g., BERT, RoBERTa) to interpret such expressions. The study demonstrates that fine-tuning LLMs with contrastive learning improves performance in emotion classification (6.66% improvement), incivility detection (7.07%), and bug report prioritization (3.71%). The work highlights the prevalence of figurative language in SE and its implications for NLP-based tools.</x:v>
      </x:c>
      <x:c r="D1042" t="str">
        <x:v>The paper investigates the use of software engineering-specific metaphors and idioms in developer communications and their impact on automated tools. By analyzing GitHub comments, the authors curated a dataset of 2000 sentences containing figurative language and evaluated the ability of state-of-the-art LLMs (e.g., BERT, RoBERTa) to interpret such expressions. The study demonstrates that fine-tuning LLMs with contrastive learning improves performance in emotion classification (6.66% improvement), incivility detection (7.07%), and bug report prioritization (3.71%). The work highlights the prevalence of figurative language in SE and its implications for NLP-based tools.</x:v>
      </x:c>
      <x:c r="E1042" t="str">
        <x:v>The research topic of the paper is the analysis of specific metaphors and idioms in software engineering and their impact on the performance of automated tools, focusing on figurative language recognition in developer communication, optimization of model understanding capabilities, and their application in sentiment analysis and defect management.</x:v>
      </x:c>
      <x:c r="F1042" t="str">
        <x:v>Yes</x:v>
      </x:c>
      <x:c r="G1042" t="str">
        <x:v>ICSE-24</x:v>
      </x:c>
      <x:c r="H1042" t="str">
        <x:v>Sentiment classification dataset: Imran et al.'s GitHub multi-label sentiment dataset (2000 comments, 6 categories of emotions).
Uncivility detection data set: Ferreira et al.'s GitHub comment data set (718 comments, two categories: Civil/Uncivil).
Defect priority data set: Bugzilla defect report data set (49.6k reports, P1-P5 priority).</x:v>
      </x:c>
      <x:c r="I1042" t="str">
        <x:v>Metric: F1-score (micro average).
Effect:
Emotion classification: The best model (RoBERTa-FL) increased by 6.66% (F1 from 0.584→0.622).
Uncivility detection: BERT-FL increased by 6.67% (F1 from 0.734→0.783).
Defect priority prediction: ALBERT-FL improved by 3.71% (F1 from 0.683→0.709</x:v>
      </x:c>
      <x:c r="J1042" t="str">
        <x:v>No</x:v>
      </x:c>
      <x:c r="K1042" t="str">
        <x:v>Not reported</x:v>
      </x:c>
      <x:c r="L1042" t="str">
        <x:v>No</x:v>
      </x:c>
      <x:c r="M1042" s="6"/>
      <x:c r="N1042"/>
      <x:c r="O1042" t="str">
        <x:v>SE for AI </x:v>
      </x:c>
      <x:c r="P1042" t="str">
        <x:v>Software text mining and information extraction based on machine learning</x:v>
      </x:c>
      <x:c r="Q1042" t="str">
        <x:v>Yes</x:v>
      </x:c>
    </x:row>
    <x:row r="1043" ht="25.5" customHeight="1">
      <x:c r="A1043" t="str">
        <x:v>MiniMon: Minimizing Android Applications with Intelligent Monitoring-Based Debloating</x:v>
      </x:c>
      <x:c r="B1043" t="str">
        <x:v>Maintenance</x:v>
      </x:c>
      <x:c r="C1043" t="str">
        <x:v>The paper introduces MiniMon, a framework for debloating Android apps by removing unused features based on user interaction logs. MiniMon instruments apps to record executed methods, constructs a call graph, and employs 10 techniques (e.g., program analysis, graph clustering, and graph embedding) to generalize desired features. The best-performing technique (IDF-POS) achieves 75.5% recall for unobserved behaviors while debloating over 50% of the app. A user study confirms a 37.6% improvement in satisfaction. The work addresses the trade-off between app bloat and user-specific functionality needs.</x:v>
      </x:c>
      <x:c r="D1043" t="str">
        <x:v>The paper introduces MiniMon, a framework for debloating Android apps by removing unused features based on user interaction logs. MiniMon instruments apps to record executed methods, constructs a call graph, and employs 10 techniques (e.g., program analysis, graph clustering, and graph embedding) to generalize desired features. The best-performing technique (IDF-POS) achieves 75.5% recall for unobserved behaviors while debloating over 50% of the app. A user study confirms a 37.6% improvement in satisfaction. The work addresses the trade-off between app bloat and user-specific functionality needs.</x:v>
      </x:c>
      <x:c r="E1043" t="str">
        <x:v>The research topic of the paper is Android application debloation technology based on user interaction monitoring, focusing on how to identify and retain user-required functional code through static analysis and machine learning methods, while safely removing redundant code.</x:v>
      </x:c>
      <x:c r="F1043" t="str">
        <x:v>Yes</x:v>
      </x:c>
      <x:c r="G1043" t="str">
        <x:v>ICSE-24</x:v>
      </x:c>
      <x:c r="H1043" t="str">
        <x:v>Self-built benchmark data set: Contains 214 user interaction behaviors of 45 Android applications and their corresponding method execution logs, recorded through the tool SARA.
User study: Actual usage data (64 data points) from 8 users on 8 apps.</x:v>
      </x:c>
      <x:c r="I1043" t="str">
        <x:v>Indicators:
Recall: The ability to identify undocumented but user-required methods (75.5%).
Debloating Rate: The proportion of redundant methods removed (57.18%).
F&lt;sub&gt;debloat&lt;/sub&gt;: The weighted harmonic mean of recall rate and debloat rate (64.95%).
Effect:
The best technology (IDF-POS) reduces the number of lines of code by an average of 38.8% while retaining functionality.
User satisfaction increased by 37.6%.</x:v>
      </x:c>
      <x:c r="J1043" t="str">
        <x:v>No</x:v>
      </x:c>
      <x:c r="K1043" t="str">
        <x:v>Not reported</x:v>
      </x:c>
      <x:c r="L1043" t="str">
        <x:v>No</x:v>
      </x:c>
      <x:c r="M1043" s="6"/>
      <x:c r="N1043"/>
      <x:c r="O1043" t="str">
        <x:v>Code generation and understanding</x:v>
      </x:c>
      <x:c r="P1043" t="str">
        <x:v>Code refactoring and smell detection</x:v>
      </x:c>
      <x:c r="Q1043" t="str">
        <x:v>No</x:v>
      </x:c>
    </x:row>
    <x:row r="1044" ht="25.5" customHeight="1">
      <x:c r="A1044" t="str">
        <x:v>A User-centered Security Evaluation of Copilot</x:v>
      </x:c>
      <x:c r="B1044" t="str">
        <x:v>Development</x:v>
      </x:c>
      <x:c r="C1044" t="str">
        <x:v>This paper conducts a user-centered evaluation of GitHub Copilot's impact on code security. Through a study involving 25 participants solving programming tasks (with and without Copilot), the authors analyze the security of generated code using Common Weakness Enumerations (CWEs). Results indicate that Copilot aids in writing more secure code for complex problems but shows no significant effect on simpler tasks. The study also finds no bias toward specific vulnerability types. The work highlights potential security benefits of AI-assisted coding tools in real-world development scenarios.</x:v>
      </x:c>
      <x:c r="D1044" t="str">
        <x:v>This paper conducts a user-centered evaluation of GitHub Copilot's impact on code security. Through a study involving 25 participants solving programming tasks (with and without Copilot), the authors analyze the security of generated code using Common Weakness Enumerations (CWEs). Results indicate that Copilot aids in writing more secure code for complex problems but shows no significant effect on simpler tasks. The study also finds no bias toward specific vulnerability types. The work highlights potential security benefits of AI-assisted coding tools in real-world development scenarios.</x:v>
      </x:c>
      <x:c r="E1044" t="str">
        <x:v>Evaluate the impact of the AI code generation tool (GitHub Copilot) on developers writing secure code, and explore its performance in tasks of different difficulty and its tendency towards specific vulnerability types.</x:v>
      </x:c>
      <x:c r="F1044" t="str">
        <x:v>Yes</x:v>
      </x:c>
      <x:c r="G1044" t="str">
        <x:v>ICSE-24</x:v>
      </x:c>
      <x:c r="H1044" t="str">
        <x:v>Programming problem design: Two custom tasks (Problem S: User login function; Problem T: Transaction file processing), with potential vulnerabilities embedded in the design (such as CWE-20 input validation, CWE-89 SQL injection, etc.).
Security assessment criteria: Manual analysis of code vulnerabilities based on MITER's Common Weakness Enumerations (CWEs) list.</x:v>
      </x:c>
      <x:c r="I1044" t="str">
        <x:v>Security Score: The calculation formula is
100
−
(
Number of vulnerabilities discovered
Total number of possible vulnerabilities
×
100
)
100−(
Total number of possible vulnerabilities
Number of vulnerabilities discovered
​
 ×100).
Result:
Complex problems (T) have a higher average security score using Copilot (54.17 vs. 41.67 median).
There was no significant difference in the simple question(s) (both medians were 81.82).
Vulnerability frequency statistics: Counting the number of occurrences of each CWE, no significant impact of Copilot on specific vulnerabilities was found (for example, CWE-89 appeared with similar frequency in the two groups).</x:v>
      </x:c>
      <x:c r="J1044" t="str">
        <x:v>No</x:v>
      </x:c>
      <x:c r="K1044" t="str">
        <x:v>Not reported</x:v>
      </x:c>
      <x:c r="L1044" t="str">
        <x:v>No</x:v>
      </x:c>
      <x:c r="M1044" s="6"/>
      <x:c r="N1044"/>
      <x:c r="O1044" t="str">
        <x:v>Software maintenance and evolution</x:v>
      </x:c>
      <x:c r="P1044" t="str">
        <x:v>Automated program repair</x:v>
      </x:c>
      <x:c r="Q1044" t="str">
        <x:v>Yes</x:v>
      </x:c>
    </x:row>
    <x:row r="1045" ht="25.5" customHeight="1">
      <x:c r="A1045" t="str">
        <x:v>Identifying Affected Libraries and Their Ecosystems for Open Source Software Vulnerabilities</x:v>
      </x:c>
      <x:c r="B1045" t="str">
        <x:v>Maintenance</x:v>
      </x:c>
      <x:c r="C1045" t="str">
        <x:v>This paper presents Holmes, an automated approach to identify affected libraries and their ecosystems for open-source software vulnerabilities. An empirical study reveals inconsistencies (26.9% in libraries, 39.7% in ecosystems) across four vulnerability databases (e.g., GitHub, GitLab). Holmes leverages a learning-to-rank technique to aggregate multi-source evidence (e.g., CPE configurations, repository paths) and ranks libraries based on relevance. Evaluations show Holmes achieves mAP@1 of 0.855 (libraries) and 0.944 (ecosystems), outperforming state-of-the-art methods by 30.1%–62.7%. Practical applications include fixing 110 mislabeled vulnerabilities in GitHub/GitLab databases.</x:v>
      </x:c>
      <x:c r="D1045" t="str">
        <x:v>This paper presents Holmes, an automated approach to identify affected libraries and their ecosystems for open-source software vulnerabilities. An empirical study reveals inconsistencies (26.9% in libraries, 39.7% in ecosystems) across four vulnerability databases (e.g., GitHub, GitLab). Holmes leverages a learning-to-rank technique to aggregate multi-source evidence (e.g., CPE configurations, repository paths) and ranks libraries based on relevance. Evaluations show Holmes achieves mAP@1 of 0.855 (libraries) and 0.944 (ecosystems), outperforming state-of-the-art methods by 30.1%–62.7%. Practical applications include fixing 110 mislabeled vulnerabilities in GitHub/GitLab databases.</x:v>
      </x:c>
      <x:c r="E1045" t="str">
        <x:v>Automated identification of affected libraries and their ecosystems in open source software vulnerabilities, improving the accuracy and consistency of vulnerability databases.</x:v>
      </x:c>
      <x:c r="F1045" t="str">
        <x:v>Yes</x:v>
      </x:c>
      <x:c r="G1045" t="str">
        <x:v>ICSE-24</x:v>
      </x:c>
      <x:c r="H1045" t="str">
        <x:v>Data set: 18,633 vulnerabilities were selected from four vulnerability databases: GitHub, GitLab, Veracode, and Snyk, and 696 vulnerabilities were manually annotated as the baseline (Ground Truth).
Comparison methods: Chronos (zero-shot learning), LightXML, FastXML (extreme multi-label learning).</x:v>
      </x:c>
      <x:c r="I1045" t="str">
        <x:v>Main indicators:
mAP@k (mean average precision@k): measures the accuracy of the top k results.
Holmes' mAP@1 on affected library identification reaches 0.855 (random order) and 0.900 (time order), which is 30.1%–62.7% better than the best baseline (Chronos).
The mAP@1 of ecosystem recognition reaches 0.944–0.957.
Other indicators:
Efficiency: Training takes 3.6 hours, and single vulnerability prediction takes 18.5 seconds.
User research: After using Holmes, the participants’ recognition accuracy (Precision) increased by 24.7%, and the recall rate (Recall) increased by 24.5%.</x:v>
      </x:c>
      <x:c r="J1045" t="str">
        <x:v>Yes</x:v>
      </x:c>
      <x:c r="K1045" t="str">
        <x:v>Industry cooperation: 140 mislabeled vulnerabilities were reported to GitHub and GitLab, of which 110 were fixed (48 fixed by GitLab and 62 fixed by GitHub).
Tool adoption: GitLab has expressed interest in Holmes technology and plans to integrate it into the vulnerability database maintenance process.</x:v>
      </x:c>
      <x:c r="L1045" t="str">
        <x:v>No</x:v>
      </x:c>
      <x:c r="M1045" s="6"/>
      <x:c r="N1045"/>
      <x:c r="O1045" t="str">
        <x:v>Software maintenance and evolution</x:v>
      </x:c>
      <x:c r="P1045" t="str">
        <x:v>Automated program repair</x:v>
      </x:c>
      <x:c r="Q1045" t="str">
        <x:v>No</x:v>
      </x:c>
    </x:row>
    <x:row r="1046" ht="25.5" customHeight="1">
      <x:c r="A1046" t="str">
        <x:v>Understanding Transaction Bugs in Database Systems</x:v>
      </x:c>
      <x:c r="B1046" t="str">
        <x:v>Testing</x:v>
      </x:c>
      <x:c r="C1046" t="str">
        <x:v>This paper presents the first comprehensive study on 140 transaction bugs (TXBugs) collected from six widely-used database management systems (DBMSs), including MySQL, PostgreSQL, SQLite, MariaDB, CockroachDB, and TiDB. The study investigates TXBugs from five aspects: bug manifestations, root causes, impacts, fixes, and the detection capability of existing approaches. Key findings include that most TXBugs follow the "small scope hypothesis" and can be triggered by simple test cases, while 76.4% lead to silent failures (e.g., incorrect database states). Existing approaches detect only 45.7% of the bugs. The study provides valuable insights for improving transaction bug detection, testing, and verification techniques.</x:v>
      </x:c>
      <x:c r="D1046" t="str">
        <x:v>This paper presents the first comprehensive study on 140 transaction bugs (TXBugs) collected from six widely-used database management systems (DBMSs), including MySQL, PostgreSQL, SQLite, MariaDB, CockroachDB, and TiDB. The study investigates TXBugs from five aspects: bug manifestations, root causes, impacts, fixes, and the detection capability of existing approaches. Key findings include that most TXBugs follow the "small scope hypothesis" and can be triggered by simple test cases, while 76.4% lead to silent failures (e.g., incorrect database states). Existing approaches detect only 45.7% of the bugs. The study provides valuable insights for improving transaction bug detection, testing, and verification techniques.</x:v>
      </x:c>
      <x:c r="E1046" t="str">
        <x:v>The research topic of the paper is transaction bugs in database systems, focusing on analyzing their manifestations, root causes, impacts, repair methods, and limitations of existing detection methods.</x:v>
      </x:c>
      <x:c r="F1046" t="str">
        <x:v>No</x:v>
      </x:c>
      <x:c r="G1046" t="str">
        <x:v>ICSE-24</x:v>
      </x:c>
      <x:c r="H1046" t="str">
        <x:v>The Benchmark used in the paper is 140 real transaction bugs (TXBugs) collected by the author from six database management systems, and the data set is made public (GitHub link).</x:v>
      </x:c>
      <x:c r="I1046" t="str">
        <x:v>Quantitative indicators:
Error triggering conditions (such as the number of initial tables, number of transactions, number of statements).
Distribution of error types (such as atomicity, consistency, isolation violations, etc.).
Silent failure rate (76.4%).
Coverage of existing detection methods (45.7%).
Effect:
The study found that most errors can be triggered by simple test cases, and existing detection methods are insufficiently covered, highlighting the need to improve detection technology.</x:v>
      </x:c>
      <x:c r="J1046" t="str">
        <x:v>No</x:v>
      </x:c>
      <x:c r="K1046" t="str">
        <x:v>The paper mentions some actual cases of errors in industrial database systems (such as MySQL, TiDB), such as TiDB#21498 (isolation violation) and MySQL#101667 (non-deterministic trigger error). However, the overall application situation in the industry is not specifically discussed, so the answer can be "some industry cases are mentioned, but the application is not systematically discussed."</x:v>
      </x:c>
      <x:c r="L1046" t="str">
        <x:v>No</x:v>
      </x:c>
      <x:c r="M1046" s="6" t="e">
        <x:f>HYPERLINK("https://github.com/criszy/TXBug","https://github.com/criszy/TXBug")</x:f>
        <x:v>HYPERLINK is not implemented. linkLocation=https://github.com/criszy/TXBug, friendlyName=https://github.com/criszy/TXBug</x:v>
      </x:c>
      <x:c r="N1046" t="str">
        <x:v>0</x:v>
      </x:c>
      <x:c r="O1046" t="str">
        <x:v>Program Analysis and Software Testing</x:v>
      </x:c>
      <x:c r="P1046" t="str">
        <x:v>Automated test generation</x:v>
      </x:c>
      <x:c r="Q1046" t="str">
        <x:v>No</x:v>
      </x:c>
    </x:row>
    <x:row r="1047" ht="25.5" customHeight="1">
      <x:c r="A1047" t="str">
        <x:v>When Contracts Meets Crypto: Exploring Developers' Struggles with Ethereum Cryptographic APIs</x:v>
      </x:c>
      <x:c r="B1047" t="str">
        <x:v>Development</x:v>
      </x:c>
      <x:c r="C1047" t="str">
        <x:v>This paper presents the first empirical study on challenges faced by developers when using cryptographic APIs in Ethereum smart contracts. By analyzing 91,484,856 transactions, 500 crypto-related contracts, 483 StackExchange posts, and surveying 78 practitioners, the study identifies five categories of obstacles (e.g., knowledge gaps, roadmap identification, API usage difficulties). Key findings reveal that 57.8% of developers struggle to identify implementation steps, while 56.3% lack confidence in security. The study highlights the gap between low-level APIs and high-level tasks, suggesting improvements such as enhanced API usability, task-based templates, and better tooling. The results provide actionable insights for future research and tool design.</x:v>
      </x:c>
      <x:c r="D1047" t="str">
        <x:v>This paper presents the first empirical study on challenges faced by developers when using cryptographic APIs in Ethereum smart contracts. By analyzing 91,484,856 transactions, 500 crypto-related contracts, 483 StackExchange posts, and surveying 78 practitioners, the study identifies five categories of obstacles (e.g., knowledge gaps, roadmap identification, API usage difficulties). Key findings reveal that 57.8% of developers struggle to identify implementation steps, while 56.3% lack confidence in security. The study highlights the gap between low-level APIs and high-level tasks, suggesting improvements such as enhanced API usability, task-based templates, and better tooling. The results provide actionable insights for future research and tool design.</x:v>
      </x:c>
      <x:c r="E1047" t="str">
        <x:v>The research topic of the paper is the obstacles and optimization of the use of cryptography APIs in Ethereum smart contracts, focusing on the challenges faced by developers when implementing cryptography tasks and their root causes.</x:v>
      </x:c>
      <x:c r="F1047" t="str">
        <x:v>No</x:v>
      </x:c>
      <x:c r="G1047" t="str">
        <x:v>ICSE-24</x:v>
      </x:c>
      <x:c r="H1047" t="str">
        <x:v>The paper does not use standard Benchmark, but is based on the following real data set:
91,484,856 Ethereum transactions
500 cryptography-related smart contracts
483 StackExchange Q&amp;A posts
78 developer questionnaires</x:v>
      </x:c>
      <x:c r="I1047" t="str">
        <x:v>Quantitative indicators:
Frequency of cryptography API usage (e.g. KECCAK256 accounts for 13.03% of transactions).
Distribution of developer obstacles (for example, 57.8% face difficulties in “implementation path identification”).
API function satisfaction (only 36.8% developers are satisfied with the functions and usability of existing APIs).
Effect:
It reveals the high complexity of cryptography tasks (69.3% of developers believe it is more challenging than regular tasks), and quantifies the current status of template tools (95.4% of developers rely on templates) and security tools (only 31.9% are satisfied).</x:v>
      </x:c>
      <x:c r="J1047" t="str">
        <x:v>No</x:v>
      </x:c>
      <x:c r="K1047" t="str">
        <x:v>The paper mentions industry cases, such as:
Current usage of OpenZeppelin template library (supports ECDSA signature but lacks zero-knowledge proof templates).
Industrial adoption of the BLAKE2F API failed (only 4 contracts used it, which was not in line with design expectations).
However, the application scenarios of specific enterprises are not systematically discussed, so the answer can be "some industry cases are mentioned, but no in-depth analysis is done."</x:v>
      </x:c>
      <x:c r="L1047" t="str">
        <x:v>No</x:v>
      </x:c>
      <x:c r="M1047" s="6"/>
      <x:c r="N1047"/>
      <x:c r="O1047" t="str">
        <x:v>Software security and vulnerability analysis</x:v>
      </x:c>
      <x:c r="P1047" t="str">
        <x:v>Smart contract security</x:v>
      </x:c>
      <x:c r="Q1047" t="str">
        <x:v>No</x:v>
      </x:c>
    </x:row>
    <x:row r="1048" ht="25.5" customHeight="1">
      <x:c r="A1048" t="str">
        <x:v>Towards Finding Accounting Errors in Smart Contracts</x:v>
      </x:c>
      <x:c r="B1048" t="str">
        <x:v>Testing</x:v>
      </x:c>
      <x:c r="C1048" t="str">
        <x:v>This paper introduces ScType, a novel type inference and checking system designed to detect accounting errors in smart contracts. Accounting errors, which stem from incorrect implementations of business logic, are prevalent and challenging for existing automated tools. The authors propose an abstract type system that models fundamental financial operations (e.g., deposit, withdraw, loan) and checks for inconsistencies in token units, scaling factors, and financial meanings. Evaluated on 57 real-world accounting bugs, ScType achieved 87.9% recall for type errors and identified 6 zero-day vulnerabilities in a recent auditing contest.</x:v>
      </x:c>
      <x:c r="D1048" t="str">
        <x:v>This paper introduces ScType, a novel type inference and checking system designed to detect accounting errors in smart contracts. Accounting errors, which stem from incorrect implementations of business logic, are prevalent and challenging for existing automated tools. The authors propose an abstract type system that models fundamental financial operations (e.g., deposit, withdraw, loan) and checks for inconsistencies in token units, scaling factors, and financial meanings. Evaluated on 57 real-world accounting bugs, ScType achieved 87.9% recall for type errors and identified 6 zero-day vulnerabilities in a recent auditing contest.</x:v>
      </x:c>
      <x:c r="E1048" t="str">
        <x:v>The research topic is accounting error detection in smart contracts, enabling static analysis and error discovery through an abstract type system including token units, scaling factors and financial implications.</x:v>
      </x:c>
      <x:c r="F1048" t="str">
        <x:v>Yes</x:v>
      </x:c>
      <x:c r="G1048" t="str">
        <x:v>ICSE-24</x:v>
      </x:c>
      <x:c r="H1048" t="str">
        <x:v>The paper uses two benchmarks:
57 real accounting errors (from 29 smart contract projects) collected from the study of Zhang et al. [78].
A large project (over 10,000 lines of code) in the Code4Rena audit competition to discover zero-day vulnerabilities.</x:v>
      </x:c>
      <x:c r="I1048" t="str">
        <x:v>Quantitative indicators:
Detection rate (True Positives, TP): The number of type errors correctly detected.
False Positives (FP): The number of non-type errors reported incorrectly.
Not-Type-Error (NTE): The number of accounting errors that are not type errors.
Missed-Type-Error (MTE): The number of undetected type errors.
Effect:
Of the 57 accounting errors, 33 were type errors, and ScType detected 29 (87.9% recall).
14 false positives were reported, mainly due to path-insensitive analysis.
Six zero-day vulnerabilities were discovered during the Code4Rena competition, four of which resulted in direct financial loss.</x:v>
      </x:c>
      <x:c r="J1048" t="str">
        <x:v>Yes</x:v>
      </x:c>
      <x:c r="K1048" t="str">
        <x:v>The paper mentions application cases in the Code4Rena audit competition. ScType was used to audit a large project (over 10,000 lines of code) and successfully discovered 6 zero-day accounting errors, 4 of which resulted in direct financial losses. In addition, the paper also analyzes accounting errors in multiple real projects (such as Vader, Tracer, etc.) to demonstrate the actual effect of the tool</x:v>
      </x:c>
      <x:c r="L1048" t="str">
        <x:v>No</x:v>
      </x:c>
      <x:c r="M1048" s="6"/>
      <x:c r="N1048"/>
      <x:c r="O1048" t="str">
        <x:v>Software security and vulnerability analysis</x:v>
      </x:c>
      <x:c r="P1048" t="str">
        <x:v>Smart contract security</x:v>
      </x:c>
      <x:c r="Q1048" t="str">
        <x:v>No</x:v>
      </x:c>
    </x:row>
    <x:row r="1049" ht="25.5" customHeight="1">
      <x:c r="A1049" t="str">
        <x:v>MultiTest: Physical-Aware Object Insertion for Testing Multi-sensor Fusion Perception Systems</x:v>
      </x:c>
      <x:c r="B1049" t="str">
        <x:v>Testing</x:v>
      </x:c>
      <x:c r="C1049" t="str">
        <x:v>This paper introduces MultiTest, an automated testing method for multi-sensor fusion (MSF) perception systems. MultiTest employs a physical-aware approach to synthesize realistic multi-modal object instances and inserts them into critical positions of background images and point clouds. A fitness metric is designed to guide the test generation process. Experiments on five state-of-the-art perception systems demonstrate that MultiTest can generate realistic and modality-consistent test data, effectively detect diverse faults, and improve system robustness through retraining. The tool and dataset are publicly available.</x:v>
      </x:c>
      <x:c r="D1049" t="str">
        <x:v>This paper introduces MultiTest, an automated testing method for multi-sensor fusion (MSF) perception systems. MultiTest employs a physical-aware approach to synthesize realistic multi-modal object instances and inserts them into critical positions of background images and point clouds. A fitness metric is designed to guide the test generation process. Experiments on five state-of-the-art perception systems demonstrate that MultiTest can generate realistic and modality-consistent test data, effectively detect diverse faults, and improve system robustness through retraining. The tool and dataset are publicly available.</x:v>
      </x:c>
      <x:c r="E1049" t="str">
        <x:v>The research topic is automated testing of multi-sensor fusion (MSF) perception systems, focusing on solving the issues of authenticity, modal consistency and error detection efficiency of test data generation.</x:v>
      </x:c>
      <x:c r="F1049" t="str">
        <x:v>Yes</x:v>
      </x:c>
      <x:c r="G1049" t="str">
        <x:v>ICSE-24</x:v>
      </x:c>
      <x:c r="H1049" t="str">
        <x:v>The paper uses the following benchmarks:
KITTI dataset: used for initial testing seeds and background data.
ShapeNet dataset: used to build multi-modal object databases (such as car models).
Five sensing systems: including three MSF systems and two single-sensor systems (such as EPNet, FConv, CLOCs, etc.)</x:v>
      </x:c>
      <x:c r="I1049" t="str">
        <x:v>Quantitative indicators:
FID (Frechet Inception Distance): Measuring the authenticity of generated images, MultiTest achieved the second lowest score (86.89).
FRD (Frechet Range Distance): measures the authenticity of the generated point cloud, MultiTest achieved the lowest score (88.87).
MC (Modality-Consistency): measures modal consistency, MultiTest score 0.82, significantly better than the baseline method.
AP (Average Precision) difference: The system performance decline after the test, the MultiTest average is 22.80 (3D detection) and 18.47 (2D detection), showing its efficient error detection capability.
Effect:
The data generated was rated by user research as the most realistic and consistent.
A large number of errors (such as missing objects, positioning errors) were detected, and the average accuracy of the system was improved by 24% through retraining.</x:v>
      </x:c>
      <x:c r="J1049" t="str">
        <x:v>Yes</x:v>
      </x:c>
      <x:c r="K1049" t="str">
        <x:v>The paper mentions application cases in the field of autonomous driving, such as testing the perception module of autonomous driving systems such as Tesla. In addition, industrial-grade systems (such as OpenPilot) and real data sets (KITTI) were used in the experiments to verify the actual effect of MultiTest.</x:v>
      </x:c>
      <x:c r="L1049" t="str">
        <x:v>No</x:v>
      </x:c>
      <x:c r="M1049" s="6"/>
      <x:c r="N1049"/>
      <x:c r="O1049" t="str">
        <x:v>Cross-cutting and emerging themes</x:v>
      </x:c>
      <x:c r="P1049" t="str">
        <x:v>Autonomous driving system testing</x:v>
      </x:c>
      <x:c r="Q1049" t="str">
        <x:v>No</x:v>
      </x:c>
    </x:row>
    <x:row r="1050" ht="25.5" customHeight="1">
      <x:c r="A1050" t="str">
        <x:v>JLeaks: A Featured Resource Leak Repository Collected From Hundreds of Open-Source Java Projects</x:v>
      </x:c>
      <x:c r="B1050" t="str">
        <x:v>Maintenance</x:v>
      </x:c>
      <x:c r="C1050" t="str">
        <x:v>This paper introduces JLeaks, a repository of resource leaks collected from 1,094 defects across 321 open-source Java projects. The authors systematically summarize the programming APIs for system resources (e.g., files, sockets, threads) in Java and analyze exceptions that may cause resource leaks in chained and nested streaming operations. Using a semi-automated toolchain, they efficiently extract defects from GitHub, followed by multi-round filtering and cross-validation. JLeaks is currently the largest resource leak repository, with each defect well-labeled, including causes, locations, patches, and other details. The paper compares JLeaks with other repositories, highlighting its advantages in informativeness, diversity, and quality. Additionally, the usability of JLeaks is demonstrated in evaluating defect detection tools.</x:v>
      </x:c>
      <x:c r="D1050" t="str">
        <x:v>This paper introduces JLeaks, a repository of resource leaks collected from 1,094 defects across 321 open-source Java projects. The authors systematically summarize the programming APIs for system resources (e.g., files, sockets, threads) in Java and analyze exceptions that may cause resource leaks in chained and nested streaming operations. Using a semi-automated toolchain, they efficiently extract defects from GitHub, followed by multi-round filtering and cross-validation. JLeaks is currently the largest resource leak repository, with each defect well-labeled, including causes, locations, patches, and other details. The paper compares JLeaks with other repositories, highlighting its advantages in informativeness, diversity, and quality. Additionally, the usability of JLeaks is demonstrated in evaluating defect detection tools.</x:v>
      </x:c>
      <x:c r="E1050" t="str">
        <x:v>The research topic of the paper is to build and analyze a high-quality Java resource leak defect warehouse (JLeaks) to support the detection, location and repair research of resource leaks.</x:v>
      </x:c>
      <x:c r="F1050" t="str">
        <x:v>Yes</x:v>
      </x:c>
      <x:c r="G1050" t="str">
        <x:v>ICSE-24</x:v>
      </x:c>
      <x:c r="H1050" t="str">
        <x:v>The paper uses the following Benchmarks for comparison:
DroidLeaks: An Android resource leak repository.
Leak19: A repository containing memory and resource leaks.</x:v>
      </x:c>
      <x:c r="I1050" t="str">
        <x:v>Cohen's Kappa: used to measure annotation consistency, reaching 0.88 (almost completely consistent) in determining resource leakage.
Uniqueness: 88% for JLeaks, higher than 64% for DroidLeaks.
Consistency: JLeaks is 93%, higher than DroidLeaks’ 71%.
Currentness: JLeaks is 77%, slightly higher than DroidLeaks’ 73%.
Tool evaluation: The detection accuracy rates of PMD, SpotBugs and Infer on JLeaks are 48.6%, 23.2% and 11.8% respectively.</x:v>
      </x:c>
      <x:c r="J1050" t="str">
        <x:v>No</x:v>
      </x:c>
      <x:c r="K1050" t="str">
        <x:v>Applications in industry are mentioned in the paper, including:
The performance of three open source defect detection tools (PMD, SpotBugs, Infer) was evaluated using JLeaks.
Five industry developers with more than 8 years of Java development experience were invited to participate in defect labeling and verification.
It demonstrates the practicality of JLeaks in resource leak repair pattern analysis and provides a reference for industrial practice.</x:v>
      </x:c>
      <x:c r="L1050" t="str">
        <x:v>No</x:v>
      </x:c>
      <x:c r="M1050" s="6"/>
      <x:c r="N1050"/>
      <x:c r="O1050" t="str">
        <x:v>Systems and Performance Engineering</x:v>
      </x:c>
      <x:c r="P1050" t="str">
        <x:v>Resource leak detection</x:v>
      </x:c>
      <x:c r="Q1050" t="str">
        <x:v>No</x:v>
      </x:c>
    </x:row>
    <x:row r="1051" ht="25.5" customHeight="1">
      <x:c r="A1051" t="str">
        <x:v>S3C: Spatial Semantic Scene Coverage for Autonomous Vehicles</x:v>
      </x:c>
      <x:c r="B1051" t="str">
        <x:v>Testing</x:v>
      </x:c>
      <x:c r="C1051" t="str">
        <x:v>This paper introduces S³C, a framework designed to quantify the coverage of autonomous vehicle (AV) test datasets by leveraging spatial semantic scene graphs. S³C abstracts sensor inputs (e.g., camera images) into scene graphs that encode entities (e.g., cars, pedestrians) and their spatial relationships (e.g., proximity, lane positions). This enables the evaluation of whether a dataset covers safety-critical scenarios, especially those in the "long tail" of rare but hazardous events. The framework is validated in simulated (CARLA) and real-world datasets, demonstrating its ability to discriminate between input behaviors (e.g., novel failures not seen in training) and interpret coverage gaps relative to test specifications. Results show S³C outperforms existing methods in both discrimination and interpretability.</x:v>
      </x:c>
      <x:c r="D1051" t="str">
        <x:v>This paper introduces S³C, a framework designed to quantify the coverage of autonomous vehicle (AV) test datasets by leveraging spatial semantic scene graphs. S³C abstracts sensor inputs (e.g., camera images) into scene graphs that encode entities (e.g., cars, pedestrians) and their spatial relationships (e.g., proximity, lane positions). This enables the evaluation of whether a dataset covers safety-critical scenarios, especially those in the "long tail" of rare but hazardous events. The framework is validated in simulated (CARLA) and real-world datasets, demonstrating its ability to discriminate between input behaviors (e.g., novel failures not seen in training) and interpret coverage gaps relative to test specifications. Results show S³C outperforms existing methods in both discrimination and interpretability.</x:v>
      </x:c>
      <x:c r="E1051" t="str">
        <x:v>The research topic of the paper is a coverage evaluation method for autonomous driving test data sets based on spatial semantic scene graphs, which aims to solve the problem of lack of interpretability and differentiation ability of traditional coverage indicators in AV testing.</x:v>
      </x:c>
      <x:c r="F1051" t="str">
        <x:v>Yes</x:v>
      </x:c>
      <x:c r="G1051" t="str">
        <x:v>ICSE-24</x:v>
      </x:c>
      <x:c r="H1051" t="str">
        <x:v>PhysCov: A LiDAR-based clustering method for AV inputs as a baseline comparison.
CARLA simulation data set: Contains 46,006 images, covering different road topologies (urban, highway, etc.) and traffic density (zero vehicles/maximum vehicles).
Real data sets: including CommaAi, NuScenes, Cityscapes and other public data sets, used to verify the applicability of S³C in real scenarios.</x:v>
      </x:c>
      <x:c r="I1051" t="str">
        <x:v>PNFNC (Percentage of Novel Failures Not Covered): measures the proportion of failure scenarios in the test set that were not covered in training.
S³C's ELR abstraction reaches 38% PNFNC (better than PhysCov's 35%), and ERS abstraction reaches 63% PNFNC (close to the theoretical upper limit of 65%).
Number of equivalent classes:
ELR generates 9,532 equivalence classes, with an average of 4.8 images per class; ERS generates 22,987 classes, with an average of 2.0 images/class.
Test specification coverage:
Coverage analysis of the five test specifications shows that some key scenarios (such as close-range trucks) have a coverage rate of 0%, highlighting the shortcomings of the data set.</x:v>
      </x:c>
      <x:c r="J1051" t="str">
        <x:v>Yes</x:v>
      </x:c>
      <x:c r="K1051" t="str">
        <x:v>CARLA simulation: simulated different road environments and traffic densities to verify the practicality of S³C in AV development.
Real data set analysis:
Applying S³C on CommaAi, NuScenes and other datasets, we found data collection efficiency issues (for example, CommaAi has a large amount of data but low scene diversity).
The limitations of existing perception tools (such as RoadScene2Vec) are revealed (such as inaccurate lane assumptions and 34% target detection error rate).
Potential industrial applications: guide data set enhancement (such as supplementing uncovered scenarios), optimize test specifications (such as interpretability analysis based on scene graphs).</x:v>
      </x:c>
      <x:c r="L1051" t="str">
        <x:v>No</x:v>
      </x:c>
      <x:c r="M1051" s="6"/>
      <x:c r="N1051"/>
      <x:c r="O1051" t="str">
        <x:v>Cross-cutting and emerging themes</x:v>
      </x:c>
      <x:c r="P1051" t="str">
        <x:v>Autonomous driving system testing</x:v>
      </x:c>
      <x:c r="Q1051" t="str">
        <x:v>No</x:v>
      </x:c>
    </x:row>
    <x:row r="1052" ht="25.5" customHeight="1">
      <x:c r="A1052" t="str">
        <x:v>FlashSyn: Flash Loan Attack Synthesis via Counter Example Driven Approximation</x:v>
      </x:c>
      <x:c r="B1052" t="str">
        <x:v>Testing</x:v>
      </x:c>
      <x:c r="C1052" t="str">
        <x:v>This paper introduces FlashSyn, an automated framework for synthesizing flash loan attacks on DeFi protocols. By approximating DeFi protocol behaviors using numerical methods (polynomial approximation and nearest-neighbor interpolation) and refining approximations via counterexample-driven techniques, FlashSyn generates attack sequences with optimal parameters to maximize profit. Evaluated on 18 benchmarks (16 real-world attacks and 2 fictional cases), FlashSyn successfully synthesized attacks for 16 cases. The tool has been adopted by Quantstamp for detecting flash loan vulnerabilities in industry audits.</x:v>
      </x:c>
      <x:c r="D1052" t="str">
        <x:v>This paper introduces FlashSyn, an automated framework for synthesizing flash loan attacks on DeFi protocols. By approximating DeFi protocol behaviors using numerical methods (polynomial approximation and nearest-neighbor interpolation) and refining approximations via counterexample-driven techniques, FlashSyn generates attack sequences with optimal parameters to maximize profit. Evaluated on 18 benchmarks (16 real-world attacks and 2 fictional cases), FlashSyn successfully synthesized attacks for 16 cases. The tool has been adopted by Quantstamp for detecting flash loan vulnerabilities in industry audits.</x:v>
      </x:c>
      <x:c r="E1052" t="str">
        <x:v>The research topic is to automatically synthesize flash loan attacks against DeFi protocols, focusing on solving the challenges caused by multi-contract interaction, closed source protocols and complex mathematical logic.</x:v>
      </x:c>
      <x:c r="F1052" t="str">
        <x:v>Yes</x:v>
      </x:c>
      <x:c r="G1052" t="str">
        <x:v>ICSE-24</x:v>
      </x:c>
      <x:c r="H1052" t="str">
        <x:v>The paper uses 18 benchmark test cases:
16 real historical attacks (such as Harvest Finance, bZx, Eminence, etc., covering Ethereum, BSC and Fantom blockchains).
2 fictional attacks (from the Damn Vulnerable DeFi challenge).
These cases involve different vulnerability types (such as oracle manipulation, design flaws), and the contract code size ranges from 489 to 13,139 lines.</x:v>
      </x:c>
      <x:c r="I1052" t="str">
        <x:v>Main indicators: attack synthesis success rate (number of successful cases/total number of cases), approximation accuracy (deviation between actual income and estimated income), synthesis time.
Effect:
Success rate: 16/18 (polynomial approximation) and 13/18 (interpolation approximation).
Gain accuracy: The average normalized gain reaches 0.945 (polynomial) and 0.641 (interpolation), and in some cases the gain exceeds the original attack.
Efficiency: The polynomial method takes 1594 seconds on average, which is better than the interpolation method (3754 seconds).</x:v>
      </x:c>
      <x:c r="J1052" t="str">
        <x:v>Yes</x:v>
      </x:c>
      <x:c r="K1052" t="str">
        <x:v>The paper mentions that Quantstamp (a leading smart contract audit company) has adopted FlashSyn to conduct DeFi protocol audits and discovered two zero-day vulnerabilities (see Section 7 "Impact"). Specific cases are not described in detail, but the effectiveness of the tool in actual audits is mentioned.</x:v>
      </x:c>
      <x:c r="L1052" t="str">
        <x:v>No</x:v>
      </x:c>
      <x:c r="M1052" s="6"/>
      <x:c r="N1052"/>
      <x:c r="O1052" t="str">
        <x:v>Software security and vulnerability analysis</x:v>
      </x:c>
      <x:c r="P1052" t="str">
        <x:v>Smart contract security</x:v>
      </x:c>
      <x:c r="Q1052" t="str">
        <x:v>No</x:v>
      </x:c>
    </x:row>
    <x:row r="1053" ht="25.5" customHeight="1">
      <x:c r="A1053" t="str">
        <x:v>MUT: Human-in-the-Loop Unit Test Migration</x:v>
      </x:c>
      <x:c r="B1053" t="str">
        <x:v>Testing</x:v>
      </x:c>
      <x:c r="C1053" t="str">
        <x:v>This paper introduces MUT, an automated tool for cross-language unit test migration from Java to C++ projects. MUT comprises four modules: code mapping, test filtering, translation via BNF rules, and adaptation with human-in-the-loop validation. A web interface is developed to visualize and refine migration results. Evaluated on 15 open-source projects (e.g., Jsoup, Joda-Time), MUT successfully migrated 550 tests (253 merged into target projects) and detected 7 issues (bugs/defects). The tool reduces manual effort (average 18 seconds per test) and demonstrates practicality in enhancing test coverage across languages and platforms.</x:v>
      </x:c>
      <x:c r="D1053" t="str">
        <x:v>This paper introduces MUT, an automated tool for cross-language unit test migration from Java to C++ projects. MUT comprises four modules: code mapping, test filtering, translation via BNF rules, and adaptation with human-in-the-loop validation. A web interface is developed to visualize and refine migration results. Evaluated on 15 open-source projects (e.g., Jsoup, Joda-Time), MUT successfully migrated 550 tests (253 merged into target projects) and detected 7 issues (bugs/defects). The tool reduces manual effort (average 18 seconds per test) and demonstrates practicality in enhancing test coverage across languages and platforms.</x:v>
      </x:c>
      <x:c r="E1053" t="str">
        <x:v>The research topic is cross-language unit test migration, focusing on solving the problem of automatic migration of test cases from Java to C++, including code mapping, semantic consistency maintenance and test validity verification.</x:v>
      </x:c>
      <x:c r="F1053" t="str">
        <x:v>Yes</x:v>
      </x:c>
      <x:c r="G1053" t="str">
        <x:v>ICSE-24</x:v>
      </x:c>
      <x:c r="H1053" t="str">
        <x:v>The paper uses 15 open source projects as benchmark tests:
5 Java projects (such as Jsoup, Joda-Time, Commons-lang, etc., selected from GitHub projects with high stars).
10 C++ projects (such as Mylogin-HtmlParser, Boost Date, etc., selected from projects with similar functions but insufficient test coverage).
Covers 5 functional areas: string processing, data structure, HTML parsing, date processing, and JSON processing.</x:v>
      </x:c>
      <x:c r="I1053" t="str">
        <x:v>Main indicators: number of migration tests (550), proportion of merged tests (46%, 253/550), number of defects discovered (7), manual time (average 18 seconds/test).
Effect:
Efficiency: In the user experiment, the group using MUT (Group C) took an average of 26 seconds per test, which was significantly lower than the manual writing group (98 seconds).
Accuracy: The migration test compilation pass rate is 100% (Group C), while the manual group is only 75-85%.
Practicality: 253 tests were merged into the target project, verifying the actual value of the migration results.</x:v>
      </x:c>
      <x:c r="J1053" t="str">
        <x:v>Yes</x:v>
      </x:c>
      <x:c r="K1053" t="str">
        <x:v>The paper mentions Huawei as a partner (one of the author's units), but does not describe specific industrial application cases. The experimental part verified the actual effectiveness of the tool by submitting Pull Requests and Issues to open source projects (such as Rangerlee-HtmlParser, Mylogin-HtmlParser). The developers confirmed and fixed some of the defects discovered in the migration test (see Figure 11-12). The industrial application is not clearly stated, and it is a collaborative verification between academic and open source communities.</x:v>
      </x:c>
      <x:c r="L1053" t="str">
        <x:v>Yes</x:v>
      </x:c>
      <x:c r="M1053" s="6"/>
      <x:c r="N1053"/>
      <x:c r="O1053" t="str">
        <x:v>Program Analysis and Software Testing</x:v>
      </x:c>
      <x:c r="P1053" t="str">
        <x:v>Automated test generation</x:v>
      </x:c>
      <x:c r="Q1053" t="str">
        <x:v>No</x:v>
      </x:c>
    </x:row>
    <x:row r="1054" ht="25.5" customHeight="1">
      <x:c r="A1054" t="str">
        <x:v>Streamlining Java Programming: Uncovering Well-Formed Idioms with IdioMine</x:v>
      </x:c>
      <x:c r="B1054" t="str">
        <x:v>Maintenance</x:v>
      </x:c>
      <x:c r="C1054" t="str">
        <x:v>The paper introduces InfoMine, a novel approach for automatically extracting both generic and specific code idioms from Java projects and libraries. Code idioms are recurring programming patterns that improve code quality, performance, and maintainability. Existing methods struggle with identifying idioms spanning non-contiguous code lines, handling complex data flows, and capturing generic idioms. InfoMine constructs Program Dependency Graphs (PDGs) and Data-driven Control Chains (DCCs) to extract sub-idioms, embeds them using GraphCodeBERT, clusters them, and synthesizes potential idioms with ChatGPT. Experiments show that InfoMine outperforms baselines (e.g., Haggis and ChatGPT) in Idiom Set Precision (ISP) and Idiom Coverage (IC), while extracting more complete idioms.</x:v>
      </x:c>
      <x:c r="D1054" t="str">
        <x:v>The paper introduces InfoMine, a novel approach for automatically extracting both generic and specific code idioms from Java projects and libraries. Code idioms are recurring programming patterns that improve code quality, performance, and maintainability. Existing methods struggle with identifying idioms spanning non-contiguous code lines, handling complex data flows, and capturing generic idioms. InfoMine constructs Program Dependency Graphs (PDGs) and Data-driven Control Chains (DCCs) to extract sub-idioms, embeds them using GraphCodeBERT, clusters them, and synthesizes potential idioms with ChatGPT. Experiments show that InfoMine outperforms baselines (e.g., Haggis and ChatGPT) in Idiom Set Precision (ISP) and Idiom Coverage (IC), while extracting more complete idioms.</x:v>
      </x:c>
      <x:c r="E1054" t="str">
        <x:v>The research topic of the paper is the automatic mining of code idioms, which aims to identify high-quality code patterns through program analysis and machine learning technology, and improve the standardization and reusability of code.</x:v>
      </x:c>
      <x:c r="F1054" t="str">
        <x:v>Yes</x:v>
      </x:c>
      <x:c r="G1054" t="str">
        <x:v>ICSE-24</x:v>
      </x:c>
      <x:c r="H1054" t="str">
        <x:v>The paper uses two benchmark data sets:
Project dataset: Contains 13 popular Java projects (such as Elasticsearch, Hibernate, etc.).
Library data set: Contains 15 commonly used Java libraries (such as Android.location, org.apache.hadoop, etc.).
Data set division: 70% training set, 30% test set.</x:v>
      </x:c>
      <x:c r="I1054" t="str">
        <x:v>Idiom Coverage (IC): Measures the proportion of AST nodes in a function that match idioms. InfoMine outperforms Haggis and ChatGPT by 9.7% and 22.9% respectively (Library dataset).
Idiom Set Precision (ISP): Measures the proportion of idioms in the training set that appear in the test set. InfoMine outperforms Haggis and ChatGPT by 22.8% and 35.5% respectively (Library dataset).
Avg Size: The average number of AST nodes for idioms. The size of idioms extracted by InfoMine is nearly twice that of the baseline.
User research score: In terms of code completeness, semantic clarity, and versatility, InfoMine is 0.30, 0.23, and 0.17 higher than Haggis respectively (5-point scale).</x:v>
      </x:c>
      <x:c r="J1054" t="str">
        <x:v>No</x:v>
      </x:c>
      <x:c r="K1054" t="str">
        <x:v>Not reported</x:v>
      </x:c>
      <x:c r="L1054" t="str">
        <x:v>No</x:v>
      </x:c>
      <x:c r="M1054" s="6"/>
      <x:c r="N1054"/>
      <x:c r="O1054" t="str">
        <x:v>Program Analysis and Software Testing</x:v>
      </x:c>
      <x:c r="P1054" t="str">
        <x:v>program analysis techniques</x:v>
      </x:c>
      <x:c r="Q1054" t="str">
        <x:v>Yes</x:v>
      </x:c>
    </x:row>
    <x:row r="1055" ht="25.5" customHeight="1">
      <x:c r="A1055" t="str">
        <x:v>Fine-grained, accurate and scalable source differencing</x:v>
      </x:c>
      <x:c r="B1055" t="str">
        <x:v>Maintenance</x:v>
      </x:c>
      <x:c r="C1055" t="str">
        <x:v>The paper introduces an enhanced version of GumTree, a tool for syntactic code differencing, by replacing its expensive tree-edit distance algorithm with a faster heuristic called simple recovery. This improvement addresses GumTree's scalability limitations when processing large ASTs. The new approach reduces the median edit-script size by 50% and achieves speedups of 50x to 281x compared to the original GumTree. Experiments on four datasets (including Defects4J and BugsInPy) demonstrate its superior performance in both runtime and output quality, making it more suitable for tasks like code review and automated software repair.</x:v>
      </x:c>
      <x:c r="D1055" t="str">
        <x:v>The paper introduces an enhanced version of GumTree, a tool for syntactic code differencing, by replacing its expensive tree-edit distance algorithm with a faster heuristic called simple recovery. This improvement addresses GumTree's scalability limitations when processing large ASTs. The new approach reduces the median edit-script size by 50% and achieves speedups of 50x to 281x compared to the original GumTree. Experiments on four datasets (including Defects4J and BugsInPy) demonstrate its superior performance in both runtime and output quality, making it more suitable for tasks like code review and automated software repair.</x:v>
      </x:c>
      <x:c r="E1055" t="str">
        <x:v>The research topic of the paper is source code differencing. It focuses on solving the efficiency and quality problems of existing methods (such as GumTree) when processing large-scale AST, and proposes a more efficient heuristic algorithm.</x:v>
      </x:c>
      <x:c r="F1055" t="str">
        <x:v>No</x:v>
      </x:c>
      <x:c r="G1055" t="str">
        <x:v>ICSE-24</x:v>
      </x:c>
      <x:c r="H1055" t="str">
        <x:v>The paper uses four data sets:
Defects4J (D4J): Java bug fixing dataset.
BugsInPy (BIP): Python bug fixing dataset.
GitJava (GHJ): 1,000 commits from 10 popular Java projects.
GitPython (GHP): 1,000 commits from 10 popular Python projects.</x:v>
      </x:c>
      <x:c r="I1055" t="str">
        <x:v>median-time: running time of the matching phase. The new method (simple recovery) is 50x to 281x faster than the original GumTree (opt-1000).
size: The number of actions in the editing script. The new approach reduces the median size of edit scripts by 50%.
nummu: The number of move and update actions. The new approach significantly shortens the script while maintaining the number of such actions.
User evaluation: In 91% of cases, external actors preferred the differential results generated by the new method.</x:v>
      </x:c>
      <x:c r="J1055" t="str">
        <x:v>No</x:v>
      </x:c>
      <x:c r="K1055" t="str">
        <x:v>Not reported</x:v>
      </x:c>
      <x:c r="L1055" t="str">
        <x:v>No</x:v>
      </x:c>
      <x:c r="M1055" s="6"/>
      <x:c r="N1055"/>
      <x:c r="O1055" t="str">
        <x:v>Program Analysis and Software Testing</x:v>
      </x:c>
      <x:c r="P1055" t="str">
        <x:v>program analysis techniques</x:v>
      </x:c>
      <x:c r="Q1055" t="str">
        <x:v>No</x:v>
      </x:c>
    </x:row>
    <x:row r="1056" ht="25.5" customHeight="1">
      <x:c r="A1056" t="str">
        <x:v>How Are Paid and Volunteer Open Source Developers Different? A Study of the Rust Project</x:v>
      </x:c>
      <x:c r="B1056" t="str">
        <x:v>Management</x:v>
      </x:c>
      <x:c r="C1056" t="str">
        <x:v>This paper investigates the differences between paid and volunteer developers in open-source software (OSS) projects, focusing on the Rust programming language. It examines their contribution behaviors (frequency, commit size, task focus), long-term participation, and volunteers' perceptions of paid developers. Key findings include higher contribution frequency among core paid developers, larger commits by one-time paid contributors, and a positive association between being paid and becoming a long-term contributor. The study highlights the need for nuanced governance in OSS communities.</x:v>
      </x:c>
      <x:c r="D1056" t="str">
        <x:v>This paper investigates the differences between paid and volunteer developers in open-source software (OSS) projects, focusing on the Rust programming language. It examines their contribution behaviors (frequency, commit size, task focus), long-term participation, and volunteers' perceptions of paid developers. Key findings include higher contribution frequency among core paid developers, larger commits by one-time paid contributors, and a positive association between being paid and becoming a long-term contributor. The study highlights the need for nuanced governance in OSS communities.</x:v>
      </x:c>
      <x:c r="E1056" t="str">
        <x:v>The research topic is the difference between paid developers and volunteer developers in open source software (OSS) projects, including contribution behavior, long-term participation, and volunteers' perceptions of paid developers.</x:v>
      </x:c>
      <x:c r="F1056" t="str">
        <x:v>No</x:v>
      </x:c>
      <x:c r="G1056" t="str">
        <x:v>ICSE-24</x:v>
      </x:c>
      <x:c r="H1056" t="str">
        <x:v>The paper does not use benchmarks in the traditional sense, but conducts analysis based on the actual development data of the Rust project (such as submission records, developer role classification, etc.).</x:v>
      </x:c>
      <x:c r="I1056" t="str">
        <x:v>Quantitative indicators:
Contribution frequency: Number of commits per month.
Commit size: Lines of code (LOC) per commit.
Task type: feature development, bug fixing, code optimization, non-functional tasks (such as documentation).
Long-term contributors (LTC): developers who have continuously contributed for 3 years and ranked in the top 20% of submissions each year.
Effect:
Core paid developers contribute significantly more frequently than volunteers (median 10.5 vs. 4.4 commits/month).
Commit sizes are larger for one-time paying developers (median 15 vs. 6 LOC).
Paid developers are more likely to implement features (37.1% vs. 19.7%).
Paid status is positively associated with being a long-term contributor (logistic regression coefficient 1.55, p&lt;0.001).</x:v>
      </x:c>
      <x:c r="J1056" t="str">
        <x:v>No</x:v>
      </x:c>
      <x:c r="K1056" t="str">
        <x:v>The paper mentions the Rust project as a case study and discusses the controversies (such as core team resignations) caused when companies (such as Amazon) participate in open source communities. The research recommends companies engage more sensitively in open source communities, such as by making contributions transparent and hiring existing volunteers to balance business goals with community needs.</x:v>
      </x:c>
      <x:c r="L1056" t="str">
        <x:v>No</x:v>
      </x:c>
      <x:c r="M1056" s="6"/>
      <x:c r="N1056"/>
      <x:c r="O1056" t="str">
        <x:v>Software maintenance and evolution</x:v>
      </x:c>
      <x:c r="P1056" t="str">
        <x:v>Open source project sustainability research</x:v>
      </x:c>
      <x:c r="Q1056" t="str">
        <x:v>No</x:v>
      </x:c>
    </x:row>
    <x:row r="1057" ht="25.5" customHeight="1">
      <x:c r="A1057" t="str">
        <x:v>Barriers for Students During Code Change Comprehension</x:v>
      </x:c>
      <x:c r="B1057" t="str">
        <x:v>Development</x:v>
      </x:c>
      <x:c r="C1057" t="str">
        <x:v>This paper investigates the barriers students face during code change comprehension in the context of modern code review (MCR). Through interviews, observational tasks, and surveys, the study identifies four categories of barriers: context (e.g., time constraints, social friction), tools (e.g., lack of tests, limited views), code (e.g., large scope, unfamiliar code), and comparative comprehension (e.g., unclear motivation, deep changes). Results show that students struggle to accurately identify behavioral differences in code changes, often overestimating similarity. The findings highlight the need for improved tools and educational interventions to support students in code review tasks.</x:v>
      </x:c>
      <x:c r="D1057" t="str">
        <x:v>This paper investigates the barriers students face during code change comprehension in the context of modern code review (MCR). Through interviews, observational tasks, and surveys, the study identifies four categories of barriers: context (e.g., time constraints, social friction), tools (e.g., lack of tests, limited views), code (e.g., large scope, unfamiliar code), and comparative comprehension (e.g., unclear motivation, deep changes). Results show that students struggle to accurately identify behavioral differences in code changes, often overestimating similarity. The findings highlight the need for improved tools and educational interventions to support students in code review tasks.</x:v>
      </x:c>
      <x:c r="E1057" t="str">
        <x:v>The research topic is the barriers students face in understanding code changes during the code review process, and how these barriers impact their accuracy in identifying behavioral differences.</x:v>
      </x:c>
      <x:c r="F1057" t="str">
        <x:v>No</x:v>
      </x:c>
      <x:c r="G1057" t="str">
        <x:v>ICSE-24</x:v>
      </x:c>
      <x:c r="H1057" t="str">
        <x:v>The paper does not use benchmarks in the traditional sense, but conducts analysis based on students' performance in actual code review tasks (such as accuracy in identifying behavioral differences) and qualitative feedback (such as interviews and surveys).</x:v>
      </x:c>
      <x:c r="I1057" t="str">
        <x:v>Quantitative indicators:
Accuracy in identifying behavioral differences: The proportion of students on the task who correctly determined whether a code change was a refactoring (behavior retained) or a behavioral change.
Barrier Classification Frequency: Barrier categories mentioned by students in interviews, task feedback, and surveys and their frequency of occurrence.
Effect:
Students were less accurate at identifying behavioral changes (8% to 17%) and more accurate at identifying reconfigurations (76% to 94%).
Students generally tend to overestimate the behavioral similarity of code changes, indicating difficulties in comparative understanding.</x:v>
      </x:c>
      <x:c r="J1057" t="str">
        <x:v>No</x:v>
      </x:c>
      <x:c r="K1057" t="str">
        <x:v>The paper mentions the practice of Modern Code Review (MCR) in industry (such as the cases of Microsoft and Google), but does not specifically describe the direct application or case study of this research in industry. Research is primarily based on experiments and feedback from student groups.</x:v>
      </x:c>
      <x:c r="L1057" t="str">
        <x:v>No</x:v>
      </x:c>
      <x:c r="M1057" s="6"/>
      <x:c r="N1057"/>
      <x:c r="O1057" t="str">
        <x:v>Human-computer interaction and developer tools</x:v>
      </x:c>
      <x:c r="P1057" t="str">
        <x:v>Visualization and cognitive assistance in software engineering</x:v>
      </x:c>
      <x:c r="Q1057" t="str">
        <x:v>No</x:v>
      </x:c>
    </x:row>
    <x:row r="1058" ht="25.5" customHeight="1">
      <x:c r="A1058" t="str">
        <x:v>Novelty Begets Popularity, But Curbs Participation - A Macroscopic View of the Python Open-Source Ecosystem</x:v>
      </x:c>
      <x:c r="B1058" t="str">
        <x:v>Management</x:v>
      </x:c>
      <x:c r="C1058" t="str">
        <x:v>This study investigates the relationship between innovation and sustainability in the Python open-source ecosystem. By measuring innovativeness through atypical combinations of imported libraries, the authors found that more innovative projects tend to be more popular (receiving more GitHub stars) but involve fewer contributors and face higher risks of abandonment. The research highlights the tension between innovation and open-source sustainability, offering insights for managing open-source communities and resource allocation.</x:v>
      </x:c>
      <x:c r="D1058" t="str">
        <x:v>This study investigates the relationship between innovation and sustainability in the Python open-source ecosystem. By measuring innovativeness through atypical combinations of imported libraries, the authors found that more innovative projects tend to be more popular (receiving more GitHub stars) but involve fewer contributors and face higher risks of abandonment. The research highlights the tension between innovation and open-source sustainability, offering insights for managing open-source communities and resource allocation.</x:v>
      </x:c>
      <x:c r="E1058" t="str">
        <x:v>The paper's research topic is the relationship between innovativeness (measured by atypical library combinations) and project success (such as popularity, developer participation and long-term sustainability) in open source software projects.</x:v>
      </x:c>
      <x:c r="F1058" t="str">
        <x:v>No</x:v>
      </x:c>
      <x:c r="G1058" t="str">
        <x:v>ICSE-24</x:v>
      </x:c>
      <x:c r="H1058" t="str">
        <x:v>The paper uses the World of Code dataset, which is a dataset containing the development activities of millions of open source projects on GitHub, GitLab, and BitBucket. Additionally, GitHub API and PyPI download statistics are combined as secondary data sources</x:v>
      </x:c>
      <x:c r="I1058" t="str">
        <x:v>Quantitative indicators:
Atypicality score (Z-score): measures the degree of atypicality of the library combination in the project.
GitHub star count: measures project popularity.
Number of developers: Measures project participation.
Project Survival Rate: Analyze the long-term sustainability of the project through the Cox proportional hazards model.
Effect:
More innovative projects (lower Z-score) receive significantly more GitHub stars (+3% per standard deviation).
The number of innovative project developers is small (after controlling for project size).
Innovative projects have higher long-term maintenance risks (the survival rate decreases by 5% per standard deviation).</x:v>
      </x:c>
      <x:c r="J1058" t="str">
        <x:v>No</x:v>
      </x:c>
      <x:c r="K1058" t="str">
        <x:v>Not reported</x:v>
      </x:c>
      <x:c r="L1058" t="str">
        <x:v>No</x:v>
      </x:c>
      <x:c r="M1058" s="6"/>
      <x:c r="N1058"/>
      <x:c r="O1058" t="str">
        <x:v>Software maintenance and evolution</x:v>
      </x:c>
      <x:c r="P1058" t="str">
        <x:v>Open source project sustainability research</x:v>
      </x:c>
      <x:c r="Q1058" t="str">
        <x:v>No</x:v>
      </x:c>
    </x:row>
    <x:row r="1059" ht="25.5" customHeight="1">
      <x:c r="A1059" t="str">
        <x:v>Characterizing Software Maintenance Meetings: Information Shared, Discussion Outcomes, and Information Captured</x:v>
      </x:c>
      <x:c r="B1059" t="str">
        <x:v>Maintenance</x:v>
      </x:c>
      <x:c r="C1059" t="str">
        <x:v>This study analyzes 10 consecutive maintenance meetings from a major healthcare software provider to explore the types of information shared, how information is introduced, discussion outcomes, and information capture practices. Findings reveal a wide variety of information is shared, primarily voluntarily, with tools like Confluence and Jira playing a key role. Discussions often lead to resolutions or delegations, but only 60% of topics are documented for future reference. The research offers practical insights for improving maintenance meeting efficiency.</x:v>
      </x:c>
      <x:c r="D1059" t="str">
        <x:v>This study analyzes 10 consecutive maintenance meetings from a major healthcare software provider to explore the types of information shared, how information is introduced, discussion outcomes, and information capture practices. Findings reveal a wide variety of information is shared, primarily voluntarily, with tools like Confluence and Jira playing a key role. Discussions often lead to resolutions or delegations, but only 60% of topics are documented for future reference. The research offers practical insights for improving maintenance meeting efficiency.</x:v>
      </x:c>
      <x:c r="E1059" t="str">
        <x:v>The research topic of this paper is the flow of information and its management in software maintenance meetings, including the type of information, sharing methods, discussion results and recording conditions.</x:v>
      </x:c>
      <x:c r="F1059" t="str">
        <x:v>No</x:v>
      </x:c>
      <x:c r="G1059" t="str">
        <x:v>ICSE-24</x:v>
      </x:c>
      <x:c r="H1059" t="str">
        <x:v>The paper does not use external benchmarks but is based on a qualitative analysis of transcribed video and text data from 10 consecutive maintenance meetings.</x:v>
      </x:c>
      <x:c r="I1059" t="str">
        <x:v>Quantitative indicators:
Information type: A total of 36 types of information were identified, such as run-time fact, development progress, etc.
Information sharing methods: voluntary sharing (595 times) and requested sharing (99 times).
Discussion results: resolution (22 times), delegation (9 times), extension (4 times), etc.
Information records: A total of 186 pieces of information were recorded, accounting for 60% of the discussion topics.
Effect:
Reveals the importance of maintaining variety and tools in the types of information in meetings.
The problem of incomplete information records was discovered, which provided a basis for improving meeting management.</x:v>
      </x:c>
      <x:c r="J1059" t="str">
        <x:v>No</x:v>
      </x:c>
      <x:c r="K1059" t="str">
        <x:v>The case study mentioned in the paper is based on an actual maintenance meeting of a large medical software company, and specifically analyzes the meeting practices of its architecture committee, including the process of information sharing, discussion and recording. The findings can be directly applied to the company’s meeting optimization and provide a reference for other similar teams.</x:v>
      </x:c>
      <x:c r="L1059" t="str">
        <x:v>No</x:v>
      </x:c>
      <x:c r="M1059" s="6"/>
      <x:c r="N1059"/>
      <x:c r="O1059" t="str">
        <x:v>Software maintenance and evolution</x:v>
      </x:c>
      <x:c r="P1059" t="str">
        <x:v>Developer behavior analysis</x:v>
      </x:c>
      <x:c r="Q1059" t="str">
        <x:v>No</x:v>
      </x:c>
    </x:row>
    <x:row r="1060" ht="25.5" customHeight="1">
      <x:c r="A1060" t="str">
        <x:v>Predicting open source contributor turnover from value-related discussions: An analysis of GitHub issues</x:v>
      </x:c>
      <x:c r="B1060" t="str">
        <x:v>Management</x:v>
      </x:c>
      <x:c r="C1060" t="str">
        <x:v>The paper investigates how value-related discussions in open source projects affect contributor turnover. By analyzing GitHub issues and commits from 52 decentralized web (DWeb) projects, the authors identify discussions tied to core values (e.g., respectfulness, freedom, equality) and use Granger causality analysis to examine their predictive impact on contributor retention and onboarding. Key findings reveal that discussions about respectfulness predict higher contributor departure and fewer new contributors, while discussions opposing centralized social power improve retention. The study offers insights for managing open source projects by highlighting the trade-offs between value-driven discussions and project sustainability.</x:v>
      </x:c>
      <x:c r="D1060" t="str">
        <x:v>The paper investigates how value-related discussions in open source projects affect contributor turnover. By analyzing GitHub issues and commits from 52 decentralized web (DWeb) projects, the authors identify discussions tied to core values (e.g., respectfulness, freedom, equality) and use Granger causality analysis to examine their predictive impact on contributor retention and onboarding. Key findings reveal that discussions about respectfulness predict higher contributor departure and fewer new contributors, while discussions opposing centralized social power improve retention. The study offers insights for managing open source projects by highlighting the trade-offs between value-driven discussions and project sustainability.</x:v>
      </x:c>
      <x:c r="E1060" t="str">
        <x:v>The research topic of the paper is the impact of values-related discussions in open source software projects on contributor mobility, including:
Identify values-related content in GitHub issues.
Analyze how these discussions predict contributor joining and leaving behavior.</x:v>
      </x:c>
      <x:c r="F1060" t="str">
        <x:v>No</x:v>
      </x:c>
      <x:c r="G1060" t="str">
        <x:v>ICSE-24</x:v>
      </x:c>
      <x:c r="H1060" t="str">
        <x:v>The paper does not use traditional benchmark data sets, but is based on the data of 52 DWeb-related GitHub projects collected by the author himself, including issue discussions, submission records and contributor activity logs.</x:v>
      </x:c>
      <x:c r="I1060" t="str">
        <x:v>Quantitative indicators:
Contributor liquidity metrics:
Outgoing turnover: The proportion of contributors who leave the project.
Incoming turnover: the proportion of new contributors joining.
Values ​​discussion ratio: The percentage of questions related to a specific value relative to total active questions each month.
Effect:
Respecting relevant discussions leads to a significant increase in outflow rates (peaking at about 0.6 standard deviations) and a decrease in inflow rates (about 0.2 standard deviations).
Discussions related to social power predict lower outflow rates (e.g., a 1.5 standard deviation decrease).</x:v>
      </x:c>
      <x:c r="J1060" t="str">
        <x:v>No</x:v>
      </x:c>
      <x:c r="K1060" t="str">
        <x:v>Not reported</x:v>
      </x:c>
      <x:c r="L1060" t="str">
        <x:v>No</x:v>
      </x:c>
      <x:c r="M1060" s="6"/>
      <x:c r="N1060"/>
      <x:c r="O1060" t="str">
        <x:v>Software maintenance and evolution</x:v>
      </x:c>
      <x:c r="P1060" t="str">
        <x:v>Open source project sustainability research</x:v>
      </x:c>
      <x:c r="Q1060" t="str">
        <x:v>No</x:v>
      </x:c>
    </x:row>
    <x:row r="1061" ht="25.5" customHeight="1">
      <x:c r="A1061" t="str">
        <x:v>On the Helpfulness of Answering Developer Questions on Discord with Similar Conversations and Posts from the Past</x:v>
      </x:c>
      <x:c r="B1061" t="str">
        <x:v>Development</x:v>
      </x:c>
      <x:c r="C1061" t="str">
        <x:v>The paper investigates how to assist developers in resolving coding questions on Discord by automatically recommending similar past conversations and Stack Overflow posts. The authors first analyzed the frequency of repeated questions on Discord and developed an SBERT-based approach to detect semantic similarity. Through a field experiment in four Discord communities, they collected feedback on 277 questions, finding that 40% of the suggestions were rated as helpful, with Stack Overflow posts outperforming Discord conversations. The study also revealed that developers often turn to Discord as a last resort after failing to find solutions through other means, highlighting challenges in crafting effective search queries.</x:v>
      </x:c>
      <x:c r="D1061" t="str">
        <x:v>The paper investigates how to assist developers in resolving coding questions on Discord by automatically recommending similar past conversations and Stack Overflow posts. The authors first analyzed the frequency of repeated questions on Discord and developed an SBERT-based approach to detect semantic similarity. Through a field experiment in four Discord communities, they collected feedback on 277 questions, finding that 40% of the suggestions were rated as helpful, with Stack Overflow posts outperforming Discord conversations. The study also revealed that developers often turn to Discord as a last resort after failing to find solutions through other means, highlighting challenges in crafting effective search queries.</x:v>
      </x:c>
      <x:c r="E1061" t="str">
        <x:v>The research topic of the paper is:
Analyze the frequency of repeated questions from developers in Discord (RQ1a).
Evaluate the accuracy of SBERT-based automatic detection of similar questions (RQ1b).
Verify the usefulness of historical conversations and Stack Overflow posts in answering developer questions (RQ2a).
Comparing recommendation performance from different sources (Discord conversations vs. Stack Overflow posts) (RQ2b).</x:v>
      </x:c>
      <x:c r="F1061" t="str">
        <x:v>Yes</x:v>
      </x:c>
      <x:c r="G1061" t="str">
        <x:v>ICSE-24</x:v>
      </x:c>
      <x:c r="H1061" t="str">
        <x:v>The paper does not use traditional benchmark data sets, but is based on actual data collected by the author from four Discord communities (Java, TypeScript, Reactiflux, Vuetify) and Stack Overflow. Specifically include:
Discord data: Conversation records extracted from the community (such as 12,884 conversations in the Java community).
Stack Overflow data: Posts filtered by community-related tags (e.g., 570,260 posts filtered by the Java tag).</x:v>
      </x:c>
      <x:c r="I1061" t="str">
        <x:v>Quantitative indicators:
Precision@3: The proportion of valid recommendations among the first three recommendation results. The average is 43% on the manually labeled dataset and 59% on the full dataset.
Helpfulness Rate: The proportion of developers who think recommendations are helpful, overall 40% (63% of Stack Overflow recommendations are effective, and 37% of Discord recommendations are effective).
Effect:
The semantic similarity model can effectively recommend 1-2 related results in real scenarios (Precision@3 reaches 59%).
Stack Overflow recommendations are more popular among developers, but the effect varies from community to community (for example, Discord recommendations are more effective in the Vuetify community).</x:v>
      </x:c>
      <x:c r="J1061" t="str">
        <x:v>No</x:v>
      </x:c>
      <x:c r="K1061" t="str">
        <x:v>Not reported</x:v>
      </x:c>
      <x:c r="L1061" t="str">
        <x:v>No</x:v>
      </x:c>
      <x:c r="M1061" s="6"/>
      <x:c r="N1061"/>
      <x:c r="O1061" t="str">
        <x:v>Software maintenance and evolution</x:v>
      </x:c>
      <x:c r="P1061" t="str">
        <x:v>Open source community and collaboration model</x:v>
      </x:c>
      <x:c r="Q1061" t="str">
        <x:v>Yes</x:v>
      </x:c>
    </x:row>
    <x:row r="1062" ht="25.5" customHeight="1">
      <x:c r="A1062" t="str">
        <x:v>Prompting Is All Your Need: Automated Android Bug Replay with Large Language Models</x:v>
      </x:c>
      <x:c r="B1062" t="str">
        <x:v>Maintenance</x:v>
      </x:c>
      <x:c r="C1062" t="str">
        <x:v>The paper introduces AdbGPT, a lightweight approach that leverages Large Language Models (LLMs) through prompt engineering to automatically reproduce bugs from Android bug reports. Without requiring training or hard-coding, AdbGPT employs few-shot learning and chain-of-thought reasoning to extract Steps-to-Reproduce (S2R) entities and dynamically guide GUI interactions for bug triggering. Evaluations show that AdbGPT successfully reproduces 81.3% of bugs in 253.6 seconds on average, outperforming state-of-the-art baselines. A small-scale user study further confirms its practical utility in enhancing developers' bug replay capabilities.</x:v>
      </x:c>
      <x:c r="D1062" t="str">
        <x:v>The paper introduces AdbGPT, a lightweight approach that leverages Large Language Models (LLMs) through prompt engineering to automatically reproduce bugs from Android bug reports. Without requiring training or hard-coding, AdbGPT employs few-shot learning and chain-of-thought reasoning to extract Steps-to-Reproduce (S2R) entities and dynamically guide GUI interactions for bug triggering. Evaluations show that AdbGPT successfully reproduces 81.3% of bugs in 253.6 seconds on average, outperforming state-of-the-art baselines. A small-scale user study further confirms its practical utility in enhancing developers' bug replay capabilities.</x:v>
      </x:c>
      <x:c r="E1062" t="str">
        <x:v>The research topic is automated bug reproduction, focusing on extracting reproduction steps from bug reports described in natural language and dynamically executing GUI operations to trigger bugs through large language models (LLMs) and hint engineering technology.</x:v>
      </x:c>
      <x:c r="F1062" t="str">
        <x:v>Yes</x:v>
      </x:c>
      <x:c r="G1062" t="str">
        <x:v>ICSE-24</x:v>
      </x:c>
      <x:c r="H1062" t="str">
        <x:v>The paper uses bug reports in the following open source data sets as experimental data:
ReCDroid evaluation data set
ANDROR2+ (an empirical study on the recurrence of Android bug reports)
Themis (an empirical study of crash bug reports)
Finally, 88 bug reports with text descriptions were selected as the experimental data set, 48 of which were reproducible.</x:v>
      </x:c>
      <x:c r="I1062" t="str">
        <x:v>S2R entity extraction accuracy:
Step extraction accuracy: 90.4%
Entity extraction accuracy: action (91.1%), target component (90.0%), input value (89.7%), scroll direction (92.9%)
Bug reproduction rate: 81.3% (better than baseline ReCDroid’s 45.8%)
Efficiency: On average, each bug report takes 253.6 seconds, saving about 1105.17 seconds compared to the baseline ReCDroid.</x:v>
      </x:c>
      <x:c r="J1062" t="str">
        <x:v>No</x:v>
      </x:c>
      <x:c r="K1062" t="str">
        <x:v>Not reported</x:v>
      </x:c>
      <x:c r="L1062" t="str">
        <x:v>No</x:v>
      </x:c>
      <x:c r="M1062" s="6"/>
      <x:c r="N1062"/>
      <x:c r="O1062" t="str">
        <x:v>Program Analysis and Software Testing</x:v>
      </x:c>
      <x:c r="P1062" t="str">
        <x:v>Automated test generation</x:v>
      </x:c>
      <x:c r="Q1062" t="str">
        <x:v>Yes</x:v>
      </x:c>
    </x:row>
    <x:row r="1063" ht="25.5" customHeight="1">
      <x:c r="A1063" t="str">
        <x:v>Towards Reliable AI: Adequacy Metrics for Ensuring the Quality of System-level Testing of Autonomous Vehicles</x:v>
      </x:c>
      <x:c r="B1063" t="str">
        <x:v>Testing</x:v>
      </x:c>
      <x:c r="C1063" t="str">
        <x:v>The paper introduces TISA (Test suite Instance Space Adequacy), a set of black-box adequacy metrics for evaluating the diversity and coverage of test suites in autonomous vehicle (AV) system-level testing. TISA projects test scenarios from high-dimensional feature space to a 2D instance space, enabling visualization of scenario distribution and bug-prone regions. Experiments demonstrate that TISA metrics (particularly area_bugs) exhibit strong correlation with fault detection and outperform existing diversity metrics in computational efficiency. The framework also provides visual insights to guide test improvement.</x:v>
      </x:c>
      <x:c r="D1063" t="str">
        <x:v>The paper introduces TISA (Test suite Instance Space Adequacy), a set of black-box adequacy metrics for evaluating the diversity and coverage of test suites in autonomous vehicle (AV) system-level testing. TISA projects test scenarios from high-dimensional feature space to a 2D instance space, enabling visualization of scenario distribution and bug-prone regions. Experiments demonstrate that TISA metrics (particularly area_bugs) exhibit strong correlation with fault detection and outperform existing diversity metrics in computational efficiency. The framework also provides visual insights to guide test improvement.</x:v>
      </x:c>
      <x:c r="E1063" t="str">
        <x:v>The research topic is black-box testing adequacy assessment of AI systems, especially autonomous vehicles, focusing on quantifying the diversity and coverage of test suites through instance space analysis (ISA) and verifying their correlation with defect detection capabilities.</x:v>
      </x:c>
      <x:c r="F1063" t="str">
        <x:v>Yes</x:v>
      </x:c>
      <x:c r="G1063" t="str">
        <x:v>ICSE-24</x:v>
      </x:c>
      <x:c r="H1063" t="str">
        <x:v>The paper uses two sets of test suites:
Baidu Apollo test suite: 28,964 scenes (45% defective scenes) generated based on the LGSVL simulator, covering different road types in San Francisco.
AsFault test suite: 5,639 scenarios (45% defective scenarios), focusing on road characteristic testing of the lane keeping function.</x:v>
      </x:c>
      <x:c r="I1063" t="str">
        <x:v>TISA indicators:
area_IS (instance space area): measures the overall diversity of the test suite and has weak correlation with defect detection.
area_bugs (defect area area): has a strong positive correlation (statistically significant) with the number of defects, and has the best effect.
cov_IS (instance space coverage): coverage indicator, the correlation is not significant.
Comparative indicators:
Euclidean distance (div_Eu): Moderate correlation, but statistical significance is unstable.
Shannon Diversity Index (div_Shannon): Inconsistent correlations.
NCD and STD: weak or invalid correlation.
Efficiency: TISA calculation time is less than 50 seconds (10k test scenario), far better than NCD and Euclidean distance.</x:v>
      </x:c>
      <x:c r="J1063" t="str">
        <x:v>No</x:v>
      </x:c>
      <x:c r="K1063" t="str">
        <x:v>Not reported</x:v>
      </x:c>
      <x:c r="L1063" t="str">
        <x:v>No</x:v>
      </x:c>
      <x:c r="M1063" s="6"/>
      <x:c r="N1063"/>
      <x:c r="O1063" t="str">
        <x:v>Cross-cutting and emerging themes</x:v>
      </x:c>
      <x:c r="P1063" t="str">
        <x:v>Autonomous driving system testing</x:v>
      </x:c>
      <x:c r="Q1063" t="str">
        <x:v>No</x:v>
      </x:c>
    </x:row>
    <x:row r="1064" ht="25.5" customHeight="1">
      <x:c r="A1064" t="str">
        <x:v>Learning-based Widget Matching for Migrating GUI Test Cases</x:v>
      </x:c>
      <x:c r="B1064" t="str">
        <x:v>Testing</x:v>
      </x:c>
      <x:c r="C1064" t="str">
        <x:v>The paper introduces TEMdroid, a learning-based approach for migrating GUI test cases across applications. Traditional methods rely on static word embeddings and manually defined matching functions, which fail to capture contextual information and handle complex matching relations. TEMdroid addresses these limitations by leveraging BERT for contextualized widget representation and employing a two-stage training strategy (mining hard-negative samples and training a matching model). Evaluations on 34 real-world apps show that TEMdroid achieves a Top1 accuracy of 76% in event matching and an F1-score of 89% in test case migration, outperforming baseline approaches.</x:v>
      </x:c>
      <x:c r="D1064" t="str">
        <x:v>The paper introduces TEMdroid, a learning-based approach for migrating GUI test cases across applications. Traditional methods rely on static word embeddings and manually defined matching functions, which fail to capture contextual information and handle complex matching relations. TEMdroid addresses these limitations by leveraging BERT for contextualized widget representation and employing a two-stage training strategy (mining hard-negative samples and training a matching model). Evaluations on 34 real-world apps show that TEMdroid achieves a Top1 accuracy of 76% in event matching and an F1-score of 89% in test case migration, outperforming baseline approaches.</x:v>
      </x:c>
      <x:c r="E1064" t="str">
        <x:v>The research topic of the paper is GUI test case migration based on learning. The core is to realize automatic migration of test cases across applications by improving widget matching technology.</x:v>
      </x:c>
      <x:c r="F1064" t="str">
        <x:v>Yes</x:v>
      </x:c>
      <x:c r="G1064" t="str">
        <x:v>ICSE-24</x:v>
      </x:c>
      <x:c r="H1064" t="str">
        <x:v>SemFinder dataset: used to evaluate event matching (widget matching) tasks, including 27 applications, covering 8 categories (such as Expense, Note, Shopping-list, etc.).
Craftdroid dataset: used to evaluate test case migration tasks, contains 23 applications, covering 5 categories (such as Browser, To-do, Shopping, etc.).
Industrial application cases: Five popular applications on Google Play were additionally evaluated (such as Web Browser, Done, Fivemiles, etc.).</x:v>
      </x:c>
      <x:c r="I1064" t="str">
        <x:v>Event matching tasks:
Top1 accuracy: 76% (17% higher than the baseline method).
MRR (Mean Reciprocal Rank): 85% (8% improvement over baseline).
Test case migration tasks:
F1 score: 89% (7% improvement over baseline).
Precision: 86%, Recall: 93%.
Industrial application case: F1 score is 87%, saving 82% of labor costs.</x:v>
      </x:c>
      <x:c r="J1064" t="str">
        <x:v>Yes</x:v>
      </x:c>
      <x:c r="K1064" t="str">
        <x:v>The paper mentions case studies in five popular industrial applications on Google Play (such as Web Browser, Done, Fivemiles, etc.). TEMdroid achieved an F1 score of 87% in these applications, proving its practicality in real scenarios.</x:v>
      </x:c>
      <x:c r="L1064" t="str">
        <x:v>No</x:v>
      </x:c>
      <x:c r="M1064" s="6"/>
      <x:c r="N1064"/>
      <x:c r="O1064" t="str">
        <x:v>Program Analysis and Software Testing</x:v>
      </x:c>
      <x:c r="P1064" t="str">
        <x:v>Automated test generation</x:v>
      </x:c>
      <x:c r="Q1064" t="str">
        <x:v>Yes</x:v>
      </x:c>
    </x:row>
    <x:row r="1065" ht="25.5" customHeight="1">
      <x:c r="A1065" t="str">
        <x:v>CoderEval: A Benchmark of Pragmatic Code Generation with Generative Pre-trained Models</x:v>
      </x:c>
      <x:c r="B1065" t="str">
        <x:v>Development</x:v>
      </x:c>
      <x:c r="C1065" t="str">
        <x:v>The paper introduces CoderEval, a benchmark designed to evaluate the pragmatic code generation capabilities of generative pre-trained models. Unlike existing benchmarks (e.g., HumanEval) that focus solely on standalone functions, CoderEval includes 460 tasks (230 Python and 230 Java) curated from real-world open-source projects, covering six levels of contextual dependency (e.g., third-party libraries, class-level, file-level). It also provides an execution platform to automatically assess the functional correctness of generated code. Experiments on CodeGen, PanGu-Coder, and ChatGPT reveal that these models perform significantly worse on non-standalone functions (70%+ in real projects) than on standalone functions, highlighting the need for improved context-awareness in code generation models.</x:v>
      </x:c>
      <x:c r="D1065" t="str">
        <x:v>The paper introduces CoderEval, a benchmark designed to evaluate the pragmatic code generation capabilities of generative pre-trained models. Unlike existing benchmarks (e.g., HumanEval) that focus solely on standalone functions, CoderEval includes 460 tasks (230 Python and 230 Java) curated from real-world open-source projects, covering six levels of contextual dependency (e.g., third-party libraries, class-level, file-level). It also provides an execution platform to automatically assess the functional correctness of generated code. Experiments on CodeGen, PanGu-Coder, and ChatGPT reveal that these models perform significantly worse on non-standalone functions (70%+ in real projects) than on standalone functions, highlighting the need for improved context-awareness in code generation models.</x:v>
      </x:c>
      <x:c r="E1065" t="str">
        <x:v>The research topic of the paper is the evaluation of practical code generation capabilities based on generative pre-training models, focusing on solving the problem of insufficient coverage of existing benchmark tests in real scenarios, and proposing new evaluation standards and methods.</x:v>
      </x:c>
      <x:c r="F1065" t="str">
        <x:v>Yes</x:v>
      </x:c>
      <x:c r="G1065" t="str">
        <x:v>ICSE-24</x:v>
      </x:c>
      <x:c r="H1065" t="str">
        <x:v>CoderEval: The new benchmark proposed by the paper contains 460 tasks (230 each for Python and Java), covering 6 context dependency levels.
Comparison benchmarks: HumanEval (164 Python independent function tasks), AIXBench (Java evaluation data set), Concode (Java function data set).</x:v>
      </x:c>
      <x:c r="I1065" t="str">
        <x:v>Pass@k: Measures the functional correctness of the code generated by the model (k=1,5,10).
ChatGPT performs best on HumanEval (Pass@10: Python 72.96%, Java 67.23%), but drops significantly on CoderEval (Pass@10: Python 30%, Java 46.09%).
The generation effect of dependent functions is about 20-40% lower than that of independent functions (for example, the Pass@10 of ChatGPT in CoderEval for dependent functions is 23.35%-33.33%, and that of independent functions is 47.62%-76%).
Acc@k: Evaluates the model's ability to generate correct contextual information. ChatGPT performs better when generating type references (Python 60%, Java 40%).</x:v>
      </x:c>
      <x:c r="J1065" t="str">
        <x:v>No</x:v>
      </x:c>
      <x:c r="K1065" t="str">
        <x:v>Not reported</x:v>
      </x:c>
      <x:c r="L1065" t="str">
        <x:v>Yes</x:v>
      </x:c>
      <x:c r="M1065" s="6"/>
      <x:c r="N1065"/>
      <x:c r="O1065" t="str">
        <x:v>Code generation and understanding</x:v>
      </x:c>
      <x:c r="P1065" t="str">
        <x:v>Code generation and completion</x:v>
      </x:c>
      <x:c r="Q1065" t="str">
        <x:v>Yes</x:v>
      </x:c>
    </x:row>
    <x:row r="1066" ht="25.5" customHeight="1">
      <x:c r="A1066" t="str">
        <x:v>Inferring Data Preconditions from Deep Learning Models for Trustworthy Prediction in Deployment</x:v>
      </x:c>
      <x:c r="B1066" t="str">
        <x:v>Testing</x:v>
      </x:c>
      <x:c r="C1066" t="str">
        <x:v>The paper introduces DeepInfer, a novel technique for inferring data preconditions from trained deep neural network (DNN) models to assess the trustworthiness of predictions on unseen data during deployment. By leveraging a novel DNN abstraction and weakest precondition (wp) calculus, DeepInfer addresses challenges posed by non-linear computations and matrix dimensionality in DNNs. Evaluated on 29 real-world models and four datasets, DeepInfer achieves high recall (0.98) and F-1 score (0.84) with minimal runtime overhead (0.22 sec), outperforming the state-of-the-art SelfChecker by 3.27 times in speed.</x:v>
      </x:c>
      <x:c r="D1066" t="str">
        <x:v>The paper introduces DeepInfer, a novel technique for inferring data preconditions from trained deep neural network (DNN) models to assess the trustworthiness of predictions on unseen data during deployment. By leveraging a novel DNN abstraction and weakest precondition (wp) calculus, DeepInfer addresses challenges posed by non-linear computations and matrix dimensionality in DNNs. Evaluated on 29 real-world models and four datasets, DeepInfer achieves high recall (0.98) and F-1 score (0.84) with minimal runtime overhead (0.22 sec), outperforming the state-of-the-art SelfChecker by 3.27 times in speed.</x:v>
      </x:c>
      <x:c r="E1066" t="str">
        <x:v>The research topic of the paper is inferring data preconditions from deep neural network models to ensure the credibility of model predictions on unseen data during the deployment phase.</x:v>
      </x:c>
      <x:c r="F1066" t="str">
        <x:v>Yes</x:v>
      </x:c>
      <x:c r="G1066" t="str">
        <x:v>ICSE-24</x:v>
      </x:c>
      <x:c r="H1066" t="str">
        <x:v>The paper uses four real-world data sets and 29 DNN models as benchmarks:
Pima Diabetes (8 features)
House Price (10 features)
BankCustomer (22 features)
GermanCredit (28 features)
Model sources include Kaggle competitions and previous research work (e.g. [9, 14, 64, 76]).</x:v>
      </x:c>
      <x:c r="I1066" t="str">
        <x:v>Pearson Correlation Coefficient (pcc): Data precondition violations have a strong correlation with incorrect predictions (pcc=0.88), and precondition fulfillment has a strong correlation with correct predictions (pcc=0.98).
Recall: 0.98 (correct prediction recall rate for high-accuracy models).
F-1 Score: 0.84.
Runtime Overhead: 0.22 seconds on average, 3.27 times faster than SelfChecker.</x:v>
      </x:c>
      <x:c r="J1066" t="str">
        <x:v>No</x:v>
      </x:c>
      <x:c r="K1066" t="str">
        <x:v>The paper mentions application cases in the industry, including:
Autonomous driving: Uber's self-driving car caused an accident because the model failed to correctly predict pedestrian paths (paper cited [1]).
Medical diagnosis: The predictive accuracy of AI models in the medical field is overestimated (paper cited [2]).
These cases highlight the importance of ensuring the trustworthiness of DNN predictions in safety-critical systems.</x:v>
      </x:c>
      <x:c r="L1066" t="str">
        <x:v>No</x:v>
      </x:c>
      <x:c r="M1066" s="6"/>
      <x:c r="N1066"/>
      <x:c r="O1066" t="str">
        <x:v>Cross-cutting and emerging themes</x:v>
      </x:c>
      <x:c r="P1066" t="str">
        <x:v>AI ethics and fairness</x:v>
      </x:c>
      <x:c r="Q1066" t="str">
        <x:v>No</x:v>
      </x:c>
    </x:row>
    <x:row r="1067" ht="25.5" customHeight="1">
      <x:c r="A1067" s="13" t="str">
        <x:v>GrammarT5: Grammar-Integrated Pretrained Encoder-Decoder Neural Model for Code</x:v>
      </x:c>
      <x:c r="B1067" t="str">
        <x:v>Development</x:v>
      </x:c>
      <x:c r="C1067" t="str">
        <x:v>The paper introduces GrammarT5, a grammar-integrated pretrained encoder-decoder neural model for code understanding and generation. GrammarT5 employs a novel representation called Tokenized Grammar Rule Sequence (TGRS) to explicitly capture the syntactic structure of code by combining grammar rules with lexical tokens. Additionally, the paper proposes two new pretraining tasks—Edge Prediction (EP) and Sub-Tree Prediction (STP)—to enhance the model's ability to learn syntactic information. Evaluated on multiple code-related tasks (e.g., code summarization, code search, and code generation), GrammarT5 achieves state-of-the-art performance compared to models of the same scale and even outperforms larger models in some cases.</x:v>
      </x:c>
      <x:c r="D1067" t="str">
        <x:v>The paper introduces GrammarT5, a grammar-integrated pretrained encoder-decoder neural model for code understanding and generation. GrammarT5 employs a novel representation called Tokenized Grammar Rule Sequence (TGRS) to explicitly capture the syntactic structure of code by combining grammar rules with lexical tokens. Additionally, the paper proposes two new pretraining tasks—Edge Prediction (EP) and Sub-Tree Prediction (STP)—to enhance the model's ability to learn syntactic information. Evaluated on multiple code-related tasks (e.g., code summarization, code search, and code generation), GrammarT5 achieves state-of-the-art performance compared to models of the same scale and even outperforms larger models in some cases.</x:v>
      </x:c>
      <x:c r="E1067" t="str">
        <x:v>The research topic of the paper is the application of pre-trained models based on syntax integration in code understanding and generation tasks, focusing on solving the problem that existing models ignore grammatical structures because they represent codes as sequences of lexical tokens.</x:v>
      </x:c>
      <x:c r="F1067" t="str">
        <x:v>Yes</x:v>
      </x:c>
      <x:c r="G1067" t="str">
        <x:v>ICSE-24</x:v>
      </x:c>
      <x:c r="H1067" s="5" t="str">
        <x:v>The paper uses the following benchmark data sets:
Pre-training datasets: CodeSearchNet (Java, Python) and GitHub Code (CSharp).
Downstream task data set:
Code understanding tasks: Code summarization (Sum-Java, Sum-Python), code search (AdvTest, CosQA) in CodeXGLUE.
Code generation tasks: Concode, Django, CoNaLa, MBPP, MathQA-Python, code repair (Refine-S, Refine-M), code translation (Java-CSharp, CSharp-Java).</x:v>
      </x:c>
      <x:c r="I1067" t="str">
        <x:v>Code summary: BLEU-4 score (GrammarT5-base reaches 20.66 and 20.21 on Java and Python respectively, outperforming similar models).
Code search: Mean Reciprocal Rank (MRR) (GrammarT5-base reaches 44.12 and 73.48 on AdvTest and CosQA respectively, which is better than CodeT5-large).
Code generation:
Exact Match (EM) (GrammarT5-base reaches 25.10 on Concode, 2.45 points higher than CodeT5-large).
CodeBLEU (GrammarT5-base reaches 45.48 on Concode, better than CodeT5-large).
pass@80 (GrammarT5-base reaches 33.00 on MBPP, which is equivalent to CodeT5-large).
Code translation: EM (GrammarT5-base reaches 69.10 and 73.40 on Java-CSharp and CSharp-Java respectively, better than CodeGen-multi-2B).</x:v>
      </x:c>
      <x:c r="J1067" t="str">
        <x:v>No</x:v>
      </x:c>
      <x:c r="K1067" t="str">
        <x:v>Not reported</x:v>
      </x:c>
      <x:c r="L1067" t="str">
        <x:v>No</x:v>
      </x:c>
      <x:c r="M1067" s="6"/>
      <x:c r="N1067"/>
      <x:c r="O1067" t="str">
        <x:v>SE for AI </x:v>
      </x:c>
      <x:c r="P1067" t="str">
        <x:v>Code pre-trained model</x:v>
      </x:c>
      <x:c r="Q1067" t="str">
        <x:v>Yes</x:v>
      </x:c>
    </x:row>
    <x:row r="1068" ht="25.5" customHeight="1">
      <x:c r="A1068" t="str">
        <x:v>On Calibration of Pre-trained Code models</x:v>
      </x:c>
      <x:c r="B1068" t="str">
        <x:v>Development</x:v>
      </x:c>
      <x:c r="C1068" t="str">
        <x:v>This paper investigates the calibration of pre-trained code models, focusing on the accurate estimation of predictive uncertainty. Through experiments on five pre-trained models across four code understanding tasks, the study examines calibration in both in-distribution (ID) and out-of-distribution (OOD) settings. Key findings include the prevalence of over-confidence in pre-trained models, the effectiveness of temperature scaling and label smoothing for ID data, and their diminished efficacy in OOD scenarios. The study underscores the importance of calibration for reliable deployment in software engineering applications.</x:v>
      </x:c>
      <x:c r="D1068" t="str">
        <x:v>This paper investigates the calibration of pre-trained code models, focusing on the accurate estimation of predictive uncertainty. Through experiments on five pre-trained models across four code understanding tasks, the study examines calibration in both in-distribution (ID) and out-of-distribution (OOD) settings. Key findings include the prevalence of over-confidence in pre-trained models, the effectiveness of temperature scaling and label smoothing for ID data, and their diminished efficacy in OOD scenarios. The study underscores the importance of calibration for reliable deployment in software engineering applications.</x:v>
      </x:c>
      <x:c r="E1068" t="str">
        <x:v>Research topics are the calibration of pretrained code models, including their performance on in-school and out-of-distribution data, and the effectiveness of calibration methods such as temperature scaling and label smoothing.</x:v>
      </x:c>
      <x:c r="F1068" t="str">
        <x:v>Yes</x:v>
      </x:c>
      <x:c r="G1068" t="str">
        <x:v>ICSE-24</x:v>
      </x:c>
      <x:c r="H1068" s="5" t="str">
        <x:v>The paper uses the following benchmark data sets:
Functional classification: POJ104, Java250, Python800
Code clone detection: BigCloneBench
Defect detection: Devign
Anomaly Type Prediction: Python Anomaly Dataset from GitHub</x:v>
      </x:c>
      <x:c r="I1068" t="str">
        <x:v>Quantitative indicators:
Accuracy (Accuracy, Acc)
Expected Calibration Error (ECE)
Effect:
The pretrained model performs well in feature classification and code clone detection tasks (Acc &gt; 90%), but is poorly calibrated (high ECE) in defect detection and anomaly prediction tasks.
Temperature scaling and label smoothing significantly reduce the ECE of ID data (such as CodeT5's ECE dropped from 15.44% to 12.30% in the abnormal task), but the effect is limited in OOD data.</x:v>
      </x:c>
      <x:c r="J1068" t="str">
        <x:v>No</x:v>
      </x:c>
      <x:c r="K1068" t="str">
        <x:v>Not reported</x:v>
      </x:c>
      <x:c r="L1068" t="str">
        <x:v>No</x:v>
      </x:c>
      <x:c r="M1068" s="6" t="e">
        <x:f>HYPERLINK("https://github.com/queserasera22/Calibration-of-Pretrained-Code-Models","https://github.com/queserasera22/Calibration-of-Pretrained-Code-Models")</x:f>
        <x:v>HYPERLINK is not implemented. linkLocation=https://github.com/queserasera22/Calibration-of-Pretrained-Code-Models, friendlyName=https://github.com/queserasera22/Calibration-of-Pretrained-Code-Models</x:v>
      </x:c>
      <x:c r="N1068" t="str">
        <x:v>4</x:v>
      </x:c>
      <x:c r="O1068" t="str">
        <x:v>SE for AI </x:v>
      </x:c>
      <x:c r="P1068" t="str">
        <x:v>Code pre-trained model</x:v>
      </x:c>
      <x:c r="Q1068" t="str">
        <x:v>Yes</x:v>
      </x:c>
    </x:row>
    <x:row r="1069" ht="25.5" customHeight="1">
      <x:c r="A1069" t="str">
        <x:v>Learning in the Wild: Towards Leveraging Unlabeled Data for Effectively Tuning Pre-trained Code Models</x:v>
      </x:c>
      <x:c r="B1069" t="str">
        <x:v>Development</x:v>
      </x:c>
      <x:c r="C1069" t="str">
        <x:v>This paper introduces HINT, a novel approach to enhance pre-trained code models by leveraging large-scale unlabeled data during fine-tuning. HINT consists of two main components: hybrid pseudo-labeled data selection and noise-tolerant training. The hybrid selection combines loss-based and retrieval-based methods to filter high-quality pseudo labels, while noise-tolerant training mitigates label noise via symmetric cross-entropy loss and consistency regularization. Experiments on code summarization, defect detection, and assertion generation tasks demonstrate significant performance improvements, e.g., 15.33% BLEU-4 gain for UniXcoder.</x:v>
      </x:c>
      <x:c r="D1069" t="str">
        <x:v>This paper introduces HINT, a novel approach to enhance pre-trained code models by leveraging large-scale unlabeled data during fine-tuning. HINT consists of two main components: hybrid pseudo-labeled data selection and noise-tolerant training. The hybrid selection combines loss-based and retrieval-based methods to filter high-quality pseudo labels, while noise-tolerant training mitigates label noise via symmetric cross-entropy loss and consistency regularization. Experiments on code summarization, defect detection, and assertion generation tasks demonstrate significant performance improvements, e.g., 15.33% BLEU-4 gain for UniXcoder.</x:v>
      </x:c>
      <x:c r="E1069" t="str">
        <x:v>The research topic is to optimize the fine-tuning of pre-trained code models using unlabeled data, focusing on how to improve the model's performance in code intelligence tasks through pseudo-labeling technology and noise-tolerant training.</x:v>
      </x:c>
      <x:c r="F1069" t="str">
        <x:v>Yes</x:v>
      </x:c>
      <x:c r="G1069" t="str">
        <x:v>ICSE-24</x:v>
      </x:c>
      <x:c r="H1069" s="5" t="str">
        <x:v>The paper uses the following benchmark data sets:
Code summary: JCSD (Java), PCSD (Python)
Defect detection: Big-Vul (C/C++)
Assertion generation: ATLAS (multilingual)</x:v>
      </x:c>
      <x:c r="I1069" t="str">
        <x:v>Quantitative indicators:
Code summary: BLEU-4, ROUGE-L, METEOR, CIDEr
Defect detection: Precision, Recall, F1
Assertion generation: Exact Match (EM), LCS, Edit Distance (ED)
Effect:
HINT significantly improves the performance of all tasks and models. For example, in the code summary task, HINT improved UniXcoder's BLEU-4 from 17.16 to 19.79 (+15.33%); in the defect detection task, F1 increased from 22.55 to 26.27 (+16.50%).</x:v>
      </x:c>
      <x:c r="J1069" t="str">
        <x:v>No</x:v>
      </x:c>
      <x:c r="K1069" t="str">
        <x:v>Not reported</x:v>
      </x:c>
      <x:c r="L1069" t="str">
        <x:v>No</x:v>
      </x:c>
      <x:c r="M1069" s="6"/>
      <x:c r="N1069"/>
      <x:c r="O1069" t="str">
        <x:v>SE for AI </x:v>
      </x:c>
      <x:c r="P1069" t="str">
        <x:v>Code pre-trained model</x:v>
      </x:c>
      <x:c r="Q1069" t="str">
        <x:v>Yes</x:v>
      </x:c>
    </x:row>
    <x:row r="1070" ht="25.5" customHeight="1">
      <x:c r="A1070" s="2" t="str">
        <x:v>Make LLM a Testing Expert: Bringing Human-like Interaction to Mobile GUI Testing via Functionality-aware Decisions</x:v>
      </x:c>
      <x:c r="B1070" t="str">
        <x:v>Testing</x:v>
      </x:c>
      <x:c r="C1070" t="str">
        <x:v>This paper introduces GPTDroid, an automated GUI testing approach that leverages Large Language Models (LLMs) like GPT-3/4 to transform mobile app testing into a question-and-answer (Q&amp;A) task. By extracting semantic information from GUI pages and designing prompt templates, GPTDroid generates human-like test sequences. The paper also proposes a functionality-aware memory mechanism to help LLMs focus on global functional perspectives during testing, improving coverage and bug detection. Experimental results show that GPTDroid achieves 75% activity coverage and 66% code coverage on 93 popular Android apps, detecting 31% more bugs than the best baseline.</x:v>
      </x:c>
      <x:c r="D1070" t="str">
        <x:v>This paper introduces GPTDroid, an automated GUI testing approach that leverages Large Language Models (LLMs) like GPT-3/4 to transform mobile app testing into a question-and-answer (Q&amp;A) task. By extracting semantic information from GUI pages and designing prompt templates, GPTDroid generates human-like test sequences. The paper also proposes a functionality-aware memory mechanism to help LLMs focus on global functional perspectives during testing, improving coverage and bug detection. Experimental results show that GPTDroid achieves 75% activity coverage and 66% code coverage on 93 popular Android apps, detecting 31% more bugs than the best baseline.</x:v>
      </x:c>
      <x:c r="E1070" t="str">
        <x:v>The research topic is to use large language models (LLM) to realize automated testing of mobile application GUIs and generate humanized test operation sequences through function-aware interactive question and answer tasks.</x:v>
      </x:c>
      <x:c r="F1070" t="str">
        <x:v>Yes</x:v>
      </x:c>
      <x:c r="G1070" t="str">
        <x:v>ICSE-24</x:v>
      </x:c>
      <x:c r="H1070" s="5" t="str">
        <x:v>The paper uses two data sets:
Themis benchmark: Contains 20 open source Android applications and 34 defects.
Google Play dataset: 73 popular apps filtered from 12 categories (93 apps in total, 143 defects).</x:v>
      </x:c>
      <x:c r="I1070" t="str">
        <x:v>Quantitative indicators:
Activity Coverage
Code Coverage
Number of Detected Bugs
Effect:
Activity coverage: 75% (32% higher than the best baseline).
Code coverage: 66%.
Number of defects detected: 31% more than the best baseline.
53 new defects were detected in real applications, 35 of which were confirmed or fixed by developers.</x:v>
      </x:c>
      <x:c r="J1070" t="str">
        <x:v>Yes</x:v>
      </x:c>
      <x:c r="K1070" t="str">
        <x:v>The paper mentions application cases in the industry:
223 popular apps on Google Play were tested and 53 crash flaws were detected, 35 of which were confirmed or fixed by the developers.
The applications in the experiment include multiple categories (such as music, tools, finance, etc.), such as SmartMeter, Moni and other real applications.</x:v>
      </x:c>
      <x:c r="L1070" t="str">
        <x:v>No</x:v>
      </x:c>
      <x:c r="M1070" s="6"/>
      <x:c r="N1070"/>
      <x:c r="O1070" t="str">
        <x:v>Program Analysis and Software Testing</x:v>
      </x:c>
      <x:c r="P1070" t="str">
        <x:v>Automated test generation</x:v>
      </x:c>
      <x:c r="Q1070" t="str">
        <x:v>Yes</x:v>
      </x:c>
    </x:row>
    <x:row r="1071" ht="25.5" customHeight="1">
      <x:c r="A1071" t="str">
        <x:v>An Exploratory Investigation of Log Anomalies in Unmanned Aerial Vehicles</x:v>
      </x:c>
      <x:c r="B1071" t="str">
        <x:v>Maintenance</x:v>
      </x:c>
      <x:c r="C1071" t="str">
        <x:v>This paper conducts an exploratory investigation into log anomalies induced by software bugs in unmanned aerial vehicles (UAVs). By analyzing 178 real-world abnormal logs from two open-source UAV platforms, PX4 and Ardupilot, the study identifies six common types of UAV anomalies and their corresponding code-level patterns, with a special focus on crash-related anomalies. The paper also highlights the challenges of fault localization through log analysis, offering valuable insights for improving UAV system reliability and developing diagnostic tools.</x:v>
      </x:c>
      <x:c r="D1071" t="str">
        <x:v>This paper conducts an exploratory investigation into log anomalies induced by software bugs in unmanned aerial vehicles (UAVs). By analyzing 178 real-world abnormal logs from two open-source UAV platforms, PX4 and Ardupilot, the study identifies six common types of UAV anomalies and their corresponding code-level patterns, with a special focus on crash-related anomalies. The paper also highlights the challenges of fault localization through log analysis, offering valuable insights for improving UAV system reliability and developing diagnostic tools.</x:v>
      </x:c>
      <x:c r="E1071" t="str">
        <x:v>The research topic is the analysis of log anomalies and code patterns caused by software defects in UAV systems, focusing on exploring the types of anomalies, the characteristics of crash anomalies, and the challenges of fault location.</x:v>
      </x:c>
      <x:c r="F1071" t="str">
        <x:v>Yes</x:v>
      </x:c>
      <x:c r="G1071" t="str">
        <x:v>ICSE-24</x:v>
      </x:c>
      <x:c r="H1071" t="str">
        <x:v>The paper uses data sets from two open source drone platforms:
PX4: Contains 6,236 closed issue reports and 1,384 defects.
Ardupilot: Contains 5,085 closed issue reports and 652 defects.
Finally, 178 defects with abnormal logs were screened out for analysis.</x:v>
      </x:c>
      <x:c r="I1071" t="str">
        <x:v>Quantitative indicators:
Classification of exception types (such as point exceptions, context exceptions, collective exceptions, etc.).
Classification of exception-triggered code patterns (such as boundary problems, conflict problems, mathematical calculation problems, etc.).
Analysis of the challenges of fault location (such as the relationship between the diversity of exception types and code patterns).
Effect:
Six exception types and six code patterns were identified.
Bound Pattern was found to be the most common code pattern causing drone crashes.
Four major challenges in fault location are revealed, such as the many-to-many relationship between exception types and code patterns, the impact of environmental factors, etc.</x:v>
      </x:c>
      <x:c r="J1071" t="str">
        <x:v>No</x:v>
      </x:c>
      <x:c r="K1071" t="str">
        <x:v>Not reported</x:v>
      </x:c>
      <x:c r="L1071" t="str">
        <x:v>No</x:v>
      </x:c>
      <x:c r="M1071" s="6"/>
      <x:c r="N1071"/>
      <x:c r="O1071" t="str">
        <x:v>Anomaly detection and fault diagnosis</x:v>
      </x:c>
      <x:c r="P1071" t="str">
        <x:v>Log anomaly detection</x:v>
      </x:c>
      <x:c r="Q1071" t="str">
        <x:v>No</x:v>
      </x:c>
    </x:row>
    <x:row r="1072" ht="25.5" customHeight="1">
      <x:c r="A1072" s="2" t="str">
        <x:v>ModuleGuard: Understanding and Detecting Module Conflicts in Python Ecosystem</x:v>
      </x:c>
      <x:c r="B1072" t="str">
        <x:v>Development</x:v>
      </x:c>
      <x:c r="C1072" t="str">
        <x:v>This paper systematically investigates the module conflict (MC) problem in the Python ecosystem and proposes a tool called ModuleGuard to detect and address these conflicts. Module conflicts occur when different packages share the same namespace modules, leading to issues like module overwriting and import confusion. The authors collected 97 MC issues, classified their characteristics and causes, and summarized three conflict patterns along with their potential threats. Using ModuleGuard, they conducted a large-scale analysis of 4.2 million PyPI packages and 3,711 popular GitHub projects, revealing widespread impacts of MC. The study highlights Python's shortcomings in handling naming conflicts and provides tools and guidelines for developers to mitigate these issues.</x:v>
      </x:c>
      <x:c r="D1072" t="str">
        <x:v>This paper systematically investigates the module conflict (MC) problem in the Python ecosystem and proposes a tool called ModuleGuard to detect and address these conflicts. Module conflicts occur when different packages share the same namespace modules, leading to issues like module overwriting and import confusion. The authors collected 97 MC issues, classified their characteristics and causes, and summarized three conflict patterns along with their potential threats. Using ModuleGuard, they conducted a large-scale analysis of 4.2 million PyPI packages and 3,711 popular GitHub projects, revealing widespread impacts of MC. The study highlights Python's shortcomings in handling naming conflicts and provides tools and guidelines for developers to mitigate these issues.</x:v>
      </x:c>
      <x:c r="E1072" t="str">
        <x:v>The research topic of the paper is the module conflict problem in the Python ecosystem, including its causes, classification, detection methods, and impact on developers and the ecosystem.</x:v>
      </x:c>
      <x:c r="F1072" t="str">
        <x:v>No</x:v>
      </x:c>
      <x:c r="G1072" t="str">
        <x:v>ICSE-24</x:v>
      </x:c>
      <x:c r="H1072" t="str">
        <x:v>The paper uses the following two benchmark data sets:
Dataset 1: 3000 popular projects selected from Libraries.io and PyPI Downloads Table, after deduplication processing.
Dataset 2: 5000 projects randomly selected from PyPI.
These datasets are used to evaluate the accuracy of ModuleGuard in module extraction and dependency graph parsing.</x:v>
      </x:c>
      <x:c r="I1072" t="str">
        <x:v>The paper defines the following quantitative indicators:
Correct: The module or dependency graph is exactly the same as the real thing.
Miss: Modules or dependencies that exist in the real world but are not detected by the tool.
Excess: Modules or dependencies that are detected by the tool but do not exist in reality.
Error: Other error conditions.
In our evaluation, ModuleGuard performed as follows:
InstSimulator (module extraction): accuracy 95.58% and 96.11%.
EnvResolution (dependency resolution): node-level accuracy is 98.70% and 96.37%, graph-level accuracy is 97.66% and 95.18%.</x:v>
      </x:c>
      <x:c r="J1072" t="str">
        <x:v>Yes</x:v>
      </x:c>
      <x:c r="K1072" t="str">
        <x:v>Case studies in industry are mentioned in the paper, including:
An analysis of 3,711 popular projects on GitHub found that 108 projects were affected by module conflicts, and 35 issues were reported to developers, 12 of which were fixed.
Module conflict detection of 4.2 million packages in the PyPI ecosystem reveals the prevalence of module conflicts in the AI ​​field (such as conflicts in OpenCV-related packages).
These cases demonstrate the practicality of ModuleGuard in actual development and its potential help to the industry.</x:v>
      </x:c>
      <x:c r="L1072" t="str">
        <x:v>No</x:v>
      </x:c>
      <x:c r="M1072" s="6"/>
      <x:c r="N1072"/>
      <x:c r="O1072" t="str">
        <x:v>Software maintenance and evolution</x:v>
      </x:c>
      <x:c r="P1072" t="str">
        <x:v>Software dependency management</x:v>
      </x:c>
      <x:c r="Q1072" t="str">
        <x:v>No</x:v>
      </x:c>
    </x:row>
    <x:row r="1073" ht="25.5" customHeight="1">
      <x:c r="A1073" t="str">
        <x:v>Empirical Analysis of Vulnerabilities Life Cycle in Golang Ecosystem</x:v>
      </x:c>
      <x:c r="B1073" t="str">
        <x:v>Maintenance</x:v>
      </x:c>
      <x:c r="C1073" t="str">
        <x:v>This paper conducts a systematic study on the life cycle of vulnerabilities in the Golang ecosystem, focusing on the delays from their introduction to remediation. The authors constructed a framework by integrating data from multiple sources to calculate the lags in vulnerability patching. The study found that 66.10% of Golang modules are affected by vulnerabilities, with two main types of delays: version release lag and indexing lag. The paper analyzes the reasons behind these delays and provides recommendations to enhance ecosystem security.</x:v>
      </x:c>
      <x:c r="D1073" t="str">
        <x:v>This paper conducts a systematic study on the life cycle of vulnerabilities in the Golang ecosystem, focusing on the delays from their introduction to remediation. The authors constructed a framework by integrating data from multiple sources to calculate the lags in vulnerability patching. The study found that 66.10% of Golang modules are affected by vulnerabilities, with two main types of delays: version release lag and indexing lag. The paper analyzes the reasons behind these delays and provides recommendations to enhance ecosystem security.</x:v>
      </x:c>
      <x:c r="E1073" t="str">
        <x:v>The research topic of the paper is the life cycle of vulnerabilities and their repair delays in the Golang ecosystem, including the impact scope of the vulnerabilities, the reasons for the repair delays, and the adoption of vulnerability fixes by downstream users.</x:v>
      </x:c>
      <x:c r="F1073" t="str">
        <x:v>No</x:v>
      </x:c>
      <x:c r="G1073" t="str">
        <x:v>ICSE-24</x:v>
      </x:c>
      <x:c r="H1073" t="str">
        <x:v>The paper uses the following data sources as benchmarks:
Vulnerability data: 1,837 Golang vulnerabilities from Snyk Advisory and NVD.
Dependency data: 725,286 modules and 7,892,152 versions from Open Source Insight.
Index time data: Version index time obtained from Golang Index.
Commit history data: Commit history and version tags obtained from GitHub repository.</x:v>
      </x:c>
      <x:c r="I1073" t="str">
        <x:v>The paper defines the following quantitative indicators:
Scope of vulnerability: 66.10% of modules are affected by the vulnerability.
Fix lag time:
Version release delayed (
L
a
g
v
e
r
Lag
ver
​
 ): 10.8% of vulnerabilities have significant latency.
index delay(
L
a
g
i
n
d
e
x
Lag
index
​
 ): 21.94% of vulnerable versions are not indexed.
Downstream repair situation: Only 4.51% of downstream users have completely repaired the vulnerability.
Research has found that timely release and indexing of patched versions can significantly reduce the scope of a vulnerability.</x:v>
      </x:c>
      <x:c r="J1073" t="str">
        <x:v>No</x:v>
      </x:c>
      <x:c r="K1073" t="str">
        <x:v>Case studies in industry are mentioned in the paper, including:
An investigation of Golang module maintainers found that some maintainers did not release repair versions in a timely manner or did not push the versions to the Golang Index.
An analysis of 120 high-star projects on GitHub found that most projects fixed vulnerabilities in a timely manner after receiving vulnerability notifications (89.95%).
These cases illustrate the real problem of delayed vulnerability remediation and its impact on the ecosystem.</x:v>
      </x:c>
      <x:c r="L1073" t="str">
        <x:v>No</x:v>
      </x:c>
      <x:c r="M1073" s="6" t="e">
        <x:f>HYPERLINK("https://github.com/Silence-worker-02/Golang_Empirical_Analysis","https://github.com/Silence-worker-02/Golang_Empirical_Analysis")</x:f>
        <x:v>HYPERLINK is not implemented. linkLocation=https://github.com/Silence-worker-02/Golang_Empirical_Analysis, friendlyName=https://github.com/Silence-worker-02/Golang_Empirical_Analysis</x:v>
      </x:c>
      <x:c r="N1073" t="str">
        <x:v>2</x:v>
      </x:c>
      <x:c r="O1073" t="str">
        <x:v>Software maintenance and evolution</x:v>
      </x:c>
      <x:c r="P1073" t="str">
        <x:v>Software dependency management</x:v>
      </x:c>
      <x:c r="Q1073" t="str">
        <x:v>No</x:v>
      </x:c>
    </x:row>
    <x:row r="1074" ht="25.5" customHeight="1">
      <x:c r="A1074" t="str">
        <x:v>Fine-SE: Integrating Semantic Features and Expert Features for Software Effort Estimation</x:v>
      </x:c>
      <x:c r="B1074" t="str">
        <x:v>Management</x:v>
      </x:c>
      <x:c r="C1074" t="str">
        <x:v>The paper introduces Fine-SE, a novel model that integrates semantic features (extracted using BERT) and expert features (identified through interviews with 26 industry professionals) for software effort estimation. Evaluated on 17 industrial and 4 open-source projects, Fine-SE outperforms state-of-the-art methods and expert estimation, achieving improvements of 8.9%-91.4% in key metrics like MAE and MMRE, particularly in large-scale industrial settings.</x:v>
      </x:c>
      <x:c r="D1074" t="str">
        <x:v>The paper introduces Fine-SE, a novel model that integrates semantic features (extracted using BERT) and expert features (identified through interviews with 26 industry professionals) for software effort estimation. Evaluated on 17 industrial and 4 open-source projects, Fine-SE outperforms state-of-the-art methods and expert estimation, achieving improvements of 8.9%-91.4% in key metrics like MAE and MMRE, particularly in large-scale industrial settings.</x:v>
      </x:c>
      <x:c r="E1074" t="str">
        <x:v>The research topic is Software Effort Estimation, focusing on improving the accuracy of estimation by combining semantic features and expert features.</x:v>
      </x:c>
      <x:c r="F1074" t="str">
        <x:v>Yes</x:v>
      </x:c>
      <x:c r="G1074" t="str">
        <x:v>ICSE-24</x:v>
      </x:c>
      <x:c r="H1074" t="str">
        <x:v>Dataset: 17 industrial projects (from global ICT companies) and 4 open source projects (from JIRA system), totaling more than 30,000 software tasks.
Baseline methods: Expert Estimation, Deep-SE (based on LSTM and recurrent highway network), GPT2SP (Transformer model based on GPT-2).</x:v>
      </x:c>
      <x:c r="I1074" t="str">
        <x:v>Indicators:
Mean Absolute Error (MAE)
Mean relative error (MMRE)
Prediction accuracy (PRED(50), that is, the proportion of errors within 50%)
Effect:
Compared with expert estimates: in industrial projects, MAE decreased by 32.0%, MMRE decreased by 43.6%, and PRED(50) increased by 45.2%.
Compared with the baseline model: better than Deep-SE (MAE reduced by 41.9%) and GPT2SP (MAE reduced by 16.2%).</x:v>
      </x:c>
      <x:c r="J1074" t="str">
        <x:v>Yes</x:v>
      </x:c>
      <x:c r="K1074" t="str">
        <x:v>The paper describes in detail cooperation cases with global ICT companies, including:
Data source: 17 industrial projects, covering major business lines such as platform development and application development.
Expert feature extraction: 13 types of expert features (such as the number of developers’ historical tasks, number of defect fixes, etc.) were determined through interviews with 19 project managers and 7 engineers.
Practical application: The model is used for cross-project and intra-project effort estimation in enterprises, helping managers optimize resource allocation and delivery cycle</x:v>
      </x:c>
      <x:c r="L1074" t="str">
        <x:v>No</x:v>
      </x:c>
      <x:c r="M1074" s="6" t="e">
        <x:f>HYPERLINK("https://github.com/yueli-se/Fine-SE","https://github.com/yueli-se/Fine-SE")</x:f>
        <x:v>HYPERLINK is not implemented. linkLocation=https://github.com/yueli-se/Fine-SE, friendlyName=https://github.com/yueli-se/Fine-SE</x:v>
      </x:c>
      <x:c r="N1074" t="str">
        <x:v>0</x:v>
      </x:c>
      <x:c r="O1074" t="str">
        <x:v>SE for AI </x:v>
      </x:c>
      <x:c r="P1074" t="str">
        <x:v>Software text mining and information extraction based on machine learning</x:v>
      </x:c>
      <x:c r="Q1074" t="str">
        <x:v>Yes</x:v>
      </x:c>
    </x:row>
    <x:row r="1075" ht="25.5" customHeight="1">
      <x:c r="A1075" t="str">
        <x:v>GPTScan: Detecting Logic Vulnerabilities in Smart Contracts by Combining GPT with Program Analysis</x:v>
      </x:c>
      <x:c r="B1075" t="str">
        <x:v>Testing</x:v>
      </x:c>
      <x:c r="C1075" t="str">
        <x:v>The paper introduces GPTScan, a tool that integrates GPT with static analysis to detect logic vulnerabilities in smart contracts. Traditional tools focus on fixed-pattern vulnerabilities (e.g., re-entrancy), but 80% of logic vulnerabilities remain undetected due to missing domain-specific property descriptions. GPTScan decomposes vulnerability types into code-level scenarios and properties, uses GPT for candidate function matching, and validates key variables/statements via static analysis. Evaluated on 400 contract projects (3K Solidity files), GPTScan achieves over 90% precision for token contracts, 57.14% precision for large projects (e.g., Web3Bugs), and over 70% recall, including 9 new vulnerabilities missed by auditors. It is cost-effective, scanning 1K LoC in 14.39 seconds at $0.01.</x:v>
      </x:c>
      <x:c r="D1075" t="str">
        <x:v>The paper introduces GPTScan, a tool that integrates GPT with static analysis to detect logic vulnerabilities in smart contracts. Traditional tools focus on fixed-pattern vulnerabilities (e.g., re-entrancy), but 80% of logic vulnerabilities remain undetected due to missing domain-specific property descriptions. GPTScan decomposes vulnerability types into code-level scenarios and properties, uses GPT for candidate function matching, and validates key variables/statements via static analysis. Evaluated on 400 contract projects (3K Solidity files), GPTScan achieves over 90% precision for token contracts, 57.14% precision for large projects (e.g., Web3Bugs), and over 70% recall, including 9 new vulnerabilities missed by auditors. It is cost-effective, scanning 1K LoC in 14.39 seconds at $0.01.</x:v>
      </x:c>
      <x:c r="E1075" t="str">
        <x:v>The research topic is smart contract logic vulnerability detection. The focus is to improve the detection effect of complex business logic vulnerabilities by combining GPT's semantic understanding capabilities and the accuracy of static analysis.</x:v>
      </x:c>
      <x:c r="F1075" t="str">
        <x:v>Yes</x:v>
      </x:c>
      <x:c r="G1075" t="str">
        <x:v>ICSE-24</x:v>
      </x:c>
      <x:c r="H1075" t="str">
        <x:v>Dataset:
Top200: 303 high market value non-vulnerable contracts (test false positive rate).
Web3Bugs: 72 Code4rena audit projects (including 48 real vulnerabilities).
DefiHacks: 13 historical attack cases (including 14 vulnerabilities).
Baseline tools: Slither (open source static analysis tool), MetaScan (online scanning service), pure GPT method (David et al.).</x:v>
      </x:c>
      <x:c r="I1075" t="str">
        <x:v>Indicators:
Precision: Top200 false positive rate 4.39%, DefiHacks 90.91%, Web3Bugs 57.14%.
Recall rate (Recall): Web3Bugs 83.33%, DefiHacks 71.43%.
F1 score: Web3Bugs 67.8%, DefiHacks 80%.
Efficiency: average 14.39 seconds/thousand lines of code, cost $0.01/thousand lines of code.
Effect:
Static verification reduces false positives by 65.84%.
Found 9 audit omission vulnerabilities (such as "Risky First Deposit").</x:v>
      </x:c>
      <x:c r="J1075" t="str">
        <x:v>Yes</x:v>
      </x:c>
      <x:c r="K1075" t="str">
        <x:v>The paper mentions that GPTScan has been integrated into MetaScan (https://metatrust.io/metascan), an industry-leading smart contract security scanning platform. In addition, cooperation cases include:
Use 72 projects (Web3Bugs data set) audited by Code4rena to verify the tool effect.
Analyze historical attack cases in the DeFi Hacks data set to prove its effectiveness in actual vulnerability detection.</x:v>
      </x:c>
      <x:c r="L1075" t="str">
        <x:v>No</x:v>
      </x:c>
      <x:c r="M1075" s="6"/>
      <x:c r="N1075"/>
      <x:c r="O1075" t="str">
        <x:v>Software security and vulnerability analysis</x:v>
      </x:c>
      <x:c r="P1075" t="str">
        <x:v>Smart contract security</x:v>
      </x:c>
      <x:c r="Q1075" t="str">
        <x:v>Yes</x:v>
      </x:c>
    </x:row>
    <x:row r="1076" ht="25.5" customHeight="1">
      <x:c r="A1076" t="str">
        <x:v>PrettySmart: Detecting Permission Re-delegation Vulnerability for Token Behaviors in Smart Contracts</x:v>
      </x:c>
      <x:c r="B1076" t="str">
        <x:v>Testing</x:v>
      </x:c>
      <x:c r="C1076" t="str">
        <x:v>The paper introduces PrettySmart, a bytecode-level static analyzer designed to detect Permission Re-delegation (PRD) vulnerabilities in smart contracts. PRD vulnerabilities enable unauthorized attackers to manipulate parameters of publicly accessible functions, leading to theft of digital assets. Through a large-scale empirical study, the authors identify five dominant types of permission constraints and propose a taint analysis-based method to infer and bypass these constraints. Experimental results demonstrate that PrettySmart achieves high precision and detects 118 previously unknown PRD vulnerabilities in real-world datasets.</x:v>
      </x:c>
      <x:c r="D1076" t="str">
        <x:v>The paper introduces PrettySmart, a bytecode-level static analyzer designed to detect Permission Re-delegation (PRD) vulnerabilities in smart contracts. PRD vulnerabilities enable unauthorized attackers to manipulate parameters of publicly accessible functions, leading to theft of digital assets. Through a large-scale empirical study, the authors identify five dominant types of permission constraints and propose a taint analysis-based method to infer and bypass these constraints. Experimental results demonstrate that PrettySmart achieves high precision and detects 118 previously unknown PRD vulnerabilities in real-world datasets.</x:v>
      </x:c>
      <x:c r="E1076" t="str">
        <x:v>The research topic of the paper is Permission Re-deletion (PRD) vulnerability detection in smart contracts, focusing on how to identify and prevent such security vulnerabilities through static analysis</x:v>
      </x:c>
      <x:c r="F1076" t="str">
        <x:v>Yes</x:v>
      </x:c>
      <x:c r="G1076" t="str">
        <x:v>ICSE-24</x:v>
      </x:c>
      <x:c r="H1076" t="str">
        <x:v>The paper uses three benchmark data sets:
Open Source Smart Contract Dataset: 430,000 open source smart contracts collected from Etherscan for empirical research.
Reported Vulnerabilities (RV) dataset: Contains 20 smart contracts from actual attack reports and CVEs.
SmartBugs-wild dataset: Contains 47,518 Ethereum smart contracts, 3,801 of which are marked as having access control vulnerabilities.</x:v>
      </x:c>
      <x:c r="I1076" t="str">
        <x:v>Precision: 90% on the SmartBugs-wild data set, higher than other tools (such as AChecker's 81% and SPCon's 80%).
Recall: reached 88% on the RV data set, detecting 15 out of 17 vulnerabilities.
New vulnerability detection: 118 new PRD vulnerabilities were discovered.</x:v>
      </x:c>
      <x:c r="J1076" t="str">
        <x:v>No</x:v>
      </x:c>
      <x:c r="K1076" t="str">
        <x:v>The paper mentions practical cases from multiple industries, including:
TransitSwap attack: $21 million in losses due to PRD vulnerability in 2022.
MEVBot attack: involves malicious parameter manipulation.
Bancor attack: Funds were stolen due to lax permission control.
These cases demonstrate the actual harm of PRD vulnerabilities and the effectiveness of PrettySmart in detecting such vulnerabilities.</x:v>
      </x:c>
      <x:c r="L1076" t="str">
        <x:v>No</x:v>
      </x:c>
      <x:c r="M1076" s="6"/>
      <x:c r="N1076"/>
      <x:c r="O1076" t="str">
        <x:v>Software security and vulnerability analysis</x:v>
      </x:c>
      <x:c r="P1076" t="str">
        <x:v>Smart contract security</x:v>
      </x:c>
      <x:c r="Q1076" t="str">
        <x:v>No</x:v>
      </x:c>
    </x:row>
    <x:row r="1077" ht="25.5" customHeight="1">
      <x:c r="A1077" t="str">
        <x:v>Combining Structured Static Code Information and Dynamic Symbolic Traces for Software Vulnerability Prediction</x:v>
      </x:c>
      <x:c r="B1077" t="str">
        <x:v>Testing</x:v>
      </x:c>
      <x:c r="C1077" t="str">
        <x:v>The paper introduces Concoction, a deep learning system that combines static code information and dynamic symbolic execution traces for software vulnerability detection. Concoction employs unsupervised active learning to select critical paths for collecting dynamic traces and integrates them with static program data and control flow graphs (PDCG) to generate program representations. Experimental results demonstrate that Concoction detected 54 unique vulnerabilities in 20 open-source projects, including 37 new CVE IDs, and outperformed 16 prior methods in accuracy and false-positive rates.</x:v>
      </x:c>
      <x:c r="D1077" t="str">
        <x:v>The paper introduces Concoction, a deep learning system that combines static code information and dynamic symbolic execution traces for software vulnerability detection. Concoction employs unsupervised active learning to select critical paths for collecting dynamic traces and integrates them with static program data and control flow graphs (PDCG) to generate program representations. Experimental results demonstrate that Concoction detected 54 unique vulnerabilities in 20 open-source projects, including 37 new CVE IDs, and outperformed 16 prior methods in accuracy and false-positive rates.</x:v>
      </x:c>
      <x:c r="E1077" t="str">
        <x:v>The research topic of the paper is software vulnerability prediction combining static code information and dynamic symbolic execution traces, focusing on how to improve the accuracy and efficiency of vulnerability detection through deep learning models.</x:v>
      </x:c>
      <x:c r="F1077" t="str">
        <x:v>Yes</x:v>
      </x:c>
      <x:c r="G1077" t="str">
        <x:v>ICSE-24</x:v>
      </x:c>
      <x:c r="H1077" t="str">
        <x:v>The paper uses the following benchmark data sets:
Open source project data set: 20 open source C language projects for large-scale testing.
SARD dataset: contains 36,954 samples, used for training and evaluation.
CVE data set: samples from public vulnerability databases used to verify the effectiveness of the method.</x:v>
      </x:c>
      <x:c r="I1077" t="str">
        <x:v>Accuracy: reached the highest on the SARD data set, significantly better than the baseline method.
Precision: Excellent performance on CVE data set, low false positive rate.
Recall: 89% of known vulnerabilities detected in open source projects.
F1 score: reaches 86.1% after combining static and dynamic information, which is better than methods using only static or dynamic information.</x:v>
      </x:c>
      <x:c r="J1077" t="str">
        <x:v>Yes</x:v>
      </x:c>
      <x:c r="K1077" t="str">
        <x:v>The paper mentions multiple practical application cases, including:
54 vulnerabilities were discovered in 20 open source projects, 37 of which were assigned new CVE IDs.
The developers confirmed and fixed most of the reported vulnerabilities, with some fixed within 48 hours.
Specific cases include CVE-2022-26181 (heap buffer overflow) and CVE-2021-3574 (memory leak), etc.</x:v>
      </x:c>
      <x:c r="L1077" t="str">
        <x:v>No</x:v>
      </x:c>
      <x:c r="M1077" s="6"/>
      <x:c r="N1077"/>
      <x:c r="O1077" t="str">
        <x:v>Software maintenance and evolution</x:v>
      </x:c>
      <x:c r="P1077" t="str">
        <x:v>Automated program repair</x:v>
      </x:c>
      <x:c r="Q1077" t="str">
        <x:v>Yes</x:v>
      </x:c>
    </x:row>
    <x:row r="1078" ht="25.5" customHeight="1">
      <x:c r="A1078" t="str">
        <x:v>SCVHunter: Smart Contract Vulnerability Detection Based on Heterogeneous Graph Attention Network</x:v>
      </x:c>
      <x:c r="B1078" t="str">
        <x:v>Testing</x:v>
      </x:c>
      <x:c r="C1078" t="str">
        <x:v>The paper introduces SCVHunter, a smart contract vulnerability detection framework based on a Heterogeneous Graph Attention Network (HGAT). Traditional methods rely heavily on expert-defined rules, which are labor-intensive and inflexible, while existing neural network approaches suffer from information loss. SCVHunter converts smart contracts into an intermediate representation (CGIR), constructs a heterogeneous graph with user-specified core nodes, and employs a dual-layer attention mechanism (node-level and path-level) to capture semantic features. Experiments demonstrate that SCVHunter outperforms state-of-the-art methods, achieving up to 93.72% accuracy in detecting four types of vulnerabilities.</x:v>
      </x:c>
      <x:c r="D1078" t="str">
        <x:v>The paper introduces SCVHunter, a smart contract vulnerability detection framework based on a Heterogeneous Graph Attention Network (HGAT). Traditional methods rely heavily on expert-defined rules, which are labor-intensive and inflexible, while existing neural network approaches suffer from information loss. SCVHunter converts smart contracts into an intermediate representation (CGIR), constructs a heterogeneous graph with user-specified core nodes, and employs a dual-layer attention mechanism (node-level and path-level) to capture semantic features. Experiments demonstrate that SCVHunter outperforms state-of-the-art methods, achieving up to 93.72% accuracy in detecting four types of vulnerabilities.</x:v>
      </x:c>
      <x:c r="E1078" t="str">
        <x:v>The research topic of the paper is automated vulnerability detection of smart contracts, focusing on solving the problem of information loss in traditional methods relying on expert rules and existing neural network methods, and proposes a scalable framework based on heterogeneous graph attention networks.</x:v>
      </x:c>
      <x:c r="F1078" t="str">
        <x:v>Yes</x:v>
      </x:c>
      <x:c r="G1078" t="str">
        <x:v>ICSE-24</x:v>
      </x:c>
      <x:c r="H1078" t="str">
        <x:v>The paper uses two data sets:
Self-built labeling data set: contains 1,200 labeled contracts (300 for each vulnerability).
Open Source Dataset: 47,587 contracts in the Ethereum Open Dataset.
The comparison methods include 6 neural network-based tools (such as LSTM, GNN model) and 6 traditional tools (such as Oyente, Slither).</x:v>
      </x:c>
      <x:c r="I1078" t="str">
        <x:v>Main indicators: Accuracy, Recall, Precision, F1 Score.
Effect:
Reentrancy vulnerability: 93.72% accuracy.
Block information dependency vulnerability: 91.07% accuracy.
Nested call vulnerability: 85.41% accuracy.
Transaction status dependency vulnerability: 87.37% accuracy.
All are significantly better than the comparison method (increased 5.09%~35.86%)</x:v>
      </x:c>
      <x:c r="J1078" t="str">
        <x:v>No</x:v>
      </x:c>
      <x:c r="K1078" t="str">
        <x:v>Not reported</x:v>
      </x:c>
      <x:c r="L1078" t="str">
        <x:v>No</x:v>
      </x:c>
      <x:c r="M1078" s="6"/>
      <x:c r="N1078"/>
      <x:c r="O1078" t="str">
        <x:v>Software security and vulnerability analysis</x:v>
      </x:c>
      <x:c r="P1078" t="str">
        <x:v>Smart contract security</x:v>
      </x:c>
      <x:c r="Q1078" t="str">
        <x:v>Yes</x:v>
      </x:c>
    </x:row>
    <x:row r="1079" ht="25.5" customHeight="1">
      <x:c r="A1079" t="str">
        <x:v>PS3: Precise Patch Presence Test based on Semantic Symbolic Signature</x:v>
      </x:c>
      <x:c r="B1079" t="str">
        <x:v>Testing</x:v>
      </x:c>
      <x:c r="C1079" t="str">
        <x:v>The paper proposes 
P
S
3
PS 
3
 , a method for precise patch presence testing in binaries using semantic symbolic signatures. Traditional approaches rely on syntactic matching and fail under varying compiler options. 
P
S
3
PS 
3
  employs symbolic emulation to extract semantic-level signatures and a theorem prover to compare them, enabling accurate detection of patches regardless of compilation settings. Experiments show 
P
S
3
PS 
3
  outperforms state-of-the-art baselines by 33% in F1 score and maintains robustness across different compiler configurations.</x:v>
      </x:c>
      <x:c r="D1079" t="str">
        <x:v>The paper proposes 
P
S
3
PS 
3
 , a method for precise patch presence testing in binaries using semantic symbolic signatures. Traditional approaches rely on syntactic matching and fail under varying compiler options. 
P
S
3
PS 
3
  employs symbolic emulation to extract semantic-level signatures and a theorem prover to compare them, enabling accurate detection of patches regardless of compilation settings. Experiments show 
P
S
3
PS 
3
  outperforms state-of-the-art baselines by 33% in F1 score and maintains robustness across different compiler configurations.</x:v>
      </x:c>
      <x:c r="E1079" t="str">
        <x:v>The research topic of the paper is binary patch existence detection, focusing on solving the problem of inaccurate detection caused by differences in compiler options in traditional methods, and proposes an accurate detection method based on semantic symbolic signatures.</x:v>
      </x:c>
      <x:c r="F1079" t="str">
        <x:v>Yes</x:v>
      </x:c>
      <x:c r="G1079" t="str">
        <x:v>ICSE-24</x:v>
      </x:c>
      <x:c r="H1079" t="str">
        <x:v>The paper built a data set by itself, including:
62 CVE vulnerabilities (from OpenSSL, FFmpeg, Tcpdump, Libxml2 projects).
3,631 (CVE, binary) test pairs covering different compilers (GCC, Clang) and optimization levels (O0-O3).
Comparative baseline tools include BinXray (based on syntactic similarity) and Asm2Vec (deep learning-based binary clone detection).</x:v>
      </x:c>
      <x:c r="I1079" t="str">
        <x:v>Main indicators: Precision, Recall, F1 Score.
Effect:
P
S
3
P.S.
3
 The F1 score is 0.89, which is 33% and 37% higher than BinXray (0.56) and Asm2Vec (0.52) respectively.
Under the GCC O0 optimization level, the precision rate reaches 0.91 and the recall rate reaches 0.94.
Remains stable under different compiler options (F1 score fluctuates in the range 0.86–0.93).</x:v>
      </x:c>
      <x:c r="J1079" t="str">
        <x:v>No</x:v>
      </x:c>
      <x:c r="K1079" t="str">
        <x:v>Not reported</x:v>
      </x:c>
      <x:c r="L1079" t="str">
        <x:v>No</x:v>
      </x:c>
      <x:c r="M1079" s="6" t="e">
        <x:f>HYPERLINK("https://github.com/Qi-Zhan/ps","https://github.com/Qi-Zhan/ps3")</x:f>
        <x:v>HYPERLINK is not implemented. linkLocation=https://github.com/Qi-Zhan/ps, friendlyName=https://github.com/Qi-Zhan/ps3</x:v>
      </x:c>
      <x:c r="N1079" t="str">
        <x:v>12</x:v>
      </x:c>
      <x:c r="O1079" t="str">
        <x:v>Software security and vulnerability analysis</x:v>
      </x:c>
      <x:c r="P1079" t="str">
        <x:v>Binary code analysis and decompilation</x:v>
      </x:c>
      <x:c r="Q1079" t="str">
        <x:v>No</x:v>
      </x:c>
    </x:row>
    <x:row r="1080" ht="25.5" customHeight="1">
      <x:c r="A1080" t="str">
        <x:v>Safeguarding DeFi Smart Contracts against Oracle Deviations</x:v>
      </x:c>
      <x:c r="B1080" t="str">
        <x:v>Design</x:v>
      </x:c>
      <x:c r="C1080" t="str">
        <x:v>This paper presents OVer, a framework designed to automatically analyze the behavior of DeFi smart contracts under "skewed" oracle inputs. OVer performs symbolic analysis to construct constraint models and leverages an SMT solver to identify parameters ensuring secure operations. Empirical results show that OVer successfully analyzes 10 diverse DeFi protocols, revealing that current ad-hoc control mechanisms are often insufficient or even detrimental in handling oracle deviations.</x:v>
      </x:c>
      <x:c r="D1080" t="str">
        <x:v>This paper presents OVer, a framework designed to automatically analyze the behavior of DeFi smart contracts under "skewed" oracle inputs. OVer performs symbolic analysis to construct constraint models and leverages an SMT solver to identify parameters ensuring secure operations. Empirical results show that OVer successfully analyzes 10 diverse DeFi protocols, revealing that current ad-hoc control mechanisms are often insufficient or even detrimental in handling oracle deviations.</x:v>
      </x:c>
      <x:c r="E1080" t="str">
        <x:v>The research topic is how to ensure the security of DeFi smart contracts under oracle deviation through formal methods and static analysis, including the impact analysis of oracle deviation, parameter optimization and the design of new circular summary algorithms.</x:v>
      </x:c>
      <x:c r="F1080" t="str">
        <x:v>Yes</x:v>
      </x:c>
      <x:c r="G1080" t="str">
        <x:v>ICSE-24</x:v>
      </x:c>
      <x:c r="H1080" t="str">
        <x:v>The paper evaluates 9 real DeFi protocols (such as Aave, Compound, Euler, dForce, etc.) and 1 fictitious protocol (TestAMM), covering various DeFi application scenarios such as lending and liquidity management.</x:v>
      </x:c>
      <x:c r="I1080" t="str">
        <x:v>Execution time: OVer analyzes each protocol in less than 9 seconds.
Coverage: Successfully handles all 10 benchmark protocols, including contracts containing complex loops and branches.
Security verification: It was found that 6/7 protocols have temporary vulnerabilities due to historical oracle deviations, and existing parameter settings cannot guarantee security.</x:v>
      </x:c>
      <x:c r="J1080" t="str">
        <x:v>Yes</x:v>
      </x:c>
      <x:c r="K1080" t="str">
        <x:v>The paper mentions case studies of multiple real DeFi protocols (such as Compound, dForce, xToken), analyzes their vulnerabilities under oracle bias, and shows how OVer optimizes parameters to enhance security. For example, Compound’s collateral factor’s actual margin of safety under deviations is quantitatively assessed.</x:v>
      </x:c>
      <x:c r="L1080" t="str">
        <x:v>No</x:v>
      </x:c>
      <x:c r="M1080" s="6"/>
      <x:c r="N1080"/>
      <x:c r="O1080" t="str">
        <x:v>Software security and vulnerability analysis</x:v>
      </x:c>
      <x:c r="P1080" t="str">
        <x:v>Smart contract security</x:v>
      </x:c>
      <x:c r="Q1080" t="str">
        <x:v>No</x:v>
      </x:c>
    </x:row>
    <x:row r="1081" ht="25.5" customHeight="1">
      <x:c r="A1081" t="str">
        <x:v>Testing Graph Database Systems via Equivalent Query Rewriting</x:v>
      </x:c>
      <x:c r="B1081" t="str">
        <x:v>Testing</x:v>
      </x:c>
      <x:c r="C1081" t="str">
        <x:v>This paper introduces GRev, an automated testing tool for Graph Database Management Systems (GDBMS). Leveraging Equivalent Query Rewriting (EQR), GRev employs Abstract Syntax Graph (ASG) and Random Walk Covering (RWC) to generate diverse equivalent queries that trigger distinct query plans, thereby detecting logic bugs, performance issues, and exceptions. Experimental results demonstrate that GRev successfully identified 22 previously unknown bugs across 5 popular GDBMS (e.g., Neo4j, RedisGraph), with 15 confirmed by developers, including 14 graph-related bugs. GRev supports multiple query languages (Cypher, Gremlin, nSQL) and outperforms existing techniques in coverage and bug detection.</x:v>
      </x:c>
      <x:c r="D1081" t="str">
        <x:v>This paper introduces GRev, an automated testing tool for Graph Database Management Systems (GDBMS). Leveraging Equivalent Query Rewriting (EQR), GRev employs Abstract Syntax Graph (ASG) and Random Walk Covering (RWC) to generate diverse equivalent queries that trigger distinct query plans, thereby detecting logic bugs, performance issues, and exceptions. Experimental results demonstrate that GRev successfully identified 22 previously unknown bugs across 5 popular GDBMS (e.g., Neo4j, RedisGraph), with 15 confirmed by developers, including 14 graph-related bugs. GRev supports multiple query languages (Cypher, Gremlin, nSQL) and outperforms existing techniques in coverage and bug detection.</x:v>
      </x:c>
      <x:c r="E1081" t="str">
        <x:v>The research topic is to automate the testing of graph database management systems (GDBMS) through equivalent query rewriting (EQR) technology, focusing on solving the challenges of logic errors, performance issues and anomaly detection, and proposing highly versatile abstract syntax graphs (ASG) and path coverage algorithms (RWC).</x:v>
      </x:c>
      <x:c r="F1081" t="str">
        <x:v>Yes</x:v>
      </x:c>
      <x:c r="G1081" t="str">
        <x:v>ICSE-24</x:v>
      </x:c>
      <x:c r="H1081" t="str">
        <x:v>The paper evaluates five mainstream GDBMS: Neo4j, RedisGraph, MemGraph, TinkerGraph and NebulaGraph, covering three query languages: Cypher, Gremlin and nSQL. Experimental data includes DB-Engines ranking, GitHub star number and initial release version.</x:v>
      </x:c>
      <x:c r="I1081" t="str">
        <x:v>Error detection: 22 unknown errors were found (15 confirmed), including 12 logical errors, 3 performance issues, 4 missing exceptions and 3 unexpected exceptions.
Test coverage: In the 24-hour test of RedisGraph and Neo4j, GRev's instruction and branch coverage was better than GDsmith and GDBMeter.
Query diversity: When generating 3,000 equivalent queries, each benchmark query triggered an average of 125.3 different query plans.
Efficiency: One bug-triggering test case is found every 1,322 test case executions, which is an average of one bug per minute.</x:v>
      </x:c>
      <x:c r="J1081" t="str">
        <x:v>Yes</x:v>
      </x:c>
      <x:c r="K1081" t="str">
        <x:v>The paper mentions multiple case studies of actual GDBMS, such as:
RedisGraph: Detected logic errors (such as the WHERE clause error in Listing 3 that returns non-existent data) and performance issues (such as redundant nodes in Listing 4 causing 9 times performance degradation).
MemGraph: Found incorrect optimization of MATCH clause after OPTIONAL MATCH (Listing 2).
NebulaGraph: Verified the tool's versatility to non-mainstream query languages ​​(nSQL).
These cases demonstrate the effectiveness of GRev in real industrial scenarios.</x:v>
      </x:c>
      <x:c r="L1081" t="str">
        <x:v>No</x:v>
      </x:c>
      <x:c r="M1081" s="6"/>
      <x:c r="N1081"/>
      <x:c r="O1081" t="str">
        <x:v>Program Analysis and Software Testing</x:v>
      </x:c>
      <x:c r="P1081" t="str">
        <x:v>Automated test generation</x:v>
      </x:c>
      <x:c r="Q1081" t="str">
        <x:v>No</x:v>
      </x:c>
    </x:row>
    <x:row r="1082" ht="25.5" customHeight="1">
      <x:c r="A1082" t="str">
        <x:v>ROSInfer: Statically Inferring Behavioral Component Models for ROS-based Robotics Systems</x:v>
      </x:c>
      <x:c r="B1082" t="str">
        <x:v>Design</x:v>
      </x:c>
      <x:c r="C1082" t="str">
        <x:v>This paper presents ROSInfer, a static analysis approach to automatically infer behavioral component models for ROS-based robotics systems. By leveraging ROS API usage patterns and common behavioral implementation practices, ROSInfer generates state machine models that capture reactive, periodic, and state-dependent behaviors of components. The method was evaluated on five real-world ROS systems with 534 components, demonstrating an 87% success rate in inferring causal triggers for architectural behaviors. The tool also identified behavioral composition bugs that structural analysis tools could not detect.</x:v>
      </x:c>
      <x:c r="D1082" t="str">
        <x:v>This paper presents ROSInfer, a static analysis approach to automatically infer behavioral component models for ROS-based robotics systems. By leveraging ROS API usage patterns and common behavioral implementation practices, ROSInfer generates state machine models that capture reactive, periodic, and state-dependent behaviors of components. The method was evaluated on five real-world ROS systems with 534 components, demonstrating an 87% success rate in inferring causal triggers for architectural behaviors. The tool also identified behavioral composition bugs that structural analysis tools could not detect.</x:v>
      </x:c>
      <x:c r="E1082" t="str">
        <x:v>The research topic of the paper is robot operating system (ROS) component behavior model inference based on static analysis, aiming to solve the cost problem of manually creating and maintaining behavior models through automated modeling, and improve the safety and correctness of the robot system architecture.</x:v>
      </x:c>
      <x:c r="F1082" t="str">
        <x:v>Yes</x:v>
      </x:c>
      <x:c r="G1082" t="str">
        <x:v>ICSE-24</x:v>
      </x:c>
      <x:c r="H1082" t="str">
        <x:v>The paper is evaluated on the following five real ROS systems:
Autoware.AI
AutoRally
Fetch
Husky
Turtlebot
These systems contain a total of 534 components, and the authors also manually created behavioral models of 155 components as a baseline data set (ground truth).</x:v>
      </x:c>
      <x:c r="I1082" t="str">
        <x:v>Recovery Rate: 87% of behavioral trigger conditions can be fully inferred (such as periodic frequency, reactive triggers, etc.).
Recall: 93% of periodic behaviors, 82% of reactive behaviors, 71% of state variables and 69% of state transitions were correctly identified.
Precision: 100% of periodic behaviors, 91% of reactive behaviors, 76% of state variables and 88% of state transitions are inferred to be real.
Execution time: On average, each component analysis takes 36.5 seconds, and Autoware.AI full system analysis takes 3.8 hours.</x:v>
      </x:c>
      <x:c r="J1082" t="str">
        <x:v>No</x:v>
      </x:c>
      <x:c r="K1082" t="str">
        <x:v>Not reported</x:v>
      </x:c>
      <x:c r="L1082" t="str">
        <x:v>No</x:v>
      </x:c>
      <x:c r="M1082" s="6"/>
      <x:c r="N1082"/>
      <x:c r="O1082" t="str">
        <x:v>Program Analysis and Software Testing</x:v>
      </x:c>
      <x:c r="P1082" t="str">
        <x:v>program analysis techniques</x:v>
      </x:c>
      <x:c r="Q1082" t="str">
        <x:v>No</x:v>
      </x:c>
    </x:row>
    <x:row r="1083" ht="25.5" customHeight="1">
      <x:c r="A1083" t="str">
        <x:v>Finding XPath Bugs in XML Document Processors via Differential Testing</x:v>
      </x:c>
      <x:c r="B1083" t="str">
        <x:v>Testing</x:v>
      </x:c>
      <x:c r="C1083" t="str">
        <x:v>This paper presents XPress, an automated testing approach for detecting logic bugs in XML processors related to XPath query processing. By leveraging differential testing and targeted node-guided XPath query generation, XPress efficiently identifies inconsistencies in XML processors. The evaluation on six mature systems (e.g., BaseX, eXist-DB) revealed 27 unique bugs, with 20 already fixed. XPress demonstrates superior efficiency and coverage compared to random testing methods.</x:v>
      </x:c>
      <x:c r="D1083" t="str">
        <x:v>This paper presents XPress, an automated testing approach for detecting logic bugs in XML processors related to XPath query processing. By leveraging differential testing and targeted node-guided XPath query generation, XPress efficiently identifies inconsistencies in XML processors. The evaluation on six mature systems (e.g., BaseX, eXist-DB) revealed 27 unique bugs, with 20 already fixed. XPress demonstrates superior efficiency and coverage compared to random testing methods.</x:v>
      </x:c>
      <x:c r="E1083" t="str">
        <x:v>The research topic of the paper is to automatically detect logical errors in XML processors through differential testing and directed XPath query generation technology.</x:v>
      </x:c>
      <x:c r="F1083" t="str">
        <x:v>Yes</x:v>
      </x:c>
      <x:c r="G1083" t="str">
        <x:v>ICSE-24</x:v>
      </x:c>
      <x:c r="H1083" t="str">
        <x:v>The paper is evaluated on the following six XML processors:
BaseX
eXist-DB
Saxon
PostgreSQL
libXML2
An undisclosed commercial database system</x:v>
      </x:c>
      <x:c r="I1083" t="str">
        <x:v>Number of unique bugs found: 27 (20 of which have been fixed).
Testing efficiency: 12 unique errors in BaseX were discovered within 24 hours, and the efficiency was 2 times that of the random generation method.
Code coverage: In the tested XML processor, line coverage was 15%-20% and branch coverage was 10%-16%.
Developer feedback</x:v>
      </x:c>
      <x:c r="J1083" t="str">
        <x:v>No</x:v>
      </x:c>
      <x:c r="K1083" t="str">
        <x:v>Not reported</x:v>
      </x:c>
      <x:c r="L1083" t="str">
        <x:v>No</x:v>
      </x:c>
      <x:c r="M1083" s="6"/>
      <x:c r="N1083"/>
      <x:c r="O1083" t="str">
        <x:v>Program Analysis and Software Testing</x:v>
      </x:c>
      <x:c r="P1083" t="str">
        <x:v>Automated test generation</x:v>
      </x:c>
      <x:c r="Q1083" t="str">
        <x:v>No</x:v>
      </x:c>
    </x:row>
    <x:row r="1084" ht="25.5" customHeight="1">
      <x:c r="A1084" t="str">
        <x:v>Sedar: Obtaining High-Quality Seeds for DBMS Fuzzing via Cross-DBMS SQL Transfer</x:v>
      </x:c>
      <x:c r="B1084" t="str">
        <x:v>Testing</x:v>
      </x:c>
      <x:c r="C1084" t="str">
        <x:v>The paper introduces Sedar, a novel approach to address the lack of high-quality initial seeds in DBMS fuzzing. Sedar transfers SQL test cases from other DBMSs to the target DBMS using large language models (LLMs) and refines the mutability of the seeds to ensure compatibility with existing fuzzers. Evaluations demonstrate that Sedar significantly improves code coverage and detects 70 new bugs, including 19 CVEs, in DBMSs like MonetDB, Virtuoso, DuckDB, and ClickHouse.</x:v>
      </x:c>
      <x:c r="D1084" t="str">
        <x:v>The paper introduces Sedar, a novel approach to address the lack of high-quality initial seeds in DBMS fuzzing. Sedar transfers SQL test cases from other DBMSs to the target DBMS using large language models (LLMs) and refines the mutability of the seeds to ensure compatibility with existing fuzzers. Evaluations demonstrate that Sedar significantly improves code coverage and detects 70 new bugs, including 19 CVEs, in DBMSs like MonetDB, Virtuoso, DuckDB, and ClickHouse.</x:v>
      </x:c>
      <x:c r="E1084" t="str">
        <x:v>The research topic of the paper is to generate high-quality initial seeds through SQL test case transfer across DBMS to improve the effect of DBMS fuzz testing.</x:v>
      </x:c>
      <x:c r="F1084" t="str">
        <x:v>Yes</x:v>
      </x:c>
      <x:c r="G1084" t="str">
        <x:v>ICSE-24</x:v>
      </x:c>
      <x:c r="H1084" t="str">
        <x:v>The paper was evaluated on the following DBMS:
MonetDB v11.4.6.0
Virtuoso-opensource v7.2.9
DuckDB v0.7.1
ClickHouse v23.5.3.24
The fuzz testing tools used are Squirrel and Griffin.</x:v>
      </x:c>
      <x:c r="I1084" t="str">
        <x:v>Code coverage:
Compared with non-transferred seeds, Sedar improves branch coverage by 21.40%-214.84%.
Compared with native test cases, Sedar further improves branch coverage by 4.90%-28.41%.
Vulnerability detection:
70 new vulnerabilities were discovered, 60 of which are unique to Sedar and 19 were assigned CVE numbers.
Syntactic and semantic correctness:
The transferred seed's syntactic correctness in the target DBMS is improved by 27%-66%, and its semantic correctness is improved by 24%-64%.</x:v>
      </x:c>
      <x:c r="J1084" t="str">
        <x:v>Yes</x:v>
      </x:c>
      <x:c r="K1084" t="str">
        <x:v>The paper mentions the following industry-related cases:
INTERVAL operator vulnerability in ClickHouse: By transferring MySQL test cases, Sedar discovered a null pointer dereference vulnerability caused by a non-standard INTERVAL syntax in ClickHouse.
TRACE statement vulnerability in MonetDB: Due to the lack of relevant test cases for MonetDB, Sedar discovered the TRACE function vulnerability of MonetDB by transferring the EXPLAIN statement test cases of other DBMS.
These cases demonstrate the effectiveness of Sedar in real DBMS.</x:v>
      </x:c>
      <x:c r="L1084" t="str">
        <x:v>No</x:v>
      </x:c>
      <x:c r="M1084" s="6"/>
      <x:c r="N1084"/>
      <x:c r="O1084" t="str">
        <x:v>Program Analysis and Software Testing</x:v>
      </x:c>
      <x:c r="P1084" t="str">
        <x:v>Automated test generation</x:v>
      </x:c>
      <x:c r="Q1084" t="str">
        <x:v>Yes</x:v>
      </x:c>
    </x:row>
    <x:row r="1085" ht="25.5" customHeight="1">
      <x:c r="A1085" t="str">
        <x:v>Automatically Detecting Reflow Accessibility Issues in Responsive Web Pages</x:v>
      </x:c>
      <x:c r="B1085" t="str">
        <x:v>Testing</x:v>
      </x:c>
      <x:c r="C1085" t="str">
        <x:v>The paper introduces SALAD, an automated approach to detect Responsive Accessibility Failures (RAFs) in responsive web pages. RAFs occur when keyboard users lose access to functionalities during reflow (e.g., due to viewport resizing). SALAD dynamically models keyboard interactions, compares functionalities between full-sized and reflowed UIs, and leverages NLP to group similar elements. Evaluations on real-world web pages show SALAD achieves 85% precision and 94% recall, outperforming state-of-the-art tools. It also identifies critical RAFs (e.g., missing login/search functionalities) impacting users with disabilities.</x:v>
      </x:c>
      <x:c r="D1085" t="str">
        <x:v>The paper introduces SALAD, an automated approach to detect Responsive Accessibility Failures (RAFs) in responsive web pages. RAFs occur when keyboard users lose access to functionalities during reflow (e.g., due to viewport resizing). SALAD dynamically models keyboard interactions, compares functionalities between full-sized and reflowed UIs, and leverages NLP to group similar elements. Evaluations on real-world web pages show SALAD achieves 85% precision and 94% recall, outperforming state-of-the-art tools. It also identifies critical RAFs (e.g., missing login/search functionalities) impacting users with disabilities.</x:v>
      </x:c>
      <x:c r="E1085" t="str">
        <x:v>The research topic of the paper is to automatically detect reflow accessibility faults (RAFs) in responsive web design to ensure that keyboard users have equal access to web features in different screen sizes.</x:v>
      </x:c>
      <x:c r="F1085" t="str">
        <x:v>Yes</x:v>
      </x:c>
      <x:c r="G1085" t="str">
        <x:v>ICSE-24</x:v>
      </x:c>
      <x:c r="H1085" t="str">
        <x:v>The paper is evaluated on 62 real web pages from:
Moz Top 500 popular websites (19 randomly selected)
Datasets for the ReDeCheck tool (9)
Datasets for the KAFE tool (34)
Comparison tools include ReDeCheck, KAFE, Qualweb and WAVE.</x:v>
      </x:c>
      <x:c r="I1085" t="str">
        <x:v>Accuracy: SALAD has a precision of 85% and a recall of 94%, which is significantly better than the comparison tool (ReDeCheck: 18% Precision/4% Recall).
Running time: On average, each web page analysis takes about 63 minutes (modeling accounts for 85%, detection accounts for 15%).
Problem classification: Among the detected RAFs, 29 are critical functions (Crucial), 189 are important functions (Important), and 308 are auxiliary functions (Supportive).
Expression form: 77% of RAFs have functions that are completely missing (Completely-missing), and 13% have functions that exist but are inaccessible (Inaccessible).</x:v>
      </x:c>
      <x:c r="J1085" t="str">
        <x:v>Yes</x:v>
      </x:c>
      <x:c r="K1085" t="str">
        <x:v>The paper mentions the following relevant cases in the industry:
Discord login function is missing: Keyboard users cannot access the login button in the reverted version, resulting in core functions being unavailable.
Wiktionary language search is invalid: the language selection function disappears in the reflowed version, affecting non-English users.
Cloudflare language switching function disappears: To simplify the layout, the language switching function has been removed.
In addition, the paper mentioned that RAFs were reported to 37 website developers, and 6 of the teams confirmed the problem and started to fix it, verifying the actual impact of RAFs.</x:v>
      </x:c>
      <x:c r="L1085" t="str">
        <x:v>No</x:v>
      </x:c>
      <x:c r="M1085" s="6"/>
      <x:c r="N1085"/>
      <x:c r="O1085" t="str">
        <x:v>Program Analysis and Software Testing</x:v>
      </x:c>
      <x:c r="P1085" t="str">
        <x:v>Automated test generation</x:v>
      </x:c>
      <x:c r="Q1085" t="str">
        <x:v>Yes</x:v>
      </x:c>
    </x:row>
    <x:row r="1086" ht="25.5" customHeight="1">
      <x:c r="A1086" t="str">
        <x:v>Semantic GUI Scene Learning and Video Alignment for Detecting Duplicate Video-based Bug Reports</x:v>
      </x:c>
      <x:c r="B1086" t="str">
        <x:v>Maintenance</x:v>
      </x:c>
      <x:c r="C1086" t="str">
        <x:v>The paper introduces JANUS, a novel approach for detecting duplicate video-based bug reports. JANUS leverages visual representation learning, information retrieval, and sequence alignment techniques to analyze visual, textual, and sequential information in videos. Evaluated on a benchmark of 7,290 duplicate detection tasks derived from 270 video reports, JANUS achieves an mRR of 89.8% and an mAP of 84.7%, outperforming prior work significantly. By utilizing Vision Transformers (ViT) and the self-supervised DINO training scheme, JANUS captures nuanced GUI patterns, improving duplicate detection accuracy.</x:v>
      </x:c>
      <x:c r="D1086" t="str">
        <x:v>The paper introduces JANUS, a novel approach for detecting duplicate video-based bug reports. JANUS leverages visual representation learning, information retrieval, and sequence alignment techniques to analyze visual, textual, and sequential information in videos. Evaluated on a benchmark of 7,290 duplicate detection tasks derived from 270 video reports, JANUS achieves an mRR of 89.8% and an mAP of 84.7%, outperforming prior work significantly. By utilizing Vision Transformers (ViT) and the self-supervised DINO training scheme, JANUS captures nuanced GUI patterns, improving duplicate detection accuracy.</x:v>
      </x:c>
      <x:c r="E1086" t="str">
        <x:v>The research topic of the paper is video-based detection of duplicate defect reports, focusing on solving the repeatability problem of defect reports submitted through videos in mobile applications.</x:v>
      </x:c>
      <x:c r="F1086" t="str">
        <x:v>Yes</x:v>
      </x:c>
      <x:c r="G1086" t="str">
        <x:v>ICSE-24</x:v>
      </x:c>
      <x:c r="H1086" t="str">
        <x:v>The paper uses an extended benchmark data set including:
Original dataset: 180 video reports (60 defects, 50 of which are synthetic).
Extended dataset: 90 video reports (30 real defects).
A total of 9 Android applications were covered, generating 7,290 duplicate detection tasks.</x:v>
      </x:c>
      <x:c r="I1086" t="str">
        <x:v>Indicators:
Mean Reciprocal Rank (mRR): Measures the rank of the first duplicate report in the recommendation list.
Average Precision (mAP): Measures the overall ranking quality of all duplicate reports.
Effect:
The optimal configuration of JANUS (combining visual, textual and sequential information) reaches mRR=89.8% and mAP=84.7%, which are 8.7% and 9.2% higher than the baseline method (TANGO) respectively, and are statistically significant (p&lt;0.05).</x:v>
      </x:c>
      <x:c r="J1086" t="str">
        <x:v>No</x:v>
      </x:c>
      <x:c r="K1086" t="str">
        <x:v>Not reported</x:v>
      </x:c>
      <x:c r="L1086" t="str">
        <x:v>No</x:v>
      </x:c>
      <x:c r="M1086" s="6"/>
      <x:c r="N1086"/>
      <x:c r="O1086" t="str">
        <x:v>Program Analysis and Software Testing</x:v>
      </x:c>
      <x:c r="P1086" t="str">
        <x:v>Test result processing</x:v>
      </x:c>
      <x:c r="Q1086" t="str">
        <x:v>Yes</x:v>
      </x:c>
    </x:row>
    <x:row r="1087" ht="25.5" customHeight="1">
      <x:c r="A1087" t="str">
        <x:v>The Classics Never Go Out of Style: An Empirical Study of Downgrades from the Bazel Build Technology</x:v>
      </x:c>
      <x:c r="B1087" t="str">
        <x:v>Development</x:v>
      </x:c>
      <x:c r="C1087" t="str">
        <x:v>This paper presents an empirical study on the abandonment (downgrade) of the modern build technology Bazel. The study reveals that 61 out of 542 projects (11.2%) abandoned Bazel, typically after a median adoption period of 638 days. Through thematic analysis, seven recurring reasons for abandonment are identified, including maintenance challenges, lack of platform integration, and team coordination issues. Projects often replaced Bazel with simpler alternatives like Go Build or CMake. The findings highlight trade-offs in build technology adoption and provide a foundation for future research on migration tooling and decision support.</x:v>
      </x:c>
      <x:c r="D1087" t="str">
        <x:v>This paper presents an empirical study on the abandonment (downgrade) of the modern build technology Bazel. The study reveals that 61 out of 542 projects (11.2%) abandoned Bazel, typically after a median adoption period of 638 days. Through thematic analysis, seven recurring reasons for abandonment are identified, including maintenance challenges, lack of platform integration, and team coordination issues. Projects often replaced Bazel with simpler alternatives like Go Build or CMake. The findings highlight trade-offs in build technology adoption and provide a foundation for future research on migration tooling and decision support.</x:v>
      </x:c>
      <x:c r="E1087" t="str">
        <x:v>The research topic of the paper is the degradation phenomenon of build technology, focusing on the reasons why the modern build technology Bazel was abandoned by the project, alternative technology choices, and its implications for development practice.</x:v>
      </x:c>
      <x:c r="F1087" t="str">
        <x:v>No</x:v>
      </x:c>
      <x:c r="G1087" t="str">
        <x:v>ICSE-24</x:v>
      </x:c>
      <x:c r="H1087" t="str">
        <x:v>Based on the World of Code (WoC) corpus, the paper screened 35,102 active GitHub projects, and finally identified 542 projects that adopted Bazel (61 of which abandoned Bazel) as research samples.</x:v>
      </x:c>
      <x:c r="I1087" t="str">
        <x:v>Indicators:
Abandonment rate: 11.2% (61/542) of projects abandoned Bazel.
Median adoption time: The median time spent using Bazel before abandoning the project was 638 days.
Distribution of alternative technologies: For example, 28 projects switched to Go Build, 11 projects switched to CMake, etc.
Effect: The significant differences in code language concentration (p=0.0143) and number of parallel build systems (p=1×10⁻⁷) between abandoned projects and non-abandoned projects were verified through statistical tests (such as Mann-Whitney U test).</x:v>
      </x:c>
      <x:c r="J1087" t="str">
        <x:v>No</x:v>
      </x:c>
      <x:c r="K1087" t="str">
        <x:v>The paper mentions multiple industry cases, including:
Kubernetes project: Abandoned Bazel due to maintenance complexity and tool chain compatibility issues.
Istio project: Migrated due to upstream trends (other Istio sub-projects have abandoned Bazel).
Google Cloud Build: 4 cloud service projects chose to replace Bazel due to platform suitability.</x:v>
      </x:c>
      <x:c r="L1087" t="str">
        <x:v>No</x:v>
      </x:c>
      <x:c r="M1087" s="6"/>
      <x:c r="N1087"/>
      <x:c r="O1087" t="str">
        <x:v>Software maintenance and evolution</x:v>
      </x:c>
      <x:c r="P1087" t="str">
        <x:v>Software dependency management</x:v>
      </x:c>
      <x:c r="Q1087" t="str">
        <x:v>No</x:v>
      </x:c>
    </x:row>
    <x:row r="1088" ht="25.5" customHeight="1">
      <x:c r="A1088" t="str">
        <x:v>Scaling Code Pattern Inference with Interactive What-If Analysis</x:v>
      </x:c>
      <x:c r="B1088" t="str">
        <x:v>Maintenance</x:v>
      </x:c>
      <x:c r="C1088" t="str">
        <x:v>This paper introduces SURF, an interactive active learning approach for code pattern inference. SURF incorporates direct code-line-level feedback and provides global distribution analysis to assist developers in refining code patterns efficiently. A user study demonstrates that SURF reduces labeling effort, improves pattern accuracy, and enhances developers' comprehension of API usage compared to traditional methods.</x:v>
      </x:c>
      <x:c r="D1088" t="str">
        <x:v>This paper introduces SURF, an interactive active learning approach for code pattern inference. SURF incorporates direct code-line-level feedback and provides global distribution analysis to assist developers in refining code patterns efficiently. A user study demonstrates that SURF reduces labeling effort, improves pattern accuracy, and enhances developers' comprehension of API usage compared to traditional methods.</x:v>
      </x:c>
      <x:c r="E1088" t="str">
        <x:v>The research topic is interactive code pattern inference, which focuses on optimizing the construction and optimization process of code patterns by combining code line level feedback, importance measures such as support and information gain, and impact analysis and what-if analysis.</x:v>
      </x:c>
      <x:c r="F1088" t="str">
        <x:v>Yes</x:v>
      </x:c>
      <x:c r="G1088" t="str">
        <x:v>ICSE-24</x:v>
      </x:c>
      <x:c r="H1088" t="str">
        <x:v>The paper uses two case studies involving the use of cryptographic APIs (such as Cipher and SecureRandom), and collects about 30 code instances from GitHub as experimental data.</x:v>
      </x:c>
      <x:c r="I1088" t="str">
        <x:v>Quantitative indicators:
Number of correct answers to API usage understanding questions (30% improvement).
Proportion of participants inferring expected patterns (79% for SURF vs. 43% for baseline).
Task completion time (SURF is 22% faster than baseline).
Effect:
SURF significantly improves the accuracy and efficiency of pattern inference while reducing developers' cognitive load.</x:v>
      </x:c>
      <x:c r="J1088" t="str">
        <x:v>No</x:v>
      </x:c>
      <x:c r="K1088" t="str">
        <x:v>The paper mentions the application of CodeQL rules in the industry, pointing out that its initial version only captured 80% of expected API usage locations, while the improved rules detected more problems in 64 open source warehouses. In addition, the research also covers actual misuse cases of cryptographic APIs (such as CVE-2016-2183 and CVE-2019-3795).</x:v>
      </x:c>
      <x:c r="L1088" t="str">
        <x:v>No</x:v>
      </x:c>
      <x:c r="M1088" s="6"/>
      <x:c r="N1088"/>
      <x:c r="O1088" t="str">
        <x:v>Program Analysis and Software Testing</x:v>
      </x:c>
      <x:c r="P1088" t="str">
        <x:v>program analysis techniques</x:v>
      </x:c>
      <x:c r="Q1088" t="str">
        <x:v>No</x:v>
      </x:c>
    </x:row>
    <x:row r="1089" ht="25.5" customHeight="1">
      <x:c r="A1089" t="str">
        <x:v>Context-Aware Name Recommendation for Field Renaming</x:v>
      </x:c>
      <x:c r="B1089" t="str">
        <x:v>Maintenance</x:v>
      </x:c>
      <x:c r="C1089" t="str">
        <x:v>This paper introduces CARER, a context-aware lightweight approach for recommending new names for Java field renaming. CARER leverages dynamic and static contexts as well as naming conventions to improve the accuracy of renaming recommendations. Evaluation results show that CARER significantly outperforms mainstream IDEs, improving precision from 6.30% to 61.15% and recall from 6.30% to 41.50%. Additionally, CARER is as efficient as mainstream IDEs, making it suitable for integration into development environments.</x:v>
      </x:c>
      <x:c r="D1089" t="str">
        <x:v>This paper introduces CARER, a context-aware lightweight approach for recommending new names for Java field renaming. CARER leverages dynamic and static contexts as well as naming conventions to improve the accuracy of renaming recommendations. Evaluation results show that CARER significantly outperforms mainstream IDEs, improving precision from 6.30% to 61.15% and recall from 6.30% to 41.50%. Additionally, CARER is as efficient as mainstream IDEs, making it suitable for integration into development environments.</x:v>
      </x:c>
      <x:c r="E1089" t="str">
        <x:v>The research topic is context-aware field renaming recommendation, focusing on optimizing the field renaming recommendation process through dynamic context (such as recent rename history), static context (such as field initialization, data type) and naming conventions.</x:v>
      </x:c>
      <x:c r="F1089" t="str">
        <x:v>Yes</x:v>
      </x:c>
      <x:c r="G1089" t="str">
        <x:v>ICSE-24</x:v>
      </x:c>
      <x:c r="H1089" t="str">
        <x:v>The paper uses 11,085 real field renaming instances collected from GitHub from 388 open source Java projects.</x:v>
      </x:c>
      <x:c r="I1089" t="str">
        <x:v>Quantitative indicators:
Precision: increased from 6.30% to 61.15%.
Recall: increased from 6.30% to 41.50%.
F1 value: increased from 6.30% to 49.44%.
Effect:
CARER significantly outperforms mainstream IDEs (such as IntelliJ IDEA) and existing best methods (such as Incoder), with significant improvements in both precision and recall.</x:v>
      </x:c>
      <x:c r="J1089" t="str">
        <x:v>Yes</x:v>
      </x:c>
      <x:c r="K1089" t="str">
        <x:v>The paper mentioned that some of CARER's heuristic rules have been integrated by Eclipse and distributed into its standard version. In addition, the paper also cites actual cases in open source projects (such as OpenJDK, Apache Pinoi) to illustrate the effectiveness of CARER.</x:v>
      </x:c>
      <x:c r="L1089" t="str">
        <x:v>No</x:v>
      </x:c>
      <x:c r="M1089" s="6" t="e">
        <x:f>HYPERLINK("https://github.com/anonymizez/Context-Aware-Name-Recommendation-for-Field-Renaming","https://github.com/anonymizez/Context-Aware-Name-Recommendation-for-Field-Renaming")</x:f>
        <x:v>HYPERLINK is not implemented. linkLocation=https://github.com/anonymizez/Context-Aware-Name-Recommendation-for-Field-Renaming, friendlyName=https://github.com/anonymizez/Context-Aware-Name-Recommendation-for-Field-Renaming</x:v>
      </x:c>
      <x:c r="N1089" t="str">
        <x:v>0</x:v>
      </x:c>
      <x:c r="O1089" t="str">
        <x:v>Human-computer interaction and developer tools</x:v>
      </x:c>
      <x:c r="P1089" t="str">
        <x:v>IDE tool development</x:v>
      </x:c>
      <x:c r="Q1089" t="str">
        <x:v>Yes</x:v>
      </x:c>
    </x:row>
    <x:row r="1090" ht="25.5" customHeight="1">
      <x:c r="A1090" t="str">
        <x:v>“I tend to view ads almost like a pestilence”: On the Accessibility Implications of Mobile Ads for Blind Users</x:v>
      </x:c>
      <x:c r="B1090" t="str">
        <x:v>Testing</x:v>
      </x:c>
      <x:c r="C1090" t="str">
        <x:v>This paper investigates the accessibility implications of mobile ads for blind users. Through an empirical study of 500 ad screens in Android apps and qualitative interviews with 15 blind users, the study identifies key accessibility issues such as unlabeled elements and unlocatable elements. The paper also introduces AdMole, an automated tool for detecting ad accessibility issues, and provides design recommendations to improve ad accessibility.</x:v>
      </x:c>
      <x:c r="D1090" t="str">
        <x:v>This paper investigates the accessibility implications of mobile ads for blind users. Through an empirical study of 500 ad screens in Android apps and qualitative interviews with 15 blind users, the study identifies key accessibility issues such as unlabeled elements and unlocatable elements. The paper also introduces AdMole, an automated tool for detecting ad accessibility issues, and provides design recommendations to improve ad accessibility.</x:v>
      </x:c>
      <x:c r="E1090" t="str">
        <x:v>The research topic is the accessibility impact of mobile advertising on blind users, including classification of advertising accessibility issues, analysis of user interaction experience, and improvement strategies.</x:v>
      </x:c>
      <x:c r="F1090" t="str">
        <x:v>Yes</x:v>
      </x:c>
      <x:c r="G1090" t="str">
        <x:v>ICSE-24</x:v>
      </x:c>
      <x:c r="H1090" t="str">
        <x:v>The paper uses 500 advertising screens from the Google Play Store as a benchmark, covering 3 mainstream advertising libraries (Google AdMob, Meta Audience Network, AppLovin) and multiple advertising formats (interstitial ads, banner ads, native ads).</x:v>
      </x:c>
      <x:c r="I1090" t="str">
        <x:v>Quantitative indicators:
Inaccessibility Rate: The proportion of ad elements with problems.
Problem type frequency (e.g. unmarked elements, unlocatable elements, etc.).
Effect:
84.4% of ad screens had accessibility issues, with unmarked elements (I4) being the most common issue (average inaccessibility rate of 8.81%). Meta Audience Network had the best ad accessibility, while AppLovin had the most issues.</x:v>
      </x:c>
      <x:c r="J1090" t="str">
        <x:v>Yes</x:v>
      </x:c>
      <x:c r="K1090" t="str">
        <x:v>The paper mentions some industrial applications, such as:
Developers can use the Google Accessibility Scanner and AdMole tools to detect ad accessibility issues.
Meta Audience Network uses more native Android elements in its advertisements and has better accessibility performance, so it can be used as a reference choice for developers.
In addition, the paper also mentions that ad library providers and developers can improve accessibility by improving labeling and layout design.</x:v>
      </x:c>
      <x:c r="L1090" t="str">
        <x:v>No</x:v>
      </x:c>
      <x:c r="M1090" s="6"/>
      <x:c r="N1090"/>
      <x:c r="O1090" t="str">
        <x:v>Human-computer interaction and developer tools</x:v>
      </x:c>
      <x:c r="P1090" t="str">
        <x:v>Visualization and cognitive assistance in software engineering</x:v>
      </x:c>
      <x:c r="Q1090" t="str">
        <x:v>No</x:v>
      </x:c>
    </x:row>
    <x:row r="1091" ht="25.5" customHeight="1">
      <x:c r="A1091" t="str">
        <x:v>It's Not a Feature, It's a Bug: Fault-Tolerant Model Mining from Noisy Data</x:v>
      </x:c>
      <x:c r="B1091" t="str">
        <x:v>Testing</x:v>
      </x:c>
      <x:c r="C1091" t="str">
        <x:v>This paper presents a novel approach using Partial Max-SAT to infer deterministic finite state machines (FSMs) from noisy execution traces. The method minimizes the number of ignored faulty observations to construct a deterministic automaton without requiring pre-processing. The performance and practical applicability of the approach are evaluated through benchmarks and three industrial use cases, demonstrating its effectiveness in handling noise such as message loss and time-triggered state changes.</x:v>
      </x:c>
      <x:c r="D1091" t="str">
        <x:v>This paper presents a novel approach using Partial Max-SAT to infer deterministic finite state machines (FSMs) from noisy execution traces. The method minimizes the number of ignored faulty observations to construct a deterministic automaton without requiring pre-processing. The performance and practical applicability of the approach are evaluated through benchmarks and three industrial use cases, demonstrating its effectiveness in handling noise such as message loss and time-triggered state changes.</x:v>
      </x:c>
      <x:c r="E1091" t="str">
        <x:v>The research topic is mining deterministic models from noisy data, including:
Resolving non-deterministic conflicts in noisy data using Partial Max-SAT.
Scalability limits on the number of states and trajectory length are proposed.
Provide practical model selection guidance (such as state number optimization).</x:v>
      </x:c>
      <x:c r="F1091" t="str">
        <x:v>Yes</x:v>
      </x:c>
      <x:c r="G1091" t="str">
        <x:v>ICSE-24</x:v>
      </x:c>
      <x:c r="H1091" t="str">
        <x:v>Randomly generated Moore machine: covering different number of states (
n
∈
[
∣
O
∣
,
17
]
n∈[∣O∣,17]), output symbol set size (
∣
O
∣
∈
[
2
,
9
]
∣O∣∈[2,9]) and noise ratio (
g
∈
{
0
%
,
1
%
,
2
%
,
5
%
,
10
%
}
g∈{0%,1%,2%,5%,10%}).
Industrial use cases:
AVL Advanced Particle Counter.
AVL Smoke Meter.
Nordic nRF52832 Bluetooth low energy chip.</x:v>
      </x:c>
      <x:c r="I1091" t="str">
        <x:v>Quantitative indicators:
Correct inference rate: bisimilarity consistency between the model and the real system.
Solution time: time to solve problems of different sizes (maximum 1 hour timeout limit).
Number of glitches: The number of steps marked as noise.
Effect:
When the number of states ≤ 17 or the trajectory length ≤ 6000 steps, most problems can be solved within a few minutes.
For data with a noise ratio of ≤5%, the correct inference rate is higher (as shown in Figure 3a-b).
In industrial use cases, models can be accurately inferred from a single long trajectory (e.g. APC device in just 1 second).</x:v>
      </x:c>
      <x:c r="J1091" t="str">
        <x:v>No</x:v>
      </x:c>
      <x:c r="K1091" t="str">
        <x:v>The paper mentions three industrial application cases:
AVL Advanced Particle Counter: Infer a 7-output, 5-input model from a single 385-step trajectory.
AVL Smoke Meter: Infer a 9-output, 6-input model from a 789-step trajectory.
Nordic nRF52832 BLE chip: handles noise caused by message loss and infers the model from the communication trace of 2240 steps.
These cases verify the applicability of the method in real industrial scenarios, especially when dealing with time-triggered state changes and message loss.</x:v>
      </x:c>
      <x:c r="L1091" t="str">
        <x:v>No</x:v>
      </x:c>
      <x:c r="M1091" s="6"/>
      <x:c r="N1091"/>
      <x:c r="O1091" t="str">
        <x:v>Formal methods and verification</x:v>
      </x:c>
      <x:c r="P1091" t="str">
        <x:v>Model checking and symbolic execution</x:v>
      </x:c>
      <x:c r="Q1091" t="str">
        <x:v>No</x:v>
      </x:c>
    </x:row>
    <x:row r="1092" ht="25.5" customHeight="1">
      <x:c r="A1092" t="str">
        <x:v>Verifying Declarative Smart Contracts</x:v>
      </x:c>
      <x:c r="B1092" t="str">
        <x:v>Testing</x:v>
      </x:c>
      <x:c r="C1092" t="str">
        <x:v>This paper presents DCV, an automated safety verification tool for declarative smart contracts written in DeCon, a logic-based domain-specific language for smart contract specification and implementation. DCV proves safety properties via mathematical induction and automatically infers inductive invariants using heuristic patterns, eliminating the need for manual annotations. Evaluated on 23 benchmark contracts, DCV demonstrates effectiveness in verifying contracts from public repositories, including those unsupported by other tools, and significantly outperforms baselines in verification time.</x:v>
      </x:c>
      <x:c r="D1092" t="str">
        <x:v>This paper presents DCV, an automated safety verification tool for declarative smart contracts written in DeCon, a logic-based domain-specific language for smart contract specification and implementation. DCV proves safety properties via mathematical induction and automatically infers inductive invariants using heuristic patterns, eliminating the need for manual annotations. Evaluated on 23 benchmark contracts, DCV demonstrates effectiveness in verifying contracts from public repositories, including those unsupported by other tools, and significantly outperforms baselines in verification time.</x:v>
      </x:c>
      <x:c r="E1092" t="str">
        <x:v>The research topic of the paper is formal verification of smart contracts, especially automated security verification methods for declarative smart contracts.</x:v>
      </x:c>
      <x:c r="F1092" t="str">
        <x:v>Yes</x:v>
      </x:c>
      <x:c r="G1092" t="str">
        <x:v>ICSE-24</x:v>
      </x:c>
      <x:c r="H1092" t="str">
        <x:v>The first group: 12 from public libraries (such as OpenZeppelin) and previously studied contracts (such as ERC20, ERC721, voting contracts, etc.).
The second group: 8 ERC20 token contracts with the highest market value (such as BNB, LINK, Tether, etc.).
See Table 1 and Table 2 for specific contracts and verification attributes.</x:v>
      </x:c>
      <x:c r="I1092" t="str">
        <x:v>Indicators: Verification time (seconds), number of successfully verified contracts, tool comparison results (timeout/unknown/error).
Effect:
DCV successfully verified all 23 contracts, most within 1 second, with the longest time being 11.13 seconds.
Baseline tools (such as Solidity, Solidity-verify, VeriSmart) time out (TO), report errors (×), or fail to verify (?) on some contracts, while DCV significantly outperforms them (see Table 2).</x:v>
      </x:c>
      <x:c r="J1092" t="str">
        <x:v>No</x:v>
      </x:c>
      <x:c r="K1092" t="str">
        <x:v>Not reported</x:v>
      </x:c>
      <x:c r="L1092" t="str">
        <x:v>No</x:v>
      </x:c>
      <x:c r="M1092" s="6"/>
      <x:c r="N1092"/>
      <x:c r="O1092" t="str">
        <x:v>Formal methods and verification</x:v>
      </x:c>
      <x:c r="P1092" t="str">
        <x:v>Program Verification and Theorem Proving</x:v>
      </x:c>
      <x:c r="Q1092" t="str">
        <x:v>No</x:v>
      </x:c>
    </x:row>
    <x:row r="1093" ht="25.5" customHeight="1">
      <x:c r="A1093" t="str">
        <x:v>Large Language Models are Edge-Case Generators: Crafting Unusual Programs for Fuzzing Deep Learning Libraries</x:v>
      </x:c>
      <x:c r="B1093" t="str">
        <x:v>Testing</x:v>
      </x:c>
      <x:c r="C1093" t="str">
        <x:v>This paper introduces FuzzGPT, a novel fuzzing approach that leverages Large Language Models (LLMs) to generate unusual programs for testing deep learning libraries (e.g., PyTorch and TensorFlow). By priming LLMs with historical bug-triggering code through in-context learning and fine-tuning, FuzzGPT automates the generation of edge-case programs. Evaluations show that FuzzGPT significantly outperforms state-of-the-art fuzzers, detecting 76 bugs (49 previously unknown, including 11 high-priority bugs or security vulnerabilities).</x:v>
      </x:c>
      <x:c r="D1093" t="str">
        <x:v>This paper introduces FuzzGPT, a novel fuzzing approach that leverages Large Language Models (LLMs) to generate unusual programs for testing deep learning libraries (e.g., PyTorch and TensorFlow). By priming LLMs with historical bug-triggering code through in-context learning and fine-tuning, FuzzGPT automates the generation of edge-case programs. Evaluations show that FuzzGPT significantly outperforms state-of-the-art fuzzers, detecting 76 bugs (49 previously unknown, including 11 high-priority bugs or security vulnerabilities).</x:v>
      </x:c>
      <x:c r="E1093" t="str">
        <x:v>The research topic of the paper is to use large language models (LLM) to automatically generate abnormal programs to improve the fuzz testing effect of deep learning libraries.</x:v>
      </x:c>
      <x:c r="F1093" t="str">
        <x:v>Yes</x:v>
      </x:c>
      <x:c r="G1093" t="str">
        <x:v>ICSE-24</x:v>
      </x:c>
      <x:c r="H1093" t="str">
        <x:v>The paper uses two mainstream deep learning libraries as test objects:
PyTorch (version 1.12)
TensorFlow (version 2.10)
Additionally, the following baseline tools were compared:
API level fuzz testing tools: FreeFuzz, DeepREL, VFuzz
Model-level fuzz testing tool: Muffin
LLM-based fuzz testing tool: TitanFuzz</x:v>
      </x:c>
      <x:c r="I1093" t="str">
        <x:v>Code Coverage: FuzzGPT improved by 60.70% and 36.03% on PyTorch and TensorFlow respectively, which is better than TitanFuzz.
Number of vulnerabilities detected: A total of 76 vulnerabilities were found, 49 of which were unknown vulnerabilities (11 high-priority or security vulnerabilities).
API Coverage: Covers 1377 PyTorch APIs and 2309 TensorFlow APIs, significantly better than traditional tools.
Valid Programs generation rate (Valid Programs): FuzzGPT-FS generated 42,496 valid programs, with a verification rate of 27.43%.</x:v>
      </x:c>
      <x:c r="J1093" t="str">
        <x:v>Yes</x:v>
      </x:c>
      <x:c r="K1093" t="str">
        <x:v>The paper mentions actual vulnerability cases (such as PyTorch's PixelShuffle crash vulnerability and TensorFlow's array copy security vulnerability), and mentions that some vulnerabilities have been confirmed by developers as high-priority or security vulnerabilities. In addition, potential application scenarios of FuzzGPT include testing other software systems (such as compilers, databases, SMT solvers, etc.).
Specific cases:
PyTorch vulnerability: zero-dimensional tensor input causes gradient calculation to crash, marked as high priority and fixed.
TensorFlow vulnerability: data tampering issue after array copying, confirmed as a security vulnerability by the Google security team.</x:v>
      </x:c>
      <x:c r="L1093" t="str">
        <x:v>No</x:v>
      </x:c>
      <x:c r="M1093" s="6"/>
      <x:c r="N1093"/>
      <x:c r="O1093" t="str">
        <x:v>Program Analysis and Software Testing</x:v>
      </x:c>
      <x:c r="P1093" t="str">
        <x:v>Automated test generation</x:v>
      </x:c>
      <x:c r="Q1093" t="str">
        <x:v>Yes</x:v>
      </x:c>
    </x:row>
    <x:row r="1094" ht="25.5" customHeight="1">
      <x:c r="A1094" s="2" t="str">
        <x:v>Deeply Reinforcing Android GUI Testing with Deep Reinforcement Learning</x:v>
      </x:c>
      <x:c r="B1094" t="str">
        <x:v>Testing</x:v>
      </x:c>
      <x:c r="C1094" t="str">
        <x:v>The paper presents DQT, a novel automated Android GUI testing approach based on Deep Reinforcement Learning (DRL). Addressing the limitations of existing RL-based methods in handling complex apps and sharing testing knowledge, DQT leverages graph embedding to preserve widgets' structural and semantic information, a specially designed Deep Q-Network (DQN), and a fine-grained dynamic reward function. Experiments on 30 open-source apps demonstrate DQT's superiority in code coverage and fault detection, particularly for large-scale apps, with 21 reported faults confirmed by developers.</x:v>
      </x:c>
      <x:c r="D1094" t="str">
        <x:v>The paper presents DQT, a novel automated Android GUI testing approach based on Deep Reinforcement Learning (DRL). Addressing the limitations of existing RL-based methods in handling complex apps and sharing testing knowledge, DQT leverages graph embedding to preserve widgets' structural and semantic information, a specially designed Deep Q-Network (DQN), and a fine-grained dynamic reward function. Experiments on 30 open-source apps demonstrate DQT's superiority in code coverage and fault detection, particularly for large-scale apps, with 21 reported faults confirmed by developers.</x:v>
      </x:c>
      <x:c r="E1094" t="str">
        <x:v>The research topic is Android GUI automated testing based on deep reinforcement learning, focusing on solving the problems of insufficient testing knowledge sharing and low efficiency of complex application testing.</x:v>
      </x:c>
      <x:c r="F1094" t="str">
        <x:v>Yes</x:v>
      </x:c>
      <x:c r="G1094" t="str">
        <x:v>ICSE-24</x:v>
      </x:c>
      <x:c r="H1094" t="str">
        <x:v>The paper uses a benchmark test set containing 30 open source Android applications, covering applications of different sizes and complexity (such as Signal, Firefox, etc.), of which 15 are large applications (ELOC &gt; 20,000). Data sources include Q-testing benchmarks and improved AndroTest benchmarks, as well as high-star projects on GitHub.</x:v>
      </x:c>
      <x:c r="I1094" t="str">
        <x:v>Indicators:
Code coverage (instruction coverage, Instruction Coverage).
Number of fault detections (Unique Faults).
Effect:
The average instruction coverage of DQT is 46.79%, which is significantly better than the baseline method (such as APE 41.76%, Q-testing 39.71%).
164 unique faults were detected, far exceeding other methods (such as APE 93, Q-testing 116).
In large-scale applications, the DQT coverage rate increased by 12.6%, and the number of fault detections increased by 49.05%.</x:v>
      </x:c>
      <x:c r="J1094" t="str">
        <x:v>Yes</x:v>
      </x:c>
      <x:c r="K1094" t="str">
        <x:v>The paper mentions industrial applications:
The tested applications include well-known real applications such as Signal (100 million+ downloads) and Firefox (100 million+ downloads).
Of the 36 bugs reported to developers, 21 were clearly confirmed, 14 were fixed, and some bugs existed for as long as 3 years (such as the bug in Signal).
Case: A bug in Firefox is marked as high priority (P2) and is planned to be fixed in the next version.</x:v>
      </x:c>
      <x:c r="L1094" t="str">
        <x:v>No</x:v>
      </x:c>
      <x:c r="M1094" s="6"/>
      <x:c r="N1094"/>
      <x:c r="O1094" t="str">
        <x:v>Program Analysis and Software Testing</x:v>
      </x:c>
      <x:c r="P1094" t="str">
        <x:v>Automated test generation</x:v>
      </x:c>
      <x:c r="Q1094" t="str">
        <x:v>No</x:v>
      </x:c>
    </x:row>
    <x:row r="1095" ht="25.5" customHeight="1">
      <x:c r="A1095" t="str">
        <x:v>Lost in Translation: A Study of Bugs Introduced by Large Language Models while Translating Code</x:v>
      </x:c>
      <x:c r="B1095" t="str">
        <x:v>Development</x:v>
      </x:c>
      <x:c r="C1095" t="str">
        <x:v>The paper investigates the limitations of Large Language Models (LLMs) in automating code translation across programming languages (C, C++, Go, Java, Python). Through a large-scale empirical study involving 7 LLMs (e.g., GPT-4, StarCoder) and 1,700 code samples, the authors reveal that LLMs achieve low success rates (2.1%–47.3%) and introduce 15 categories of translation bugs (e.g., syntax violations, API mismatches). A prompt-crafting technique is proposed to mitigate bugs, improving performance by 5.5% on average. The study also compares LLM-based approaches with traditional non-LLM tools (e.g., C2Rust), highlighting their complementary strengths.</x:v>
      </x:c>
      <x:c r="D1095" t="str">
        <x:v>The paper investigates the limitations of Large Language Models (LLMs) in automating code translation across programming languages (C, C++, Go, Java, Python). Through a large-scale empirical study involving 7 LLMs (e.g., GPT-4, StarCoder) and 1,700 code samples, the authors reveal that LLMs achieve low success rates (2.1%–47.3%) and introduce 15 categories of translation bugs (e.g., syntax violations, API mismatches). A prompt-crafting technique is proposed to mitigate bugs, improving performance by 5.5% on average. The study also compares LLM-based approaches with traditional non-LLM tools (e.g., C2Rust), highlighting their complementary strengths.</x:v>
      </x:c>
      <x:c r="E1095" t="str">
        <x:v>The research topic is defect analysis and improvement of large language models (LLM) in code translation. The focus includes:
Effectiveness evaluation of LLM code translation
Translation defect classification and root cause analysis
Defect mitigation method based on prompt engineering
Comparison of LLM and non-LLM methods</x:v>
      </x:c>
      <x:c r="F1095" t="str">
        <x:v>Yes</x:v>
      </x:c>
      <x:c r="G1095" t="str">
        <x:v>ICSE-24</x:v>
      </x:c>
      <x:c r="H1095" t="str">
        <x:v>Benchmark datasets: CodeNet, Avatar, EvalPlus (1,700 code samples in total)
Real projects: Apache Commons CLI (Java), Python Click (Python)
Programming language pairs: covering 31 combinations between C, C++, Go, Java, and Python</x:v>
      </x:c>
      <x:c r="I1095" t="str">
        <x:v>Quantitative indicators and effects:
Indicators:
Translation success rate (the proportion that compiles, runs without errors, and tests pass)
Defect classification distribution (proportion of 15 types of defects)
Prompt project improvement effect (success rate improvement percentage)
Effect:
The average success rate of LLM is only 11.94% (the highest is 47.3% for GPT-4, and ≤14.5% for other models).
In real projects, the success rate of GPT-4 is 8.1%, and that of other models is 0%.
The prompt project increases the average success rate by 5.5% (GPT-4 increases by 12%).
Non-LLM tools (such as C2Rust) perform better in a specific language pair (C→Rust) (95% vs. 61% for GPT-4).</x:v>
      </x:c>
      <x:c r="J1095" t="str">
        <x:v>Yes</x:v>
      </x:c>
      <x:c r="K1095" t="str">
        <x:v>Industrial applications:
Code modernization (e.g. migrating enterprise applications to modern languages)
Cloudification of legacy systems (such as Java→C# migration)
Case:
Real project translations of Apache Commons CLI (Java) and Click (Python) expose the limitations of LLM in dealing with complex dependencies and language features (such as method overloading, annotations).
Security issues of C2Rust in industrial scenarios (generating non-safe Rust code).</x:v>
      </x:c>
      <x:c r="L1095" t="str">
        <x:v>No</x:v>
      </x:c>
      <x:c r="M1095" s="6"/>
      <x:c r="N1095"/>
      <x:c r="O1095" t="str">
        <x:v>Code generation and understanding</x:v>
      </x:c>
      <x:c r="P1095" t="str">
        <x:v>Code translation and migration</x:v>
      </x:c>
      <x:c r="Q1095" t="str">
        <x:v>Yes</x:v>
      </x:c>
    </x:row>
    <x:row r="1096" ht="25.5" customHeight="1">
      <x:c r="A1096" t="str">
        <x:v>Traces of Memorisation in Large Language Models for Code</x:v>
      </x:c>
      <x:c r="B1096" t="str">
        <x:v>Development</x:v>
      </x:c>
      <x:c r="C1096" t="str">
        <x:v>This paper investigates the memorization behavior of large language models (LLMs) in code generation, focusing on how these models memorize training data and the associated privacy and security risks. The authors construct datasets for both code and natural language to compare memorization rates across different models. Their findings reveal that code models memorize training data similarly to natural language models, with larger models exhibiting higher memorization rates. Data carriers (e.g., dictionaries) and license information are memorized more frequently than regular code or documentation. The study highlights the need for further research and safeguards to mitigate these risks.</x:v>
      </x:c>
      <x:c r="D1096" t="str">
        <x:v>This paper investigates the memorization behavior of large language models (LLMs) in code generation, focusing on how these models memorize training data and the associated privacy and security risks. The authors construct datasets for both code and natural language to compare memorization rates across different models. Their findings reveal that code models memorize training data similarly to natural language models, with larger models exhibiting higher memorization rates. Data carriers (e.g., dictionaries) and license information are memorized more frequently than regular code or documentation. The study highlights the need for further research and safeguards to mitigate these risks.</x:v>
      </x:c>
      <x:c r="E1096" t="str">
        <x:v>The research topic of the paper is the memory phenomenon of large language models in code generation and its privacy and security implications.</x:v>
      </x:c>
      <x:c r="F1096" t="str">
        <x:v>Yes</x:v>
      </x:c>
      <x:c r="G1096" t="str">
        <x:v>ICSE-24</x:v>
      </x:c>
      <x:c r="H1096" t="str">
        <x:v>Natural language data set: Benchmark data set provided by SATML'23 Language Model Data Extraction Challenge.
Code dataset: The code benchmark dataset built by the author through the Google BigQuery GitHub dataset, contains Python code snippets that are repeated more than 5 times.</x:v>
      </x:c>
      <x:c r="I1096" t="str">
        <x:v>Quantitative indicators:
Exact Match (EM): The rate at which the output generated by the model exactly matches the target suffix in the training data.
BLEU-4 score: used to measure the degree of fuzzy matching between the generated output and the target suffix.
Effect:
Among natural language models, the largest GPT-NEO model (6.9B parameters) has an EM of 72.8% and a BLEU-4 of 0.880.
Among the code models, the largest CodeGen-Mono-16B model has an EM of 47.1% and a BLEU-4 of 0.801.
The memory rate of data carrier and license information is significantly higher than that of other types of codes.</x:v>
      </x:c>
      <x:c r="J1096" t="str">
        <x:v>No</x:v>
      </x:c>
      <x:c r="K1096" t="str">
        <x:v>Not reported</x:v>
      </x:c>
      <x:c r="L1096" t="str">
        <x:v>No</x:v>
      </x:c>
      <x:c r="M1096" s="6"/>
      <x:c r="N1096"/>
      <x:c r="O1096" t="str">
        <x:v>Software security and vulnerability analysis</x:v>
      </x:c>
      <x:c r="P1096" t="str">
        <x:v>User safety and ethical compliance testing</x:v>
      </x:c>
      <x:c r="Q1096" t="str">
        <x:v>Yes</x:v>
      </x:c>
    </x:row>
    <x:row r="1097" ht="25.5" customHeight="1">
      <x:c r="A1097" t="str">
        <x:v>Language Models for Code Completion: A Practical Evaluation</x:v>
      </x:c>
      <x:c r="B1097" t="str">
        <x:v>Development</x:v>
      </x:c>
      <x:c r="C1097" t="str">
        <x:v>This paper evaluates the performance of three Transformer-based code completion models (InCoder, UniXcoder, and CodeGPT) in real-world development scenarios using an open-source IDE extension called Code4Me. Over 600K valid completions from 1,200 developers across 12 programming languages were collected. The study highlights that models perform best in mainstream languages like Python and Java, while offline evaluations tend to overestimate their effectiveness. A qualitative analysis identifies 18 common failure categories, leading to recommendations such as refining training objectives, enriching context, and improving invocation strategies.</x:v>
      </x:c>
      <x:c r="D1097" t="str">
        <x:v>This paper evaluates the performance of three Transformer-based code completion models (InCoder, UniXcoder, and CodeGPT) in real-world development scenarios using an open-source IDE extension called Code4Me. Over 600K valid completions from 1,200 developers across 12 programming languages were collected. The study highlights that models perform best in mainstream languages like Python and Java, while offline evaluations tend to overestimate their effectiveness. A qualitative analysis identifies 18 common failure categories, leading to recommendations such as refining training objectives, enriching context, and improving invocation strategies.</x:v>
      </x:c>
      <x:c r="E1097" t="str">
        <x:v>The research topic of the paper is the performance evaluation and improvement of the Transformer-based code completion model in the actual development environment.</x:v>
      </x:c>
      <x:c r="F1097" t="str">
        <x:v>Yes</x:v>
      </x:c>
      <x:c r="G1097" t="str">
        <x:v>ICSE-24</x:v>
      </x:c>
      <x:c r="H1097" t="str">
        <x:v>Online Assessment: Real development environment data collected via Code4Me plug-in (600K+ completion requests).
Offline evaluation: Use the Unseen data set (containing code files in 12 programming languages), and use two strategies: random masking and trigger point masking to generate test sets.</x:v>
      </x:c>
      <x:c r="I1097" t="str">
        <x:v>Quantitative indicators:
Acceptance Rate: The proportion of model completion suggestions adopted by developers, with an average of 4.91%.
ROUGE-L: A measure of how well generated completions match real code, with InCoder scoring the highest in most languages ​​(20-40 points, ROUGE-L that accepts completions is 50-80 points).
Effect:
InCoder performs best, especially in Java, C# and Kotlin, with a high acceptance rate.
The ROUGE-L of offline evaluation is significantly higher than that of online evaluation (such as the highest offline score of 60 points vs. the highest online score of 40 points), indicating that offline evaluation may overestimate model performance.</x:v>
      </x:c>
      <x:c r="J1097" t="str">
        <x:v>Yes</x:v>
      </x:c>
      <x:c r="K1097"/>
      <x:c r="L1097" t="str">
        <x:v>No</x:v>
      </x:c>
      <x:c r="M1097" s="6"/>
      <x:c r="N1097"/>
      <x:c r="O1097" t="str">
        <x:v>Human-computer interaction and developer tools</x:v>
      </x:c>
      <x:c r="P1097" t="str">
        <x:v>IDE tool development</x:v>
      </x:c>
      <x:c r="Q1097" t="str">
        <x:v>Yes</x:v>
      </x:c>
    </x:row>
    <x:row r="1098" ht="25.5" customHeight="1">
      <x:c r="A1098" t="str">
        <x:v>Evaluating Large Language Models in Class-Level Code Generation</x:v>
      </x:c>
      <x:c r="B1098" t="str">
        <x:v>Development</x:v>
      </x:c>
      <x:c r="C1098" t="str">
        <x:v>This paper introduces ClassEval-T, the first class-level code translation benchmark designed to evaluate the performance of Large Language Models (LLMs) in complex code translation tasks. Unlike traditional benchmarks that focus on short, standalone functions or statement-level translations, ClassEval-T incorporates longer code snippets, diverse dependencies (e.g., fields, methods, and libraries), and practical programming problems. The study evaluates eight LLMs of varying sizes and types, comparing three translation strategies: holistic, min-dependency, and standalone. Results show that LLMs perform significantly worse in class-level translation compared to method-level tasks, with commercial LLMs outperforming others. The paper also categorizes failure cases, offering insights for future research and practical applications.</x:v>
      </x:c>
      <x:c r="D1098" t="str">
        <x:v>This paper introduces ClassEval-T, the first class-level code translation benchmark designed to evaluate the performance of Large Language Models (LLMs) in complex code translation tasks. Unlike traditional benchmarks that focus on short, standalone functions or statement-level translations, ClassEval-T incorporates longer code snippets, diverse dependencies (e.g., fields, methods, and libraries), and practical programming problems. The study evaluates eight LLMs of varying sizes and types, comparing three translation strategies: holistic, min-dependency, and standalone. Results show that LLMs perform significantly worse in class-level translation compared to method-level tasks, with commercial LLMs outperforming others. The paper also categorizes failure cases, offering insights for future research and practical applications.</x:v>
      </x:c>
      <x:c r="E1098" t="str">
        <x:v>The research topic is class-level code translation, focusing on evaluating the ability of large language models (LLMs) in complex code translation tasks, and exploring the impact of different translation strategies on performance</x:v>
      </x:c>
      <x:c r="F1098" t="str">
        <x:v>Yes</x:v>
      </x:c>
      <x:c r="G1098" t="str">
        <x:v>ICSE-24</x:v>
      </x:c>
      <x:c r="H1098" t="str">
        <x:v>The paper uses ClassEval-T, which is a class-level code translation benchmark test that includes parallel code samples and test suites in three programming languages: Python, Java, and C++. ClassEval-T extends from ClassEval, adding more dependencies and actual development scenarios.</x:v>
      </x:c>
      <x:c r="I1098" t="str">
        <x:v>Quantitative indicators:
Compilation Success Rate (CSR): Measures the compilation success rate of translated code.
Computational Accuracy (CA): Includes class level (CA_c) and method level (CA_m), measuring the functional correctness of translated code.
Dependency Evaluation (DEP): Evaluates the model's awareness of dependencies on fields (DEP_F), methods (DEP_M), and libraries (DEP_L).
Effect:
Commercial LLMs (such as DeepSeek-V3, GPT-4o) performed best, with an average CA_c of 26.91%, CA_m of 36.96%, and CSR of 90.25%.
Holistic translation strategies work best in commercial LLMs, while the performance of smaller models depends on specific scenarios.
Python-oriented translation performed best, while syntax and class-related errors were more prominent in C++/Java-oriented translation.</x:v>
      </x:c>
      <x:c r="J1098" t="str">
        <x:v>No</x:v>
      </x:c>
      <x:c r="K1098" t="str">
        <x:v>Not reported</x:v>
      </x:c>
      <x:c r="L1098" t="str">
        <x:v>No</x:v>
      </x:c>
      <x:c r="M1098" s="6" t="e">
        <x:f>HYPERLINK("https://github.com/FudanSELab/ClassEval","https://github.com/FudanSELab/ClassEval")</x:f>
        <x:v>HYPERLINK is not implemented. linkLocation=https://github.com/FudanSELab/ClassEval, friendlyName=https://github.com/FudanSELab/ClassEval</x:v>
      </x:c>
      <x:c r="N1098" t="str">
        <x:v>145</x:v>
      </x:c>
      <x:c r="O1098" t="str">
        <x:v>Code generation and understanding</x:v>
      </x:c>
      <x:c r="P1098" t="str">
        <x:v>Code translation and migration</x:v>
      </x:c>
      <x:c r="Q1098" t="str">
        <x:v>Yes</x:v>
      </x:c>
    </x:row>
    <x:row r="1099" ht="25.5" customHeight="1">
      <x:c r="A1099" t="str">
        <x:v>Predicting Performance and Accuracy of Mixed-Precision Programs for Precision Tuning</x:v>
      </x:c>
      <x:c r="B1099" t="str">
        <x:v>Development</x:v>
      </x:c>
      <x:c r="C1099" t="str">
        <x:v>This paper presents FPLearner, a novel approach for predicting the performance and accuracy of mixed-precision programs. Mixed-precision programs use different floating-point precisions for different operations to balance performance and accuracy. Existing precision tuning methods are limited to small-scale programs or suffer from efficiency issues. FPLearner leverages Graph Neural Networks (GNNs) to learn representations of mixed-precision programs and predict their performance and accuracy. Experimental results show that FPLearner achieves F1 scores of 96.34% for performance prediction and 97.03% for accuracy prediction, while improving the efficiency of dynamic precision tuners by an average of 25.54% and up to 61.07%.</x:v>
      </x:c>
      <x:c r="D1099" t="str">
        <x:v>This paper presents FPLearner, a novel approach for predicting the performance and accuracy of mixed-precision programs. Mixed-precision programs use different floating-point precisions for different operations to balance performance and accuracy. Existing precision tuning methods are limited to small-scale programs or suffer from efficiency issues. FPLearner leverages Graph Neural Networks (GNNs) to learn representations of mixed-precision programs and predict their performance and accuracy. Experimental results show that FPLearner achieves F1 scores of 96.34% for performance prediction and 97.03% for accuracy prediction, while improving the efficiency of dynamic precision tuners by an average of 25.54% and up to 61.07%.</x:v>
      </x:c>
      <x:c r="E1099" t="str">
        <x:v>The research topics of the paper are performance and accuracy prediction of mixed precision programs and how to optimize the efficiency of dynamic precision tuning through machine learning methods.</x:v>
      </x:c>
      <x:c r="F1099" t="str">
        <x:v>Yes</x:v>
      </x:c>
      <x:c r="G1099" t="str">
        <x:v>ICSE-24</x:v>
      </x:c>
      <x:c r="H1099" t="str">
        <x:v>The paper uses the following benchmarks:
Five HPC applications in HPC-MixPBench: Blackscholes, CFD, Hotspot, HPCCG and LavaMD.
Four benchmarks used in the case study: CG and MG (from NAS Parallel Benchmarks), LULESH (from Lawrence Livermore National Laboratory), and LBM (from SPEC CPU 2017 Benchmarks).</x:v>
      </x:c>
      <x:c r="I1099" t="str">
        <x:v>The paper uses the following quantitative indicators:
Evaluation indicators for performance prediction and accuracy prediction: Accuracy, Precision, Recall, and F1 score.
Performance predicted F1 score: 96.34%.
F1 score for accuracy prediction: 97.03%.
Efficiency improvements of dynamic precision tuning:
Average time efficiency improvement: 25.54%.
Maximum time efficiency improvement: 61.07%.</x:v>
      </x:c>
      <x:c r="J1099" t="str">
        <x:v>No</x:v>
      </x:c>
      <x:c r="K1099" t="str">
        <x:v>Not reported</x:v>
      </x:c>
      <x:c r="L1099" t="str">
        <x:v>No</x:v>
      </x:c>
      <x:c r="M1099" s="6"/>
      <x:c r="N1099"/>
      <x:c r="O1099" t="str">
        <x:v>Systems and Performance Engineering</x:v>
      </x:c>
      <x:c r="P1099" t="str">
        <x:v>Performance testing and optimization</x:v>
      </x:c>
      <x:c r="Q1099" t="str">
        <x:v>No</x:v>
      </x:c>
    </x:row>
    <x:row r="1100" ht="25.5" customHeight="1">
      <x:c r="A1100" s="2" t="str">
        <x:v>Generating REST API Specifications through Static Analysis</x:v>
      </x:c>
      <x:c r="B1100" t="str">
        <x:v>Development</x:v>
      </x:c>
      <x:c r="C1100" t="str">
        <x:v>This paper introduces Respector, a tool that automates the generation of OpenAPI specifications (OAS) for REST APIs through static and symbolic program analysis. Existing methods for API specification generation often require manual annotations or runtime execution, which are inefficient and error-prone. Respector extracts endpoint methods, parameters, constraints, and responses directly from API source code to produce comprehensive OAS. Evaluated on 15 real-world APIs, Respector outperforms existing techniques, identifies missing specifications, and detects inconsistencies between implementations and developer-provided documentation.</x:v>
      </x:c>
      <x:c r="D1100" t="str">
        <x:v>This paper introduces Respector, a tool that automates the generation of OpenAPI specifications (OAS) for REST APIs through static and symbolic program analysis. Existing methods for API specification generation often require manual annotations or runtime execution, which are inefficient and error-prone. Respector extracts endpoint methods, parameters, constraints, and responses directly from API source code to produce comprehensive OAS. Evaluated on 15 real-world APIs, Respector outperforms existing techniques, identifies missing specifications, and detects inconsistencies between implementations and developer-provided documentation.</x:v>
      </x:c>
      <x:c r="E1100" t="str">
        <x:v>The research topic of the paper is to automatically generate OpenAPI specifications for REST APIs and extract specification information from API implementations through static and symbolic analysis techniques.</x:v>
      </x:c>
      <x:c r="F1100" t="str">
        <x:v>Yes</x:v>
      </x:c>
      <x:c r="G1100" t="str">
        <x:v>ICSE-24</x:v>
      </x:c>
      <x:c r="H1100" t="str">
        <x:v>The paper uses the following 15 real-world open source Java REST APIs as benchmarks:
Digdag
enviroCar
Gravitee
Kafka
cassandra
Quartz
Senzing
UrCodebin
RESTcountries
OhsomeAPI
CatWatch
ProxyPrint
Features Model MicroService
Corona-Warn-App Verification Server
Open Contracting Vietnam (OCVN)</x:v>
      </x:c>
      <x:c r="I1100" t="str">
        <x:v>The paper uses the following quantitative indicators:
Precision and Recall: Used to evaluate the accuracy of the generated specification in endpoint methods, parameters, constraints, and response inference.
Endpoint method: average precision rate 100%, recall rate 98.6%.
Parameters: average precision rate 100%, recall rate 94.4%.
Constraints: The average precision is 95.6% and the recall is 50%.
Response: average precision rate 100%, recall rate 92.6%.
Detecting missing and inconsistent specifications: Inspector found 228 missing endpoint methods, 2795 missing parameters, 15 missing constraints, and 502 missing responses, as well as 4 constraints that were inconsistent with the developer specification.
Comparison with existing technologies: Inspector outperforms existing technologies by an average of 25%-80% in detecting endpoint methods, parameters, constraints and responses.</x:v>
      </x:c>
      <x:c r="J1100" t="str">
        <x:v>No</x:v>
      </x:c>
      <x:c r="K1100" t="str">
        <x:v>Not reported</x:v>
      </x:c>
      <x:c r="L1100" t="str">
        <x:v>No</x:v>
      </x:c>
      <x:c r="M1100" s="6"/>
      <x:c r="N1100"/>
      <x:c r="O1100" t="str">
        <x:v>Program Analysis and Software Testing</x:v>
      </x:c>
      <x:c r="P1100" t="str">
        <x:v>Automated test generation</x:v>
      </x:c>
      <x:c r="Q1100" t="str">
        <x:v>Yes</x:v>
      </x:c>
    </x:row>
    <x:row r="1101" ht="25.5" customHeight="1">
      <x:c r="A1101" t="str">
        <x:v>Precise Sparse Abstract Execution via Cross-Domain Interaction</x:v>
      </x:c>
      <x:c r="B1101" t="str">
        <x:v>Testing</x:v>
      </x:c>
      <x:c r="C1101" t="str">
        <x:v>This paper introduces CSA (Cross-domain Sparse Abstract execution), a novel static analysis method that enhances precision and scalability by integrating cross-domain interactions between memory address and interval domains. Traditional sparse analysis relies on isolated domains (e.g., pointer analysis), leading to conservative aliasing and redundant data-flow propagation. CSA addresses this via online bidirectional refinement (e.g., refining pointer results with interval constraints and vice versa), significantly reducing false positives. Experiments show CSA outperforms state-of-the-art tools (e.g., Infer, KLEE) in real-world projects, achieving higher bug detection precision (68.51%), speedup (2.47×), and memory efficiency (6.14× reduction), while uncovering more true vulnerabilities (e.g., buffer overflows, null dereferences).</x:v>
      </x:c>
      <x:c r="D1101" t="str">
        <x:v>This paper introduces CSA (Cross-domain Sparse Abstract execution), a novel static analysis method that enhances precision and scalability by integrating cross-domain interactions between memory address and interval domains. Traditional sparse analysis relies on isolated domains (e.g., pointer analysis), leading to conservative aliasing and redundant data-flow propagation. CSA addresses this via online bidirectional refinement (e.g., refining pointer results with interval constraints and vice versa), significantly reducing false positives. Experiments show CSA outperforms state-of-the-art tools (e.g., Infer, KLEE) in real-world projects, achieving higher bug detection precision (68.51%), speedup (2.47×), and memory efficiency (6.14× reduction), while uncovering more true vulnerabilities (e.g., buffer overflows, null dereferences).</x:v>
      </x:c>
      <x:c r="E1101" t="str">
        <x:v>The research topic is to achieve high-precision sparse abstraction execution through cross-domain interaction, focusing on solving the problem of insufficient accuracy due to domain isolation in traditional sparse static analysis, and proposing a collaborative analysis method that combines the memory address domain and the numerical domain.</x:v>
      </x:c>
      <x:c r="F1101" t="str">
        <x:v>No</x:v>
      </x:c>
      <x:c r="G1101" t="str">
        <x:v>ICSE-24</x:v>
      </x:c>
      <x:c r="H1101" t="str">
        <x:v>NIST dataset: Contains 7774 programs annotated with buffer overflow and null pointer dereference vulnerabilities.
10 open source projects: such as Redis, NanoMQ, Teeworlds, etc., covering IoT, database, games and other fields (see Table 2 for details).</x:v>
      </x:c>
      <x:c r="I1101" t="str">
        <x:v>NIST dataset: Contains 7774 programs annotated with buffer overflow and null pointer dereference vulnerabilities.
10 open source projects: such as Redis, NanoMQ, Teeworlds, etc., covering IoT, database, games and other fields (see Table 2 for details).</x:v>
      </x:c>
      <x:c r="J1101" t="str">
        <x:v>No</x:v>
      </x:c>
      <x:c r="K1101" t="str">
        <x:v>Not reported</x:v>
      </x:c>
      <x:c r="L1101" t="str">
        <x:v>No</x:v>
      </x:c>
      <x:c r="M1101" s="6"/>
      <x:c r="N1101"/>
      <x:c r="O1101" t="str">
        <x:v>Program Analysis and Software Testing</x:v>
      </x:c>
      <x:c r="P1101" t="str">
        <x:v>program analysis techniques</x:v>
      </x:c>
      <x:c r="Q1101" t="str">
        <x:v>No</x:v>
      </x:c>
    </x:row>
    <x:row r="1102" ht="25.5" customHeight="1">
      <x:c r="A1102" t="str">
        <x:v>MalwareTotal: Multi-Faceted and Sequence-Aware Bypass Tactics against Static Malware Detection</x:v>
      </x:c>
      <x:c r="B1102" t="str">
        <x:v>Maintenance</x:v>
      </x:c>
      <x:c r="C1102" t="str">
        <x:v>This paper introduces MalwareTotal, a novel adversarial attack method that bypasses static malware detection tools through multi-faceted PE file manipulations and sequence-aware optimization. Unlike prior work limited to single modifications or white-box settings, MalwareTotal integrates 23 functionality-preserving manipulations (e.g., header, section, overlay, and instruction modifications) and employs Proximal Policy Optimization (PPO) to learn optimal evasion sequences. Experiments show MalwareTotal achieves up to 100% Attack Success Rate (ASR) against commercial AVs (e.g., ClamAV, AMS A/B) and ML-based detectors (e.g., EMBER, MalConv), with 1.74× faster generation speed. Additionally, adversarial samples generated by MalwareTotal improve model robustness by 88.51% through retraining.</x:v>
      </x:c>
      <x:c r="D1102" t="str">
        <x:v>This paper introduces MalwareTotal, a novel adversarial attack method that bypasses static malware detection tools through multi-faceted PE file manipulations and sequence-aware optimization. Unlike prior work limited to single modifications or white-box settings, MalwareTotal integrates 23 functionality-preserving manipulations (e.g., header, section, overlay, and instruction modifications) and employs Proximal Policy Optimization (PPO) to learn optimal evasion sequences. Experiments show MalwareTotal achieves up to 100% Attack Success Rate (ASR) against commercial AVs (e.g., ClamAV, AMS A/B) and ML-based detectors (e.g., EMBER, MalConv), with 1.74× faster generation speed. Additionally, adversarial samples generated by MalwareTotal improve model robustness by 88.51% through retraining.</x:v>
      </x:c>
      <x:c r="E1102" t="str">
        <x:v>The research topic is the effectiveness of black-box adversarial attack methods in static malware detection. It focuses on solving the shortcomings of existing methods in diversity, sequence optimization, and cross-detector generalization. It proposes a sequence-aware attack framework that combines multi-dimensional modification and reinforcement learning.</x:v>
      </x:c>
      <x:c r="F1102" t="str">
        <x:v>Yes</x:v>
      </x:c>
      <x:c r="G1102" t="str">
        <x:v>ICSE-24</x:v>
      </x:c>
      <x:c r="H1102" t="str">
        <x:v>Dataset: Real PE format malware samples from VirusShare and VirusTotal Academic Share (46,229 samples, 2,036 test sets after filtering).
Detection tools:
ML-based: EMBER, MalConv.
Commercial AV: ClamAV, AMS A, AMS B.
Online scanner: VirusTotal (integrated 73 AV engines).</x:v>
      </x:c>
      <x:c r="I1102" t="str">
        <x:v>Attack Success Rate (ASR):
ML-based detector: 100% (MalConv), 98.67% (EMBER).
Commercial AV: 95.33% (ClamAV), 92.63% (AMS A), 98.52% (AMS B).
Efficiency: The generation speed is 1.74 times faster than the baseline method, and the time consumption is reduced by 68.7 hours (compared to Gamma Section).
Robustness enhancement: After retraining the model with adversarial samples, the detection rate increased by 88.51%.
Query Budget: 17.62 queries/sample on average, significantly lower than the baseline.</x:v>
      </x:c>
      <x:c r="J1102" t="str">
        <x:v>Yes</x:v>
      </x:c>
      <x:c r="K1102" t="str">
        <x:v>Commercial AV test: Successfully bypassed mainstream anti-virus software such as ClamAV and AMS A/B, revealing the potential risks of static detection.
Adversarial sample sharing: Provide generated malware variants to Microsoft Defender, ESET, Avast and other manufacturers to help improve detection capabilities.
Defense suggestions: Improve model robustness through adversarial training (such as MalConv-MalwareTotal-ATr model).</x:v>
      </x:c>
      <x:c r="L1102" t="str">
        <x:v>No</x:v>
      </x:c>
      <x:c r="M1102" s="6"/>
      <x:c r="N1102"/>
      <x:c r="O1102" t="str">
        <x:v>Software security and vulnerability analysis</x:v>
      </x:c>
      <x:c r="P1102" t="str">
        <x:v>Binary code analysis and decompilation</x:v>
      </x:c>
      <x:c r="Q1102" t="str">
        <x:v>No</x:v>
      </x:c>
    </x:row>
    <x:row r="1103" ht="25.5" customHeight="1">
      <x:c r="A1103" t="str">
        <x:v>Semantic-Enhanced Static Vulnerability Detection in Baseband Firmware</x:v>
      </x:c>
      <x:c r="B1103" t="str">
        <x:v>Testing</x:v>
      </x:c>
      <x:c r="C1103" t="str">
        <x:v>This paper introduces BVFinder, a semantic-enhanced static vulnerability detector designed to identify vulnerabilities in the message-specific phase of baseband firmware. Baseband firmware, critical for cellular communication, is prone to security risks if vulnerabilities exist. BVFinder employs static taint analysis to detect whether attacker-controllable inputs (taint sources) can reach predefined sensitive memory operations (sink points). The paper highlights two key innovations: semantic-based taint source identification and enhanced taint propagation. Evaluations show that BVFinder outperforms state-of-the-art tools, detecting all known vulnerabilities in the dataset and uncovering four zero-day vulnerabilities, which were assigned CVEs and bounties.</x:v>
      </x:c>
      <x:c r="D1103" t="str">
        <x:v>This paper introduces BVFinder, a semantic-enhanced static vulnerability detector designed to identify vulnerabilities in the message-specific phase of baseband firmware. Baseband firmware, critical for cellular communication, is prone to security risks if vulnerabilities exist. BVFinder employs static taint analysis to detect whether attacker-controllable inputs (taint sources) can reach predefined sensitive memory operations (sink points). The paper highlights two key innovations: semantic-based taint source identification and enhanced taint propagation. Evaluations show that BVFinder outperforms state-of-the-art tools, detecting all known vulnerabilities in the dataset and uncovering four zero-day vulnerabilities, which were assigned CVEs and bounties.</x:v>
      </x:c>
      <x:c r="E1103" t="str">
        <x:v>The research topic of the paper is static vulnerability detection at specific stages of messages in baseband firmware, focusing on identifying memory security vulnerabilities through semantic-enhanced taint analysis technology.</x:v>
      </x:c>
      <x:c r="F1103" t="str">
        <x:v>Yes</x:v>
      </x:c>
      <x:c r="G1103" t="str">
        <x:v>ICSE-24</x:v>
      </x:c>
      <x:c r="H1103" t="str">
        <x:v>The paper uses the following benchmarks:
Known vulnerability data set (including 225 vulnerabilities from Samsung, Qualcomm and MediaTek).
Real-world baseband firmware (such as Samsung's G930FXXU1APB4 and MediaTek's MT6762).
Comparative experiments with existing tools such as BaseSpec and FirmWire.</x:v>
      </x:c>
      <x:c r="I1103" t="str">
        <x:v>Quantitative indicators:
True Positive (TP): The number of correctly detected vulnerabilities.
False Negative (FN): The number of false negatives.
Detection time (Time).
Effect:
BVFinder detected all 11 known vulnerabilities (TP=11), while BaseSpec and FirmWire detected 3 and 6 respectively.
In real-world applications, BVFinder discovered 4 zero-day vulnerabilities and received CVE numbers and bounties.
Semantically enhanced taint source identification technology significantly improves detection accuracy (TP rate increased from 9.7% to 77.8%)</x:v>
      </x:c>
      <x:c r="J1103" t="str">
        <x:v>Yes</x:v>
      </x:c>
      <x:c r="K1103" t="str">
        <x:v>The paper mentions the applications of BVFinder in the industry, including:
Detecting the latest baseband firmware of Samsung and MediaTek, four zero-day vulnerabilities (such as CVE-2023-21503 and CVE-2023-21494) were discovered. These vulnerabilities may lead to remote code execution and affect hundreds of millions of devices.
The vulnerability was reported to the manufacturer and fixed, resulting in a bug bounty of $12,410.
The paper also mentioned that manufacturers have introduced specific purification functions in recent years to limit memory operations, further verifying the practicality of BVFinder.</x:v>
      </x:c>
      <x:c r="L1103" t="str">
        <x:v>No</x:v>
      </x:c>
      <x:c r="M1103" s="6"/>
      <x:c r="N1103"/>
      <x:c r="O1103" t="str">
        <x:v>Software security and vulnerability analysis</x:v>
      </x:c>
      <x:c r="P1103" t="str">
        <x:v>Binary code analysis and decompilation</x:v>
      </x:c>
      <x:c r="Q1103" t="str">
        <x:v>No</x:v>
      </x:c>
    </x:row>
    <x:row r="1104" ht="25.5" customHeight="1">
      <x:c r="A1104" t="str">
        <x:v>CSChecker: Revisiting GDPR and CCPA Compliance of Cookie Banners on the Web</x:v>
      </x:c>
      <x:c r="B1104" t="str">
        <x:v>Testing</x:v>
      </x:c>
      <x:c r="C1104" t="str">
        <x:v>This paper introduces CSChecker, a browser-based tool designed to analyze the compliance of cookie banners with GDPR and CCPA under the latest frameworks (TCF v2.1 and USP). The study reveals that known compliance issues persist despite updates to technical specifications, and new violations have emerged. The tool identifies potential culprits behind these violations, such as misbehaving advertising scripts or CMPs. The findings highlight widespread non-compliance, including pre-selected options and disregard for user opt-out choices. The paper concludes with recommendations for improving transparency and enforcement of user consent.</x:v>
      </x:c>
      <x:c r="D1104" t="str">
        <x:v>This paper introduces CSChecker, a browser-based tool designed to analyze the compliance of cookie banners with GDPR and CCPA under the latest frameworks (TCF v2.1 and USP). The study reveals that known compliance issues persist despite updates to technical specifications, and new violations have emerged. The tool identifies potential culprits behind these violations, such as misbehaving advertising scripts or CMPs. The findings highlight widespread non-compliance, including pre-selected options and disregard for user opt-out choices. The paper concludes with recommendations for improving transparency and enforcement of user consent.</x:v>
      </x:c>
      <x:c r="E1104" t="str">
        <x:v>The research topic of the paper is the compliance analysis of web cookie banners under GDPR and CCPA, focusing on detecting violations through static and dynamic methods and analyzing the technical reasons behind them.</x:v>
      </x:c>
      <x:c r="F1104" t="str">
        <x:v>Yes</x:v>
      </x:c>
      <x:c r="G1104" t="str">
        <x:v>ICSE-24</x:v>
      </x:c>
      <x:c r="H1104" t="str">
        <x:v>The paper uses the following benchmarks:
The top 100,000 websites ranked by Tranco are used as experimental data sets.
Manually annotated sample of 239 websites (for detailed analysis).
A public list of advertising and tracking servers (used to match network request targets).</x:v>
      </x:c>
      <x:c r="I1104" t="str">
        <x:v>Quantitative indicators:
The number and proportion of violating websites (such as the proportion of websites that do not provide a rejection option).
Distribution of violation types (e.g. pre-selected options, disrespecting user choices, etc.).
Participation in CMP scripts and advertising scripts.
Effect:
In TCF v2.1, 1.92% of websites store consent data without user action (V1).
Among USPs, 34.50% of websites do not provide effective disavow options (V2).
17.02% of USP websites still transmit consented data despite the user’s explicit refusal (V4).</x:v>
      </x:c>
      <x:c r="J1104" t="str">
        <x:v>Yes</x:v>
      </x:c>
      <x:c r="K1104" t="str">
        <x:v>The paper mentions the applications of CSChecker in the industry, including:
Violations were detected on multiple well-known websites (such as slideshare.net, scribd.com, etc.).
The role of advertising scripts and CMP scripts (such as Osano and Quantcast) in violations was analyzed.
Suggestions for improvements were made, such as a centralized user choice enforcement mechanism and a more transparent cookie banner design.</x:v>
      </x:c>
      <x:c r="L1104" t="str">
        <x:v>No</x:v>
      </x:c>
      <x:c r="M1104" s="6"/>
      <x:c r="N1104"/>
      <x:c r="O1104" t="str">
        <x:v>Software security and vulnerability analysis</x:v>
      </x:c>
      <x:c r="P1104" t="str">
        <x:v>User safety and ethical compliance testing</x:v>
      </x:c>
      <x:c r="Q1104" t="str">
        <x:v>No</x:v>
      </x:c>
    </x:row>
    <x:row r="1105" ht="25.5" customHeight="1">
      <x:c r="A1105" t="str">
        <x:v>Raisin: Identifying Rare Sensitive Functions for Bug Detection</x:v>
      </x:c>
      <x:c r="B1105" t="str">
        <x:v>Testing</x:v>
      </x:c>
      <x:c r="C1105" t="str">
        <x:v>The paper Raisin: Identifying Rare Sensitive Functions for Bug Detection introduces a context-based analogical reasoning technique to automatically identify rare sensitive functions (e.g., memory allocation/deallocation, lock/unlock) in large software systems. These functions, despite being infrequently invoked, can introduce critical bugs. The proposed method leverages a *1+context* embedding scheme, weighted subword embedding, and context expansion to improve accuracy. Evaluated on Linux, FreeBSD, and other projects, Raisin identified 16,897 rare sensitive functions with 91% precision and detected 21 confirmed bugs.</x:v>
      </x:c>
      <x:c r="D1105" t="str">
        <x:v>The paper Raisin: Identifying Rare Sensitive Functions for Bug Detection introduces a context-based analogical reasoning technique to automatically identify rare sensitive functions (e.g., memory allocation/deallocation, lock/unlock) in large software systems. These functions, despite being infrequently invoked, can introduce critical bugs. The proposed method leverages a *1+context* embedding scheme, weighted subword embedding, and context expansion to improve accuracy. Evaluated on Linux, FreeBSD, and other projects, Raisin identified 16,897 rare sensitive functions with 91% precision and detected 21 confirmed bugs.</x:v>
      </x:c>
      <x:c r="E1105" t="str">
        <x:v>The research topic is the automated identification of rare sensitive functions and their application in defect detection, focusing on solving the problem that existing technology is difficult to identify due to low frequency of function calls.</x:v>
      </x:c>
      <x:c r="F1105" t="str">
        <x:v>Yes</x:v>
      </x:c>
      <x:c r="G1105" t="str">
        <x:v>ICSE-24</x:v>
      </x:c>
      <x:c r="H1105" t="str">
        <x:v>The experiments are based on five large open source projects:
Linux v5.19
FreeBSD v13.1
OpenSSL v3.1.1
FFmpeg v6.0
QEMU v8.1.0</x:v>
      </x:c>
      <x:c r="I1105" t="str">
        <x:v>Main indicators:
Precision: Average 91% (maximum 98%).
Recall: increased to 92.5% through context expansion and filtering.
F1 score: 88.9% (best overall).
Effect:
16,897 rare sensitive functions were identified (the baseline tool SinkFinder only identified 30).
Detected 21 defects confirmed by developers (such as memory leaks, resources not released).</x:v>
      </x:c>
      <x:c r="J1105" t="str">
        <x:v>Yes</x:v>
      </x:c>
      <x:c r="K1105" t="str">
        <x:v>Industrial application: Cooperating with Huawei (one of the authors is from Huawei), the technology is applied to kernel defect detection.
Case Study:
mhi_alloc_controller() in Linux kernel (single call caused memory leak, fixed).
FreeBSD's ext4_ext_alloc_meta() resource leak (submitted to Bugzilla).
All confirmed defects have public patch links (such as GitHub commit records).</x:v>
      </x:c>
      <x:c r="L1105" t="str">
        <x:v>Yes</x:v>
      </x:c>
      <x:c r="M1105" s="6"/>
      <x:c r="N1105"/>
      <x:c r="O1105" t="str">
        <x:v>Software maintenance and evolution</x:v>
      </x:c>
      <x:c r="P1105" t="str">
        <x:v>Automated program repair</x:v>
      </x:c>
      <x:c r="Q1105" t="str">
        <x:v>Yes</x:v>
      </x:c>
    </x:row>
    <x:row r="1106" ht="25.5" customHeight="1">
      <x:c r="A1106" t="str">
        <x:v>Comprehensive Semantic Repair of Obsolete GUI Test Scripts for Mobile Applications</x:v>
      </x:c>
      <x:c r="B1106" t="str">
        <x:v>Testing</x:v>
      </x:c>
      <x:c r="C1106" t="str">
        <x:v>The paper Comprehensive Semantic Repair of Obsolete GUI Test Scripts for Mobile Applications introduces COSER, a novel approach to automatically repair broken GUI test scripts caused by app updates. Unlike existing methods relying solely on GUI layouts or visual features, COSER combines external semantics (e.g., text, IDs) and internal semantics (source code logic) of GUI elements for robust repair. It constructs a transition graph to handle complex GUI changes. Evaluated on 20 Android apps, COSER achieved 90% test action repair accuracy, outperforming state-of-the-art tools METER (+44%) and GUIDER (+23%). The tool is publicly available for practical use.</x:v>
      </x:c>
      <x:c r="D1106" t="str">
        <x:v>The paper Comprehensive Semantic Repair of Obsolete GUI Test Scripts for Mobile Applications introduces COSER, a novel approach to automatically repair broken GUI test scripts caused by app updates. Unlike existing methods relying solely on GUI layouts or visual features, COSER combines external semantics (e.g., text, IDs) and internal semantics (source code logic) of GUI elements for robust repair. It constructs a transition graph to handle complex GUI changes. Evaluated on 20 Android apps, COSER achieved 90% test action repair accuracy, outperforming state-of-the-art tools METER (+44%) and GUIDER (+23%). The tool is publicly available for practical use.</x:v>
      </x:c>
      <x:c r="E1106" t="str">
        <x:v>The research topic is the automated repair of mobile application GUI test scripts, focusing on solving the problem of test script failure caused by major GUI changes, and improving the repair effect by integrating internal and external semantic information.</x:v>
      </x:c>
      <x:c r="F1106" t="str">
        <x:v>Yes</x:v>
      </x:c>
      <x:c r="G1106" t="str">
        <x:v>ICSE-24</x:v>
      </x:c>
      <x:c r="H1106" t="str">
        <x:v>The experiment is based on 20 open source Android applications, including:
A2DP, AudioDual, AntennaPod, Better Battery Stats, etc.
Covering different functional areas (such as network monitoring, cameras, task management)
Code size ranges from 581 LOC to 103K LOC</x:v>
      </x:c>
      <x:c r="I1106" t="str">
        <x:v>Main indicators:
Number of test scripts correctly fixed (#𝒦ₐ): 215/262 (82%).
Number of correctly fixed test actions (#𝒜ₐ): 3121/3485 (90%).
Repair time (T): average 9.56 seconds/action, total time consuming 555.5 minutes.
Compare to baseline:
Better than METER (#𝒜ₐ improved by 44%) and GUIDER (#𝒜ₐ improved by 23%).
The repair effect is remarkable in complex GUI change scenarios (such as interactive logic adjustment, element deletion).</x:v>
      </x:c>
      <x:c r="J1106" t="str">
        <x:v>Yes</x:v>
      </x:c>
      <x:c r="K1106" t="str">
        <x:v>Industry application: There is no explicit mention of industry cooperation cases, but the tool has been open source (GitHub) and is suitable for actual mobile application testing scenarios.
Case Study:
Taking the application Network Monitor as an example, it demonstrates how COSER can repair a test script that fails because the "Select all" menu item becomes an independent check box (Figure 1 and Code Listing 1-2).
Compare the failure reasons of METER and GUIDER (insufficient visual/structural information), and highlight the advantages of COSER combined with code semantics.</x:v>
      </x:c>
      <x:c r="L1106" t="str">
        <x:v>No</x:v>
      </x:c>
      <x:c r="M1106" s="6"/>
      <x:c r="N1106"/>
      <x:c r="O1106" t="str">
        <x:v>Program Analysis and Software Testing</x:v>
      </x:c>
      <x:c r="P1106" t="str">
        <x:v>Automated test generation</x:v>
      </x:c>
      <x:c r="Q1106" t="str">
        <x:v>Yes</x:v>
      </x:c>
    </x:row>
    <x:row r="1107" ht="25.5" customHeight="1">
      <x:c r="A1107" t="str">
        <x:v>Exploring Experiences with Automated Program Repair in Practice</x:v>
      </x:c>
      <x:c r="B1107" t="str">
        <x:v>Maintenance</x:v>
      </x:c>
      <x:c r="C1107" t="str">
        <x:v>This paper explores the practical use of Automated Program Repair (APR) tools through a survey of 331 software practitioners. It examines factors influencing APR awareness and adoption, such as job role, company size, coding experience, and preferred programming language. The study reveals that developers rely more on human support (e.g., colleagues) or tools like ChatGPT than APR for bug fixing. Key drawbacks of APR tools include missing rare behaviors and high maintenance costs. The findings provide insights for improving APR tools to enhance their adoption in industry.</x:v>
      </x:c>
      <x:c r="D1107" t="str">
        <x:v>This paper explores the practical use of Automated Program Repair (APR) tools through a survey of 331 software practitioners. It examines factors influencing APR awareness and adoption, such as job role, company size, coding experience, and preferred programming language. The study reveals that developers rely more on human support (e.g., colleagues) or tools like ChatGPT than APR for bug fixing. Key drawbacks of APR tools include missing rare behaviors and high maintenance costs. The findings provide insights for improving APR tools to enhance their adoption in industry.</x:v>
      </x:c>
      <x:c r="E1107" t="str">
        <x:v>The research topic is the application status, developer cognition and challenges of automatic program repair (APR) tools in practice, focusing on the factors affecting the use of APR tools and developers' evaluation of existing tools.</x:v>
      </x:c>
      <x:c r="F1107" t="str">
        <x:v>Yes</x:v>
      </x:c>
      <x:c r="G1107" t="str">
        <x:v>ICSE-24</x:v>
      </x:c>
      <x:c r="H1107" t="str">
        <x:v>The paper does not explicitly mention specific benchmarks, but refers to the empirical data of developers actually using APR tools (such as feedback on the use of ASTOR, Eclipse Quick Fix and other tools) and discussions in open source communities (GitHub, Stack Overflow).</x:v>
      </x:c>
      <x:c r="I1107" t="str">
        <x:v>Indicators:
APR tool usage frequency (such as weekly/monthly usage ratio).
Developers' rating of the APR tool's shortcomings (e.g., the impact of "ignoring rare behaviors" on a scale of 1-5).
Comparison of usage frequency of other supporting tools (such as GitHub, ChatGPT).
Effect:
42.7% of respondents use APR tools weekly or monthly, but less frequently than manual support (such as team discussions).
The average impact score of the main shortcoming "ignoring rare behaviors" is 3.24 (on a 5-point scale), indicating that it has a greater impact on developers.</x:v>
      </x:c>
      <x:c r="J1107" t="str">
        <x:v>No</x:v>
      </x:c>
      <x:c r="K1107" t="str">
        <x:v>The paper mentions actual cases from the industry:
Case 1: The risk of patient medication errors due to software defects in the British NHS system (2018).
Case 2: The connection between the Boeing 737 Max air crash and software design defects (2019).
These cases highlight the serious consequences of software defects, thus highlighting the importance of APR tools in the industry. In addition, the survey respondents include developers from companies of different sizes (such as small companies, medium-sized companies, large companies), reflecting the actual use of APR tools in the industry.</x:v>
      </x:c>
      <x:c r="L1107" t="str">
        <x:v>No</x:v>
      </x:c>
      <x:c r="M1107" s="6" t="e">
        <x:f>HYPERLINK("https://github.com/FairuzNawer/ExploringExperiencesWithAPR_ICSE24","https://github.com/FairuzNawer/ExploringExperiencesWithAPR_ICSE24")</x:f>
        <x:v>HYPERLINK is not implemented. linkLocation=https://github.com/FairuzNawer/ExploringExperiencesWithAPR_ICSE24, friendlyName=https://github.com/FairuzNawer/ExploringExperiencesWithAPR_ICSE24</x:v>
      </x:c>
      <x:c r="N1107" t="str">
        <x:v>0</x:v>
      </x:c>
      <x:c r="O1107" t="str">
        <x:v>Software maintenance and evolution</x:v>
      </x:c>
      <x:c r="P1107" t="str">
        <x:v>Automated program repair</x:v>
      </x:c>
      <x:c r="Q1107" t="str">
        <x:v>Yes</x:v>
      </x:c>
    </x:row>
    <x:row r="1108" ht="25.5" customHeight="1">
      <x:c r="A1108" t="str">
        <x:v>PyTy: Repairing Static Type Errors in Python</x:v>
      </x:c>
      <x:c r="B1108" t="str">
        <x:v>Maintenance</x:v>
      </x:c>
      <x:c r="C1108" t="str">
        <x:v>This paper introduces PyTy, the first automated repair technique for static type errors in Python. PyTy leverages static type checking and cross-lingual transfer learning to automatically fix type errors. The study begins with an empirical analysis of developer fix patterns and constructs PyTyDefects, a dataset of 2,766 real-world type error fixes. PyTy fine-tunes the pre-trained TFix model (originally for JavaScript) to adapt to Python type error repair. Evaluations show that PyTy successfully fixes 85.4% of 281 real-world errors, with 54.4% matching developer-provided fixes exactly. Additionally, 20 out of 30 GitHub pull requests with PyTy-suggested fixes were merged by developers, demonstrating its practical utility.</x:v>
      </x:c>
      <x:c r="D1108" t="str">
        <x:v>This paper introduces PyTy, the first automated repair technique for static type errors in Python. PyTy leverages static type checking and cross-lingual transfer learning to automatically fix type errors. The study begins with an empirical analysis of developer fix patterns and constructs PyTyDefects, a dataset of 2,766 real-world type error fixes. PyTy fine-tunes the pre-trained TFix model (originally for JavaScript) to adapt to Python type error repair. Evaluations show that PyTy successfully fixes 85.4% of 281 real-world errors, with 54.4% matching developer-provided fixes exactly. Additionally, 20 out of 30 GitHub pull requests with PyTy-suggested fixes were merged by developers, demonstrating its practical utility.</x:v>
      </x:c>
      <x:c r="E1108" t="str">
        <x:v>The research topic is the automatic repair of Python static type errors, focusing on how to use the feedback of the static type checker and transfer learning technology to automatically repair type errors.</x:v>
      </x:c>
      <x:c r="F1108" t="str">
        <x:v>Yes</x:v>
      </x:c>
      <x:c r="G1108" t="str">
        <x:v>ICSE-24</x:v>
      </x:c>
      <x:c r="H1108" t="str">
        <x:v>The paper constructed the PyTyDefects dataset, which contains 2,766 type error-fix pairs extracted from 176 GitHub repositories, covering 10 types of common Python type errors. The test set contains 281 errors (10% of the dataset).</x:v>
      </x:c>
      <x:c r="I1108" t="str">
        <x:v>Indicators:
Error removal rate: The proportion of type errors that disappear after being repaired.
Exact match rate: The proportion of model output that is exactly consistent with the developer’s fix.
Effect:
The overall error fix rate was 85.4%, and the exact match rate was 54.4%.
The performance varies on specific error types. For example, the repair rate of "Incompatible variable type" is 90.4%, while the repair rate of "Weakened postcondition" is only 50%.
In comparative experiments, PyTy is significantly better than GPT-4 (54.4% vs. 26.4% accurate matching rate).</x:v>
      </x:c>
      <x:c r="J1108" t="str">
        <x:v>Yes</x:v>
      </x:c>
      <x:c r="K1108" t="str">
        <x:v>The paper mentions practical applications in industry:
Case 1: Companies such as Google, Dropbox, and Meta actively promote type annotations in Python code to detect errors in advance through static type checking.
Case 2: The fixes generated by PyTy were merged by developers in 20 out of 30 GitHub pull requests. For example, errors such as incompatible variable type and invalid type were fixed, and the feedback from developers was positive.</x:v>
      </x:c>
      <x:c r="L1108" t="str">
        <x:v>No</x:v>
      </x:c>
      <x:c r="M1108" s="6" t="e">
        <x:f>HYPERLINK("https://github.com/sola-st/PyTy","https://github.com/sola-st/PyTy")</x:f>
        <x:v>HYPERLINK is not implemented. linkLocation=https://github.com/sola-st/PyTy, friendlyName=https://github.com/sola-st/PyTy</x:v>
      </x:c>
      <x:c r="N1108" t="str">
        <x:v>7</x:v>
      </x:c>
      <x:c r="O1108" t="str">
        <x:v>Software maintenance and evolution</x:v>
      </x:c>
      <x:c r="P1108" t="str">
        <x:v>Automated program repair</x:v>
      </x:c>
      <x:c r="Q1108" t="str">
        <x:v>Yes</x:v>
      </x:c>
    </x:row>
    <x:row r="1109" ht="25.5" customHeight="1">
      <x:c r="A1109" t="str">
        <x:v>Rust-lancet: Automated Ownership-Rule-Violation Fixing with Behavior Preservation</x:v>
      </x:c>
      <x:c r="B1109" t="str">
        <x:v>Development</x:v>
      </x:c>
      <x:c r="C1109" t="str">
        <x:v>This paper presents Rust-lancet, a tool designed to automatically fix ownership-rule violations in Rust programs while preserving their original behavior. Rust-lancet employs three strategies—Owner Lookup (OL), Reordering (REO), and Lattice-based Weaken (WKN)—to modify code and uses "mental semantics" to validate behavior preservation. Evaluated on 160 cases, Rust-lancet successfully fixed 102 violations, outperforming Rust’s compiler and LLM-based baselines without generating incorrect patches.</x:v>
      </x:c>
      <x:c r="D1109" t="str">
        <x:v>This paper presents Rust-lancet, a tool designed to automatically fix ownership-rule violations in Rust programs while preserving their original behavior. Rust-lancet employs three strategies—Owner Lookup (OL), Reordering (REO), and Lattice-based Weaken (WKN)—to modify code and uses "mental semantics" to validate behavior preservation. Evaluated on 160 cases, Rust-lancet successfully fixed 102 violations, outperforming Rust’s compiler and LLM-based baselines without generating incorrect patches.</x:v>
      </x:c>
      <x:c r="E1109" t="str">
        <x:v>The research topic of the paper is to automatically repair ownership rule violations in Rust programs, focusing on solving the repair challenges when the compiler rejects the program due to ownership rules, while ensuring that the repaired program semantics remain unchanged.</x:v>
      </x:c>
      <x:c r="F1109" t="str">
        <x:v>Yes</x:v>
      </x:c>
      <x:c r="G1109" t="str">
        <x:v>ICSE-24</x:v>
      </x:c>
      <x:c r="H1109" t="str">
        <x:v>RustcTS: 36 files selected from the Rust official compiler test suite, containing 111 ownership rule violations.
Zhu Dataset: 49 real cases collected from Stack Overflow, 42 of which belong to ownership rule violations and 7 are used to test situations beyond the scope of the study.
Total: 160 test cases (111 + 42 + 7).</x:v>
      </x:c>
      <x:c r="I1109" t="str">
        <x:v>True Positives (TP): Number of cases successfully repaired (Rust-lancet-K4 fixed 102, better than all baselines).
False Positives (FP): Number of bug fixes (0 for Rust-lancet, up to 115 for baseline technology).
Patch Size: Average number of lines of patch code (2.25 lines), showing patch simplicity.
Execution time: The average analysis time per case is 5.31 seconds (K4 configuration), which is highly efficient.
Comparative experiment: Rust-lancet fixes 57 more cases than the Rust compiler and 18 more than the best LLM baseline (GPT-4-H).</x:v>
      </x:c>
      <x:c r="J1109" t="str">
        <x:v>No</x:v>
      </x:c>
      <x:c r="K1109" t="str">
        <x:v>Not reported</x:v>
      </x:c>
      <x:c r="L1109" t="str">
        <x:v>No</x:v>
      </x:c>
      <x:c r="M1109" s="6"/>
      <x:c r="N1109"/>
      <x:c r="O1109" t="str">
        <x:v>Software maintenance and evolution</x:v>
      </x:c>
      <x:c r="P1109" t="str">
        <x:v>Automated program repair</x:v>
      </x:c>
      <x:c r="Q1109" t="str">
        <x:v>Yes</x:v>
      </x:c>
    </x:row>
    <x:row r="1110" ht="25.5" customHeight="1">
      <x:c r="A1110" s="12" t="str">
        <x:v>Cneps: A Precise Approach for Examining Dependencies among Third-Party C/C++ Open-Source Components</x:v>
      </x:c>
      <x:c r="B1110" t="str">
        <x:v>Maintenance</x:v>
      </x:c>
      <x:c r="C1110" t="str">
        <x:v>This paper presents CNEPS, a precise approach for analyzing dependencies among third-party C/C++ open-source components. CNEPS introduces a novel granularity called "module" (a header file and its reusable source files) to address challenges like indistinguishable files and duplicated components. Evaluated on 100 real-world projects, CNEPS identified 534 dependencies with 89.9% precision and 93.2% recall, outperforming state-of-the-art tools like Centris. It achieves this in an average of 8.22 seconds per project, demonstrating high efficiency and scalability.</x:v>
      </x:c>
      <x:c r="D1110" t="str">
        <x:v>This paper presents CNEPS, a precise approach for analyzing dependencies among third-party C/C++ open-source components. CNEPS introduces a novel granularity called "module" (a header file and its reusable source files) to address challenges like indistinguishable files and duplicated components. Evaluated on 100 real-world projects, CNEPS identified 534 dependencies with 89.9% precision and 93.2% recall, outperforming state-of-the-art tools like Centris. It achieves this in an average of 8.22 seconds per project, demonstrating high efficiency and scalability.</x:v>
      </x:c>
      <x:c r="E1110" t="str">
        <x:v>The research topic of the paper is the precise analysis of third-party component dependencies in open source software, focusing on solving the problem of inaccurate dependency identification caused by indistinguishable files and duplicate components.</x:v>
      </x:c>
      <x:c r="F1110" t="str">
        <x:v>No</x:v>
      </x:c>
      <x:c r="G1110" t="str">
        <x:v>ICSE-24</x:v>
      </x:c>
      <x:c r="H1110" t="str">
        <x:v>Dataset 1: Top 100 C/C++ open source projects with stars on GitHub (such as MongoDB, Linux kernel, etc.).
Dataset 2: 1,000 popular C/C++ projects with extended testing (ranging in size from 10 lines of code to 31 million lines of code).
Compare to the baseline: Centris (a code-based software composition analysis tool).</x:v>
      </x:c>
      <x:c r="I1110" t="str">
        <x:v>Precision: 89.9% (CNEPS) vs. 63.5% (Centris).
Recall: 93.2% (CNEPS) vs. 42.5% (Centris).
Number of dependencies identified: CNEPS identified 534 dependencies, Centris identified only 345.
Performance: The average analysis time is 8.22 seconds/project, and the time does not increase significantly when the code size increases.
Indistinguishable file processing: 91.5% accuracy (31,681 of 34,611 files correctly classified).
Repeated component discrimination: 82.5% accuracy (33 out of 40 repeated components were correctly identified)</x:v>
      </x:c>
      <x:c r="J1110" t="str">
        <x:v>Yes</x:v>
      </x:c>
      <x:c r="K1110" t="str">
        <x:v>The paper mentions the application of CNEPS in the following industrial scenarios:
Vulnerability management: Quickly assess vulnerability exploitability through precise dependency analysis (such as the dependency case of the lz4 module in the Linux kernel).
SBOM (Software Bill of Materials) generation: Improves supply chain transparency and ensures dependencies are accurately recorded.
In addition, the paper uses MongoDB as a case to show how CNEPS can identify dependencies missed by traditional tools (such as the duplicate component problem of zlibWrapper and zlib).</x:v>
      </x:c>
      <x:c r="L1110" t="str">
        <x:v>No</x:v>
      </x:c>
      <x:c r="M1110" s="6"/>
      <x:c r="N1110"/>
      <x:c r="O1110" t="str">
        <x:v>Software maintenance and evolution</x:v>
      </x:c>
      <x:c r="P1110" t="str">
        <x:v>Software dependency management</x:v>
      </x:c>
      <x:c r="Q1110" t="str">
        <x:v>No</x:v>
      </x:c>
    </x:row>
    <x:row r="1111" ht="25.5" customHeight="1">
      <x:c r="A1111" t="str">
        <x:v>A Study on the Pythonic Functional Constructs' Understandability</x:v>
      </x:c>
      <x:c r="B1111" t="str">
        <x:v>Development</x:v>
      </x:c>
      <x:c r="C1111" t="str">
        <x:v>This paper investigates the understandability of Pythonic functional constructs (e.g., lambdas, comprehensions, and map/reduce/filter functions) compared to their procedural alternatives. Through a controlled experiment with 209 developers, the study found that:
Developers performed better when modifying lambda expressions than procedural code, but the advantage reversed as complexity increased.
Comprehensions were easier to modify at high complexity, yet procedural code was perceived as more readable.
Functional constructs reduced code size and improved performance but were harder to debug.
The results offer implications for developers, educators, and tool builders on optimizing the use of functional constructs.</x:v>
      </x:c>
      <x:c r="D1111" t="str">
        <x:v>This paper investigates the understandability of Pythonic functional constructs (e.g., lambdas, comprehensions, and map/reduce/filter functions) compared to their procedural alternatives. Through a controlled experiment with 209 developers, the study found that:
Developers performed better when modifying lambda expressions than procedural code, but the advantage reversed as complexity increased.
Comprehensions were easier to modify at high complexity, yet procedural code was perceived as more readable.
Functional constructs reduced code size and improved performance but were harder to debug.
The results offer implications for developers, educators, and tool builders on optimizing the use of functional constructs.</x:v>
      </x:c>
      <x:c r="E1111" t="str">
        <x:v>The research topic is the understandability of functional constructs (lambda expressions, list comprehensions, map/reduce/filter functions) in Python and their impact on code modification and development efficiency.</x:v>
      </x:c>
      <x:c r="F1111" t="str">
        <x:v>No</x:v>
      </x:c>
      <x:c r="G1111" t="str">
        <x:v>ICSE-24</x:v>
      </x:c>
      <x:c r="H1111" t="str">
        <x:v>The paper does not use standard benchmarks, but uses artificially designed code fragments (including functional constructs and procedural substitutions) as experimental materials. The complexity is based on McCabe's cyclomatic complexity calculation.</x:v>
      </x:c>
      <x:c r="I1111" t="str">
        <x:v>Quantitative indicators:
Change Task Correctness: The correctness of developers modifying code.
Perceived Understandability: Assessed on a 5-point Likert scale.
Frequency of use: How often developers use functional constructs (questionnaire survey).
Effect:
Lambda: Procedural code is more likely to be modified when complexity is high (OR=0.11), but developers believe that procedural code is easier to understand.
List comprehensions: Functional code is easier to modify at high complexity (OR=6.11), but procedural code is still considered easier to understand.
MRF function: no significant difference.</x:v>
      </x:c>
      <x:c r="J1111" t="str">
        <x:v>No</x:v>
      </x:c>
      <x:c r="K1111" t="str">
        <x:v>Not reported</x:v>
      </x:c>
      <x:c r="L1111" t="str">
        <x:v>No</x:v>
      </x:c>
      <x:c r="M1111" s="6"/>
      <x:c r="N1111"/>
      <x:c r="O1111" t="str">
        <x:v>Human-computer interaction and developer tools</x:v>
      </x:c>
      <x:c r="P1111" t="str">
        <x:v>Developer experience and flow analysis</x:v>
      </x:c>
      <x:c r="Q1111" t="str">
        <x:v>No</x:v>
      </x:c>
    </x:row>
    <x:row r="1112" ht="25.5" customHeight="1">
      <x:c r="A1112" t="str">
        <x:v>Property-Based Testing in Practice</x:v>
      </x:c>
      <x:c r="B1112" t="str">
        <x:v>Testing</x:v>
      </x:c>
      <x:c r="C1112" t="str">
        <x:v>This paper investigates the industrial application of Property-Based Testing (PBT) through in-depth interviews with 30 developers at Jane Street, a financial technology company. Key findings include:
PBT is primarily used to test complex code, enhancing confidence in correctness by validating specifications against randomly generated inputs.
Strengths of PBT include uncovering edge cases and serving as executable documentation (e.g., in code reviews), while challenges involve the complexity of writing specifications and generators.
High-leverage scenarios (e.g., differential testing, round-trip testing) dominate PBT usage.
The study also outlines future research directions, such as optimizing generator performance and improving tools for evaluating test effectiveness.</x:v>
      </x:c>
      <x:c r="D1112" t="str">
        <x:v>This paper investigates the industrial application of Property-Based Testing (PBT) through in-depth interviews with 30 developers at Jane Street, a financial technology company. Key findings include:
PBT is primarily used to test complex code, enhancing confidence in correctness by validating specifications against randomly generated inputs.
Strengths of PBT include uncovering edge cases and serving as executable documentation (e.g., in code reviews), while challenges involve the complexity of writing specifications and generators.
High-leverage scenarios (e.g., differential testing, round-trip testing) dominate PBT usage.
The study also outlines future research directions, such as optimizing generator performance and improving tools for evaluating test effectiveness.</x:v>
      </x:c>
      <x:c r="E1112" t="str">
        <x:v>The research topic is the application, advantages, challenges and future improvement directions of Property-Based Testing (PBT) in industrial practice, focusing on how developers use PBT, its actual effects and technical bottlenecks.</x:v>
      </x:c>
      <x:c r="F1112" t="str">
        <x:v>No</x:v>
      </x:c>
      <x:c r="G1112" t="str">
        <x:v>ICSE-24</x:v>
      </x:c>
      <x:c r="H1112" t="str">
        <x:v>The paper does not use standard benchmarks, but is based on the PBT practice in real industrial scenarios (Jane Street's OCaml code base) as a research case, and obtains qualitative data through interviews with developers.</x:v>
      </x:c>
      <x:c r="I1112" t="str">
        <x:v>Quantitative indicators:
Developer feedback frequency: For example, "17/30 participants mentioned generating input that meets preconditions."
Test scenario classification: such as differential testing (17/30), round-trip testing (11/30).
Time constraint: PBT running time (50 milliseconds to 30 seconds).
Effect:
PBT significantly improves confidence in testing complex code (10/30 participants found defects not caught by other methods).
Differential testing is a high-leverage scenario, but the ease of use of generators and shrinkers still needs improvement.</x:v>
      </x:c>
      <x:c r="J1112" t="str">
        <x:v>No</x:v>
      </x:c>
      <x:c r="K1112" t="str">
        <x:v>The paper describes Jane Street's PBT practices (such as core data structure, distributed system testing) in detail, and mentions PBT application cases from other companies (such as Amazon, Volvo, Stripe). In addition, experience reports from DropBox and Amazon are cited to illustrate the practical challenges of PBT in differential testing and state-dependent code.</x:v>
      </x:c>
      <x:c r="L1112" t="str">
        <x:v>No</x:v>
      </x:c>
      <x:c r="M1112" s="6"/>
      <x:c r="N1112"/>
      <x:c r="O1112" t="str">
        <x:v>Program Analysis and Software Testing</x:v>
      </x:c>
      <x:c r="P1112" t="str">
        <x:v>Automated test generation</x:v>
      </x:c>
      <x:c r="Q1112" t="str">
        <x:v>No</x:v>
      </x:c>
    </x:row>
    <x:row r="1113" ht="25.5" customHeight="1">
      <x:c r="A1113" t="str">
        <x:v>Recovering Trace Links Between Software Documentation And Code</x:v>
      </x:c>
      <x:c r="B1113" t="str">
        <x:v>Maintenance</x:v>
      </x:c>
      <x:c r="C1113" t="str">
        <x:v>The paper presents TransArC, an approach for recovering traceability links between software architecture documentation (SAD) and code. By using component-based software architecture models (SAMs) as intermediate artifacts, TransArC combines the existing ArDoCo method (linking SAD to SAM) with the novel ArcGTL method (linking SAM to code) to bridge the semantic gap between artifacts of different abstraction levels. Evaluated on five open-source projects, the approach achieves an average F1-score of 0.98 for SAM-to-code links and 0.82 for SAD-to-code links, outperforming baseline methods significantly.</x:v>
      </x:c>
      <x:c r="D1113" t="str">
        <x:v>The paper presents TransArC, an approach for recovering traceability links between software architecture documentation (SAD) and code. By using component-based software architecture models (SAMs) as intermediate artifacts, TransArC combines the existing ArDoCo method (linking SAD to SAM) with the novel ArcGTL method (linking SAM to code) to bridge the semantic gap between artifacts of different abstraction levels. Evaluated on five open-source projects, the approach achieves an average F1-score of 0.98 for SAM-to-code links and 0.82 for SAD-to-code links, outperforming baseline methods significantly.</x:v>
      </x:c>
      <x:c r="E1113" t="str">
        <x:v>The research topic is to automatically restore traceability links between software architecture documents and code, solving the problem of semantic gaps between different abstraction levels through middleware (SAM) and combined specialization methods (ArDoCo + ArcGTL).</x:v>
      </x:c>
      <x:c r="F1113" t="str">
        <x:v>Yes</x:v>
      </x:c>
      <x:c r="G1113" t="str">
        <x:v>ICSE-24</x:v>
      </x:c>
      <x:c r="H1113" t="str">
        <x:v>The paper uses the benchmark data set provided by Fuchß et al., which contains five open source projects:
MediaStore(MS)
TeaStore(TS)
TEAMMATES(TM)
BigBlueButton (BBB)
JabRef(JR)
These projects cover different domains and scales and provide gold standard traceability links between SAD, SAM and code.</x:v>
      </x:c>
      <x:c r="I1113" t="str">
        <x:v>Quantitative indicators: Precision (P), recall (Recall, R), F1-score (F1).
Effect:
SAM-to-code link: average F1 = 0.98 (weighted average 0.99).
SAD-to-code link: average F1 = 0.82 (weighted average 0.87), significantly better than the baseline method (TAROT: F1=0.22; FTLR: F1=0.21; CodeBERT: F1=0.28; ArDoCode: F1=0.37).</x:v>
      </x:c>
      <x:c r="J1113" t="str">
        <x:v>No</x:v>
      </x:c>
      <x:c r="K1113" t="str">
        <x:v>Not reported</x:v>
      </x:c>
      <x:c r="L1113" t="str">
        <x:v>No</x:v>
      </x:c>
      <x:c r="M1113" s="6" t="e">
        <x:f>HYPERLINK("https://github.com/ArDoCo/Replication-Package-ICSE24_Recovering-Trace-Links-Between-Software-Documentation-And-Code","https://github.com/ArDoCo/Replication-Package-ICSE24_Recovering-Trace-Links-Between-Software-Documentation-And-Code")</x:f>
        <x:v>HYPERLINK is not implemented. linkLocation=https://github.com/ArDoCo/Replication-Package-ICSE24_Recovering-Trace-Links-Between-Software-Documentation-And-Code, friendlyName=https://github.com/ArDoCo/Replication-Package-ICSE24_Recovering-Trace-Links-Between-Software-Documentation-And-Code</x:v>
      </x:c>
      <x:c r="N1113" t="str">
        <x:v>2</x:v>
      </x:c>
      <x:c r="O1113" t="str">
        <x:v>Requirements Engineering and Software Architecture</x:v>
      </x:c>
      <x:c r="P1113" t="str">
        <x:v>Software architecture recovery and reconstruction</x:v>
      </x:c>
      <x:c r="Q1113" t="str">
        <x:v>Yes</x:v>
      </x:c>
    </x:row>
    <x:row r="1114" ht="25.5" customHeight="1">
      <x:c r="A1114" t="str">
        <x:v>TRIAD: Automated Traceability Recovery based on Biterm-enhanced Deduction of Transitive Links among Artifacts</x:v>
      </x:c>
      <x:c r="B1114" t="str">
        <x:v>Maintenance</x:v>
      </x:c>
      <x:c r="C1114" t="str">
        <x:v>The paper introduces TRIAD, an automated traceability recovery approach that leverages consensual biterms and transitive links (inner- and outer-transitive) to bridge the abstraction gap between artifacts (e.g., requirements and code). By enriching artifact texts with biterms from intermediate artifacts and deducing transitive relationships, TRIAD improves IR-based traceability. Evaluated on five real-world systems, it outperforms four state-of-the-art baselines, achieving 15% higher AP and 10% higher MAP on average.</x:v>
      </x:c>
      <x:c r="D1114" t="str">
        <x:v>The paper introduces TRIAD, an automated traceability recovery approach that leverages consensual biterms and transitive links (inner- and outer-transitive) to bridge the abstraction gap between artifacts (e.g., requirements and code). By enriching artifact texts with biterms from intermediate artifacts and deducing transitive relationships, TRIAD improves IR-based traceability. Evaluated on five real-world systems, it outperforms four state-of-the-art baselines, achieving 15% higher AP and 10% higher MAP on average.</x:v>
      </x:c>
      <x:c r="E1114" t="str">
        <x:v>The research topic is to improve the automated traceability recovery of software artifacts through consensus biwords and transitive links, focusing on solving the semantic gap problem between artifacts at different abstraction levels (such as natural language requirements and code).</x:v>
      </x:c>
      <x:c r="F1114" t="str">
        <x:v>Yes</x:v>
      </x:c>
      <x:c r="G1114" t="str">
        <x:v>ICSE-24</x:v>
      </x:c>
      <x:c r="H1114" t="str">
        <x:v>Five open source systems were used in the experiment:
Dronology (unmanned aerial vehicle system)
WARC
EasyClinic
EBT
LibEST (Cisco’s EST protocol stack)
These systems cover different areas, including requirements, design documents, code, and manually annotated gold-standard tracking links.</x:v>
      </x:c>
      <x:c r="I1114" t="str">
        <x:v>Quantitative indicators:
Average Precision (AP), Average Average Precision (MAP)
Precision, Recall, F1 score (F-measure)
Effect:
TRIAD improves AP and MAP by an average of 15% and 10% respectively compared with baselines (such as TAROT and COMET).
In some systems (such as Dronology), the F1 score is significantly better than the baseline (p-value ≤ 0.05).</x:v>
      </x:c>
      <x:c r="J1114" t="str">
        <x:v>No</x:v>
      </x:c>
      <x:c r="K1114" t="str">
        <x:v>Not reported</x:v>
      </x:c>
      <x:c r="L1114" t="str">
        <x:v>No</x:v>
      </x:c>
      <x:c r="M1114" s="6" t="e">
        <x:f>HYPERLINK("https://github.com/huiAlex/TRIAD","https://github.com/huiAlex/TRIAD")</x:f>
        <x:v>HYPERLINK is not implemented. linkLocation=https://github.com/huiAlex/TRIAD, friendlyName=https://github.com/huiAlex/TRIAD</x:v>
      </x:c>
      <x:c r="N1114" t="str">
        <x:v>1</x:v>
      </x:c>
      <x:c r="O1114" t="str">
        <x:v>Requirements Engineering and Software Architecture</x:v>
      </x:c>
      <x:c r="P1114" t="str">
        <x:v>Software architecture recovery and reconstruction</x:v>
      </x:c>
      <x:c r="Q1114" t="str">
        <x:v>Yes</x:v>
      </x:c>
    </x:row>
    <x:row r="1115" ht="25.5" customHeight="1">
      <x:c r="A1115" t="str">
        <x:v>CIT4DNN: Generating Diverse and Rare Inputs for Neural Networks Using Latent Space Combinatorial Testing</x:v>
      </x:c>
      <x:c r="B1115" t="str">
        <x:v>Testing</x:v>
      </x:c>
      <x:c r="C1115" t="str">
        <x:v>The paper introduces CIT4DNN, a black-box test generation approach for deep neural networks (DNNs). It leverages the latent space of generative models and applies combinatorial interaction testing (CIT) with geometric constraints to systematically generate diverse and rare test inputs. By targeting low-probability regions of the latent space, CIT4DNN effectively reveals faults in DNNs. Experiments demonstrate its superiority in feature diversity and fault detection compared to state-of-the-art methods.</x:v>
      </x:c>
      <x:c r="D1115" t="str">
        <x:v>The paper introduces CIT4DNN, a black-box test generation approach for deep neural networks (DNNs). It leverages the latent space of generative models and applies combinatorial interaction testing (CIT) with geometric constraints to systematically generate diverse and rare test inputs. By targeting low-probability regions of the latent space, CIT4DNN effectively reveals faults in DNNs. Experiments demonstrate its superiority in feature diversity and fault detection compared to state-of-the-art methods.</x:v>
      </x:c>
      <x:c r="E1115" t="str">
        <x:v>The research topic is test input generation for deep neural networks, focusing on how to generate diverse and rare inputs to improve test coverage and fault detection capabilities.</x:v>
      </x:c>
      <x:c r="F1115" t="str">
        <x:v>Yes</x:v>
      </x:c>
      <x:c r="G1115" t="str">
        <x:v>ICSE-24</x:v>
      </x:c>
      <x:c r="H1115" t="str">
        <x:v>The paper uses the following data sets and models:
Classification tasks: MNIST, FashionMNIST, SVHN
Regression tasks: TaxiNet, Udacity
Comparison methods: DeepHyperion-CS, SINVAD, random sampling</x:v>
      </x:c>
      <x:c r="I1115" t="str">
        <x:v>FID (Frechet-Inception Distance): Measuring the fidelity of generated tests, CIT4DNN has comparable performance to the generative model (VAE).
Coverage &amp; Density: Evaluating test diversity and distribution coverage, CIT4DNN significantly outperforms baseline methods.
Number of fault detections: In rare input regions (such as D5), the number of faults detected by CIT4DNN is 4 times that of normal regions (MNIST).
Time efficiency: Test generation is more than 140 times faster than SINVAD.</x:v>
      </x:c>
      <x:c r="J1115" t="str">
        <x:v>No</x:v>
      </x:c>
      <x:c r="K1115" t="str">
        <x:v>The paper mentions examples from industry, including fatal crashes caused by Tesla's Autopilot system failing to detect rare inputs, such as a white truck against a bright sky background, and a General Motors self-driving bus crash. These cases highlight the importance of testing rare inputs and validate the potential application value of CIT4DNN in safety-critical systems.</x:v>
      </x:c>
      <x:c r="L1115" t="str">
        <x:v>No</x:v>
      </x:c>
      <x:c r="M1115" s="6" t="e">
        <x:f>HYPERLINK("https://github.com/less-lab-uva/CIT4DNN","https://github.com/less-lab-uva/CIT4DNN")</x:f>
        <x:v>HYPERLINK is not implemented. linkLocation=https://github.com/less-lab-uva/CIT4DNN, friendlyName=https://github.com/less-lab-uva/CIT4DNN</x:v>
      </x:c>
      <x:c r="N1115" t="str">
        <x:v>4</x:v>
      </x:c>
      <x:c r="O1115" t="str">
        <x:v>Program Analysis and Software Testing</x:v>
      </x:c>
      <x:c r="P1115" t="str">
        <x:v>Quantum program testing, deep learning system testing</x:v>
      </x:c>
      <x:c r="Q1115" t="str">
        <x:v>No</x:v>
      </x:c>
    </x:row>
    <x:row r="1116" ht="25.5" customHeight="1">
      <x:c r="A1116" t="str">
        <x:v>Knowledge Graph Driven Inference Testing for Question Answering Software</x:v>
      </x:c>
      <x:c r="B1116" t="str">
        <x:v>Testing</x:v>
      </x:c>
      <x:c r="C1116" t="str">
        <x:v>The paper introduces KGIT, a novel testing method for Question Answering (QA) software that leverages knowledge graphs (KGs) to detect inference bugs. By applying four inference rules (Composition, Alias, Transitive, and Inverse Rules) to fact triples in KGs, KGIT automatically generates test cases with logical relations. Experiments on YAGO4 and three UnifiedQA V2 models demonstrate KGIT's effectiveness in detecting inference bugs and improving model performance through retraining.</x:v>
      </x:c>
      <x:c r="D1116" t="str">
        <x:v>The paper introduces KGIT, a novel testing method for Question Answering (QA) software that leverages knowledge graphs (KGs) to detect inference bugs. By applying four inference rules (Composition, Alias, Transitive, and Inverse Rules) to fact triples in KGs, KGIT automatically generates test cases with logical relations. Experiments on YAGO4 and three UnifiedQA V2 models demonstrate KGIT's effectiveness in detecting inference bugs and improving model performance through retraining.</x:v>
      </x:c>
      <x:c r="E1116" t="str">
        <x:v>The research topic is the reasoning ability test of question and answer software, focusing on how to use knowledge graphs to generate test cases with logical relationships to detect reasoning errors in QA models.</x:v>
      </x:c>
      <x:c r="F1116" t="str">
        <x:v>Yes</x:v>
      </x:c>
      <x:c r="G1116" t="str">
        <x:v>ICSE-24</x:v>
      </x:c>
      <x:c r="H1116" t="str">
        <x:v>Knowledge graph: YAGO4 (contains 50 million entities and 2 billion facts)
QA model: three versions of UnifiedQA V2 (small, base, large)
Comparison method: QAQA (SOTA method based on metamorphic testing)</x:v>
      </x:c>
      <x:c r="I1116" t="str">
        <x:v>Test case correctness: Manual inspection showed that more than 90% of the generated questions were grammatical and factual (RQ1).
Number of error detections: KGIT detected 882,000 inference errors (as under the IR1 rule), significantly better than the baseline method (RQ2).
Model improvement effect: Through retraining, the model inference error rate is significantly reduced (such as the error rate under the IR4 rule is rapidly reduced) (RQ3).
Compared with SOTA: KGIT detects 55%-60% of unique errors and is an effective complement to QAQA (RQ4).</x:v>
      </x:c>
      <x:c r="J1116" t="str">
        <x:v>No</x:v>
      </x:c>
      <x:c r="K1116" t="str">
        <x:v>Not reported</x:v>
      </x:c>
      <x:c r="L1116" t="str">
        <x:v>No</x:v>
      </x:c>
      <x:c r="M1116" s="6"/>
      <x:c r="N1116"/>
      <x:c r="O1116" t="str">
        <x:v>Program Analysis and Software Testing</x:v>
      </x:c>
      <x:c r="P1116" t="str">
        <x:v>Automated test generation</x:v>
      </x:c>
      <x:c r="Q1116" t="str">
        <x:v>Yes</x:v>
      </x:c>
    </x:row>
    <x:row r="1117" ht="25.5" customHeight="1">
      <x:c r="A1117" t="str">
        <x:v>DeepSample: DNN sampling-based testing for operational accuracy assessment</x:v>
      </x:c>
      <x:c r="B1117" t="str">
        <x:v>Testing</x:v>
      </x:c>
      <x:c r="C1117" t="str">
        <x:v>The paper DeepSample introduces a family of sampling-based testing techniques for Deep Neural Networks (DNNs), addressing challenges in operational accuracy assessment, such as high labeling costs and the trade-off between estimation fidelity and failure exposure. It proposes five novel probabilistic sampling methods (e.g., SUPS, RHC-S) and compares them with state-of-the-art techniques (e.g., SRS, CES) on classification and regression tasks. Results demonstrate that leveraging auxiliary variables (e.g., confidence, DSA) in stratified or unequal-probability sampling improves both estimation confidence (lower RMSE) and misprediction detection, offering cost-effective solutions for DNN testing.</x:v>
      </x:c>
      <x:c r="D1117" t="str">
        <x:v>The paper DeepSample introduces a family of sampling-based testing techniques for Deep Neural Networks (DNNs), addressing challenges in operational accuracy assessment, such as high labeling costs and the trade-off between estimation fidelity and failure exposure. It proposes five novel probabilistic sampling methods (e.g., SUPS, RHC-S) and compares them with state-of-the-art techniques (e.g., SRS, CES) on classification and regression tasks. Results demonstrate that leveraging auxiliary variables (e.g., confidence, DSA) in stratified or unequal-probability sampling improves both estimation confidence (lower RMSE) and misprediction detection, offering cost-effective solutions for DNN testing.</x:v>
      </x:c>
      <x:c r="E1117" t="str">
        <x:v>Core question: How to efficiently evaluate the operational accuracy of DNN and maximize fault exposure under limited annotation budget.
Method: Based on the testing technology of probability sampling, auxiliary variables are used to optimize the sample selection strategy.
Goal: Balance the triple requirements of small sample size, high confidence estimates, and fault detection capabilities</x:v>
      </x:c>
      <x:c r="F1117" t="str">
        <x:v>Yes</x:v>
      </x:c>
      <x:c r="G1117" t="str">
        <x:v>ICSE-24</x:v>
      </x:c>
      <x:c r="H1117" t="str">
        <x:v>Classification tasks: MNIST, CIFAR10, CIFAR100 data sets, a total of 9 DNN models (as shown in Table 2).
Regression task: Udacity autonomous driving data set (steering wheel angle prediction), 2 models (Dave_orig and Dave_dropout).
Baseline methods: SRS (Simple Random Sampling), CES (Cross Entropy Sampling), DeepEST (Adaptive Sampling).</x:v>
      </x:c>
      <x:c r="I1117" t="str">
        <x:v>Main indicators:
RMSE (Root Mean Square Error): A measure of how far the estimate accuracy deviates from the true value.
Effect: New methods (such as SSRS, SUPS) are significantly better than the baseline in most cases (such as the RMSE of CES is reduced by 20-50%).
Number of fault exposures: Classification errors or regression shifts (such as angle errors &gt;12.5°) detected in statistical samples.
Effect: DeepEST and SUPS expose 2-3 times more faults than SRS (for example, the average detection of SUPS on CIFAR10 is 106.9 vs. 57.3 of SRS).
Other indicators: RMedSE (robustness evaluation), 𝐹800/50 (failure growth ratio when the sample size increases).
Summary of results: The new method reduces RMSE by 10-30% and increases fault detection rate by 50-200% while maintaining unbiased estimation.</x:v>
      </x:c>
      <x:c r="J1117" t="str">
        <x:v>No</x:v>
      </x:c>
      <x:c r="K1117" t="str">
        <x:v>Not reported</x:v>
      </x:c>
      <x:c r="L1117" t="str">
        <x:v>No</x:v>
      </x:c>
      <x:c r="M1117" s="6"/>
      <x:c r="N1117"/>
      <x:c r="O1117" t="str">
        <x:v>Program Analysis and Software Testing</x:v>
      </x:c>
      <x:c r="P1117" t="str">
        <x:v>Quantum program testing, deep learning system testing</x:v>
      </x:c>
      <x:c r="Q1117" t="str">
        <x:v>No</x:v>
      </x:c>
    </x:row>
    <x:row r="1118" ht="25.5" customHeight="1">
      <x:c r="A1118" t="str">
        <x:v>MAFT: Efficient Model-Agnostic Fairness Testing for Deep Neural Networks via Zero-Order Gradient Search</x:v>
      </x:c>
      <x:c r="B1118" t="str">
        <x:v>Testing</x:v>
      </x:c>
      <x:c r="C1118" t="str">
        <x:v>The paper MAFT: Efficient Model-Agnostic Fairness Testing for Deep Neural Networks via Zero-Order Gradient Search introduces a black-box fairness testing method called MAFT, designed to detect individual fairness violations in DNNs. By leveraging zero-order gradient estimation, MAFT efficiently generates discriminatory instances without requiring access to the model's internal structure. Experimental results demonstrate that MAFT significantly outperforms existing black-box methods (e.g., AEQUITAS and SG) in both effectiveness (number of violations found) and efficiency (generation speed), while matching the performance of state-of-the-art white-box methods (e.g., EIDIG). MAFT is model-agnostic and applicable to diverse datasets and architectures.</x:v>
      </x:c>
      <x:c r="D1118" t="str">
        <x:v>The paper MAFT: Efficient Model-Agnostic Fairness Testing for Deep Neural Networks via Zero-Order Gradient Search introduces a black-box fairness testing method called MAFT, designed to detect individual fairness violations in DNNs. By leveraging zero-order gradient estimation, MAFT efficiently generates discriminatory instances without requiring access to the model's internal structure. Experimental results demonstrate that MAFT significantly outperforms existing black-box methods (e.g., AEQUITAS and SG) in both effectiveness (number of violations found) and efficiency (generation speed), while matching the performance of state-of-the-art white-box methods (e.g., EIDIG). MAFT is model-agnostic and applicable to diverse datasets and architectures.</x:v>
      </x:c>
      <x:c r="E1118" t="str">
        <x:v>Core question: How to efficiently detect individual fairness violations of DNN in a black-box setting.
Method: A two-stage generation algorithm (global generation and local generation) based on zero-order gradient estimation without model internal information.
Goal: Provide an efficient, model-agnostic fairness testing tool to help identify and mitigate discriminatory behaviors in DNNs.</x:v>
      </x:c>
      <x:c r="F1118" t="str">
        <x:v>Yes</x:v>
      </x:c>
      <x:c r="G1118" t="str">
        <x:v>ICSE-24</x:v>
      </x:c>
      <x:c r="H1118" t="str">
        <x:v>Datasets: 7 public table data sets (such as Bank Marketing, Census Income, German Credit, etc.), covering different fields and sensitive attributes (such as age, gender, race).
Baseline methods: white-box methods (ADF, EIDIG) and black-box methods (AEQUITAS, SG).
Model: Six-layer fully connected neural network (consistent with EIDIG), the specific accuracy rate is shown in Table 2 (for example, the Bank Marketing model accuracy rate is 89.22%).</x:v>
      </x:c>
      <x:c r="I1118" t="str">
        <x:v>Main indicators:
Effectiveness: Number of discriminatory instances generated.
Effect: MAFT generates 1369.42% more instances than AEQUITAS, 7.92% higher than ADF, and equivalent to EIDIG (only 5.58% lower).
Efficiency: Number of discriminatory instances generated per second.
Effect: MAFT is 3158.43% faster than AEQUITAS, 70.77% faster than ADF, and slightly lower than EIDIG (15.91%).
Other indicators: similarity of gradient estimates (cosine similarity &gt;0.9, highly consistent with EIDIG).
Summary of results: While maintaining black box characteristics, MAFT's performance is close to that of white box methods and is significantly better than traditional black box methods.</x:v>
      </x:c>
      <x:c r="J1118" t="str">
        <x:v>No</x:v>
      </x:c>
      <x:c r="K1118" t="str">
        <x:v>Not reported</x:v>
      </x:c>
      <x:c r="L1118" t="str">
        <x:v>No</x:v>
      </x:c>
      <x:c r="M1118" s="6"/>
      <x:c r="N1118"/>
      <x:c r="O1118" t="str">
        <x:v>Cross-cutting and emerging themes</x:v>
      </x:c>
      <x:c r="P1118" t="str">
        <x:v>AI ethics and fairness</x:v>
      </x:c>
      <x:c r="Q1118" t="str">
        <x:v>No</x:v>
      </x:c>
    </x:row>
    <x:row r="1119" ht="25.5" customHeight="1">
      <x:c r="A1119" t="str">
        <x:v>SpecGen: Automated Generation of Formal Program Specifications via Large Language ModelsFormal Methods</x:v>
      </x:c>
      <x:c r="B1119" t="str">
        <x:v>Development</x:v>
      </x:c>
      <x:c r="C1119" t="str">
        <x:v>The paper introduces SpecGen, a novel technique for automated generation of formal program specifications using Large Language Models (LLMs). Traditional methods rely on predefined templates, limiting their ability to describe complex program behaviors accurately. SpecGen addresses this by combining a conversational approach to guide LLMs in generating specifications and a mutation-based phase to refine failed outputs. Experiments demonstrate that SpecGen outperforms existing tools, generating verifiable specifications for a higher number of programs while capturing richer semantics.</x:v>
      </x:c>
      <x:c r="D1119" t="str">
        <x:v>The paper introduces SpecGen, a novel technique for automated generation of formal program specifications using Large Language Models (LLMs). Traditional methods rely on predefined templates, limiting their ability to describe complex program behaviors accurately. SpecGen addresses this by combining a conversational approach to guide LLMs in generating specifications and a mutation-based phase to refine failed outputs. Experiments demonstrate that SpecGen outperforms existing tools, generating verifiable specifications for a higher number of programs while capturing richer semantics.</x:v>
      </x:c>
      <x:c r="E1119" t="str">
        <x:v>The research theme of the paper is to automatically generate formal program specifications, focusing on using large language models to improve the accuracy and comprehensiveness of the specifications.</x:v>
      </x:c>
      <x:c r="F1119" t="str">
        <x:v>Yes</x:v>
      </x:c>
      <x:c r="G1119" t="str">
        <x:v>ICSE-25</x:v>
      </x:c>
      <x:c r="H1119" t="str">
        <x:v>SV-COMP Java category benchmark dataset (265 programs)
Self-built data set_SpecGenBench_ (120 Java programs, covering representative samples of various control flow structures and data structures)
Part of the experiment also involves 50 real project programs in Defects4J.</x:v>
      </x:c>
      <x:c r="I1119" t="str">
        <x:v>Number of Passes (number of verified programs): _SpecGen_ successfully generated 279 verifiable specifications out of 385 programs, which is better than the baseline method (such as AutoSpec's 247, Houdini's 98).
Success Probability: _SpecGen_ has an average success probability of 59.97%, which is higher than other LLM methods (such as AutoSpec's 46.13%).
Number of Verifier Calls: The heuristic selection strategy improves verification efficiency by 21.23% (especially in complex loop structures).
User Rating: The average score of the generated specifications is 4.54 out of 5, which is close to the human-written benchmark (4.83) and significantly better than traditional tools (such as Houdini's 2.32).</x:v>
      </x:c>
      <x:c r="J1119" t="str">
        <x:v>No</x:v>
      </x:c>
      <x:c r="K1119" t="str">
        <x:v>Not reported</x:v>
      </x:c>
      <x:c r="L1119" t="str">
        <x:v>No</x:v>
      </x:c>
      <x:c r="M1119" s="6"/>
      <x:c r="N1119"/>
      <x:c r="O1119" t="str">
        <x:v>Formal methods and verification</x:v>
      </x:c>
      <x:c r="P1119" t="str">
        <x:v>Program Verification and Theorem Proving</x:v>
      </x:c>
      <x:c r="Q1119" t="str">
        <x:v>Yes</x:v>
      </x:c>
    </x:row>
    <x:row r="1120" ht="25.5" customHeight="1">
      <x:c r="A1120" t="str">
        <x:v>Gpass: a Goal-adaptive Neural Theorem Prover based on Coq for Automated Formal VerificationFormal Methods</x:v>
      </x:c>
      <x:c r="B1120" t="str">
        <x:v>Development</x:v>
      </x:c>
      <x:c r="C1120" t="str">
        <x:v>The paper introduces Gpass, a goal-adaptive neural theorem prover based on deep learning for automated formal verification in Coq. Traditional manual proof scripting is labor-intensive, and existing automated tools struggle with lengthy proofs, reasoning alignment, and efficiency. Gpass addresses these challenges through a multi-input encoder (combining graph neural networks and sequence encoders), a goal-adaptive feature integration module, and an efficient parameter selection method. Experiments show that Gpass proves 24.07% of theorems in the CoqGym benchmark, outperforming state-of-the-art tools like Diva (21.68%). When combined with CoqHammer, Gpass achieves a joint success rate of 35%.</x:v>
      </x:c>
      <x:c r="D1120" t="str">
        <x:v>The paper introduces Gpass, a goal-adaptive neural theorem prover based on deep learning for automated formal verification in Coq. Traditional manual proof scripting is labor-intensive, and existing automated tools struggle with lengthy proofs, reasoning alignment, and efficiency. Gpass addresses these challenges through a multi-input encoder (combining graph neural networks and sequence encoders), a goal-adaptive feature integration module, and an efficient parameter selection method. Experiments show that Gpass proves 24.07% of theorems in the CoqGym benchmark, outperforming state-of-the-art tools like Diva (21.68%). When combined with CoqHammer, Gpass achieves a joint success rate of 35%.</x:v>
      </x:c>
      <x:c r="E1120" t="str">
        <x:v>The research topic of the paper is automated theorem proving, focusing on using deep learning technology to improve the formal verification script generation capability in Coq and solve the problems of long proof steps, reasoning alignment and efficiency.</x:v>
      </x:c>
      <x:c r="F1120" t="str">
        <x:v>Yes</x:v>
      </x:c>
      <x:c r="G1120" t="str">
        <x:v>ICSE-25</x:v>
      </x:c>
      <x:c r="H1120" t="str">
        <x:v>CoqGym: Contains 68,501 theorems from 122 open source Coq projects, divided into training set (57,719 theorems) and test set (10,782 theorems).</x:v>
      </x:c>
      <x:c r="I1120" t="str">
        <x:v>Success Rate: Gpass alone proved 24.07% of theorems (2,596/10,782), which is better than Diva (21.68%) and TacTok (12.87%).
Added Value: Gpass proved 420 theorems that Diva could not prove (added value 17.96%).
Joint effect: After combining with CoqHammer, the total number of proofs reaches 3,774 (success rate 35%), reflecting complementarity.
Efficiency: It only needs to be trained once and integrated with 10 sets of parameters to achieve the best performance (Diva requires 60 sets).</x:v>
      </x:c>
      <x:c r="J1120" t="str">
        <x:v>No</x:v>
      </x:c>
      <x:c r="K1120" t="str">
        <x:v>Not reported</x:v>
      </x:c>
      <x:c r="L1120" t="str">
        <x:v>No</x:v>
      </x:c>
      <x:c r="M1120" s="6"/>
      <x:c r="N1120"/>
      <x:c r="O1120" t="str">
        <x:v>Formal methods and verification</x:v>
      </x:c>
      <x:c r="P1120" t="str">
        <x:v>Program Verification and Theorem Proving</x:v>
      </x:c>
      <x:c r="Q1120" t="str">
        <x:v>Yes</x:v>
      </x:c>
    </x:row>
    <x:row r="1121" ht="25.5" customHeight="1">
      <x:c r="A1121" t="str">
        <x:v>Formally Verified Binary-level Pointer AnalysisFormal Methods</x:v>
      </x:c>
      <x:c r="B1121" t="str">
        <x:v>Development</x:v>
      </x:c>
      <x:c r="C1121" t="str">
        <x:v>This paper presents a formally verified approach to binary-level pointer analysis, which statically resolves memory designations for pointer operations in executable binaries. The method employs abstract interpretation to ensure overapproximation and supports multiple instantiations of abstract domains (pointer computations, pointer bases, and pointer sources) to balance precision and scalability. The approach is context-sensitive and compositional, enabling interprocedural analysis. Experimental results demonstrate its soundness and precision on real-world binaries, with applications in symbolic execution, testing, verification, and decompilation.</x:v>
      </x:c>
      <x:c r="D1121" t="str">
        <x:v>This paper presents a formally verified approach to binary-level pointer analysis, which statically resolves memory designations for pointer operations in executable binaries. The method employs abstract interpretation to ensure overapproximation and supports multiple instantiations of abstract domains (pointer computations, pointer bases, and pointer sources) to balance precision and scalability. The approach is context-sensitive and compositional, enabling interprocedural analysis. Experimental results demonstrate its soundness and precision on real-world binaries, with applications in symbolic execution, testing, verification, and decompilation.</x:v>
      </x:c>
      <x:c r="E1121" t="str">
        <x:v>The research topic of the paper is binary-level pointer analysis, focusing on how to ensure the over-approximation and correctness of pointer analysis through formal methods, while supporting abstract domain instantiation with different precisions.
Is it related to intelligence?</x:v>
      </x:c>
      <x:c r="F1121" t="str">
        <x:v>Yes</x:v>
      </x:c>
      <x:c r="G1121" t="str">
        <x:v>ICSE-25</x:v>
      </x:c>
      <x:c r="H1121" t="str">
        <x:v>The paper uses the following benchmarks:
SPEC 2006_V1 data set (for comparison with BinPointer and BPA)
Other real-world binary programs (such as CoreUtils, Firefox library, sqlite3, vim, etc.) cover a total of about 1.4 million instructions (see Table II).</x:v>
      </x:c>
      <x:c r="I1121" t="str">
        <x:v>Soundness (correctness): Through dynamic tool PIN verification, the recall rate reaches 100%, that is, all observed memory writes are covered by the analysis results.
Precision:
On the SPEC data set, the accuracy of global and heap memory access is 15% and 29% higher than BinPointer and BPA respectively (see Table I).
On self-selected data sets, high-precision abstract domains (
C
C) 85.22% of memory writes are allocated non-
⊤
⊤ pointer (see Figure 6).
Other indicators:
94.2% of the function analysis results are correct (OK), and 0.39% of the functions result in errors (ERR) due to complex stack pointer operations (see Table II).
Successfully parsed 135 indirect call cases (Section VII-B).</x:v>
      </x:c>
      <x:c r="J1121" t="str">
        <x:v>Yes</x:v>
      </x:c>
      <x:c r="K1121" t="str">
        <x:v>The paper mentions the following relevant applications and cases in the industry:
Decompilation: Recovering variables in binary programs through pointer analysis (Section VI).
Automated vulnerability mining: In the ROP challenge (ret2win), suspicious instructions that may overwrite the return address were successfully identified (Section VI).
Binary Trimming: Removing unreachable code through control flow reconstruction (Section II).
Calling Convention Verification: Check whether the function obeys the non-volatile register saving rules (Section VI).</x:v>
      </x:c>
      <x:c r="L1121" t="str">
        <x:v>No</x:v>
      </x:c>
      <x:c r="M1121" s="6"/>
      <x:c r="N1121"/>
      <x:c r="O1121" t="str">
        <x:v>Software security and vulnerability analysis</x:v>
      </x:c>
      <x:c r="P1121" t="str">
        <x:v>Binary code analysis and decompilation</x:v>
      </x:c>
      <x:c r="Q1121" t="str">
        <x:v>No</x:v>
      </x:c>
    </x:row>
    <x:row r="1122" ht="25.5" customHeight="1">
      <x:c r="A1122" t="str">
        <x:v>EffBT: An Efficient Behavior Tree Reactive Synthesis and Execution FrameworkFormal Methods</x:v>
      </x:c>
      <x:c r="B1122" t="str">
        <x:v>Development</x:v>
      </x:c>
      <x:c r="C1122" t="str">
        <x:v>This paper presents EffBT, an efficient framework for reactive synthesis and execution of Behavior Trees (BTs) from GR(1) specifications. EffBT constructs modular BTs by decomposing intermediate strategies derived during GR(1) realizability checks and optimizes execution through pruning strategies and parallel nodes. Compared to prior methods (e.g., NaiveBT, RawBT), EffBT achieves faster synthesis, improved execution efficiency, and better modularity, validated across diverse benchmarks like FrozenLake+ and AMBA. The approach is formally proven sound and demonstrates significant practical advantages in robotics and reactive system design.</x:v>
      </x:c>
      <x:c r="D1122" t="str">
        <x:v>This paper presents EffBT, an efficient framework for reactive synthesis and execution of Behavior Trees (BTs) from GR(1) specifications. EffBT constructs modular BTs by decomposing intermediate strategies derived during GR(1) realizability checks and optimizes execution through pruning strategies and parallel nodes. Compared to prior methods (e.g., NaiveBT, RawBT), EffBT achieves faster synthesis, improved execution efficiency, and better modularity, validated across diverse benchmarks like FrozenLake+ and AMBA. The approach is formally proven sound and demonstrates significant practical advantages in robotics and reactive system design.</x:v>
      </x:c>
      <x:c r="E1122" t="str">
        <x:v>The research topic of the paper is automatic synthesis and execution optimization of behavior trees based on GR(1) formal specification, focusing on solving the following problems:
How to directly construct a semantically correct and well-structured behavior tree from the GR(1) intermediate policy;
How to improve the execution efficiency of behavior trees through pruning and parallel nodes;
How to ensure that the generated behavior tree is modular and maintainable.</x:v>
      </x:c>
      <x:c r="F1122" t="str">
        <x:v>No</x:v>
      </x:c>
      <x:c r="G1122" t="str">
        <x:v>ICSE-25</x:v>
      </x:c>
      <x:c r="H1122" t="str">
        <x:v>FrozenLake+: An expanded version of the Frozen Lake game scene (8×8 to 32×32 grid), including dynamic pursuit targets and traps (Section V-A1).
AMBA: ARM bus arbiter specification, testing performance under different numbers of master devices (1 to 9) (Section V-A2).
GenBuf: IBM general buffer specification, request number increasing from 10 to 90 (Section V-A2).
SYNTECH dataset: Contains 300+ mission specifications from 2015 to 2021 (Section V-A3).</x:v>
      </x:c>
      <x:c r="I1122" t="str">
        <x:v>Synthesis efficiency:
Construction Time: EffBT is on average 73.8% and 84.7% faster than RawBT and Spectra (Table III).
#Nodes: Recording the problem size, EffBT reduces the number of nodes through pruning (average reduction of 56.1%, Table IV).
Execution performance:
Execution Time: EffBT decision-making time is improved by an average of 49.1% and 84.5% compared with Spectra and JITS (Table III).
Behavior tree quality:
BT Size: The number of behavior tree nodes generated by EffBT is 40.3% smaller on average than that of RawBT (Table IV).
Balance (structural balance + node balance): EffBT has better balance (average 0.68 vs RawBT’s 0.12, Table IV).</x:v>
      </x:c>
      <x:c r="J1122" t="str">
        <x:v>No</x:v>
      </x:c>
      <x:c r="K1122" t="str">
        <x:v>Not reported</x:v>
      </x:c>
      <x:c r="L1122" t="str">
        <x:v>No</x:v>
      </x:c>
      <x:c r="M1122" s="6"/>
      <x:c r="N1122"/>
      <x:c r="O1122" t="str">
        <x:v>Formal methods and verification</x:v>
      </x:c>
      <x:c r="P1122" t="str">
        <x:v>Model checking and symbolic execution</x:v>
      </x:c>
      <x:c r="Q1122" t="str">
        <x:v>No</x:v>
      </x:c>
    </x:row>
    <x:row r="1123" ht="25.5" customHeight="1">
      <x:c r="A1123" t="str">
        <x:v>An Empirical Study on Package-Level Deprecation in Python Ecosystem</x:v>
      </x:c>
      <x:c r="B1123" t="str">
        <x:v>Maintenance</x:v>
      </x:c>
      <x:c r="C1123" t="str">
        <x:v>This paper presents an empirical study on package-level deprecation in the Python ecosystem. It reveals that while deprecation announcements can mitigate risks (e.g., reducing unresolved issues and downstream dependencies), 75.4% of inactive package developers rarely release such announcements due to resource constraints or uncertainty, whereas 89.5% of users desire deprecation notifications. Through mixed-method research (data analysis and surveys), the study identifies gaps between developer practices and user expectations, and suggests future improvements, such as automated deprecation tools, finer-grained status categories, and better support for package inheritance.</x:v>
      </x:c>
      <x:c r="D1123" t="str">
        <x:v>This paper presents an empirical study on package-level deprecation in the Python ecosystem. It reveals that while deprecation announcements can mitigate risks (e.g., reducing unresolved issues and downstream dependencies), 75.4% of inactive package developers rarely release such announcements due to resource constraints or uncertainty, whereas 89.5% of users desire deprecation notifications. Through mixed-method research (data analysis and surveys), the study identifies gaps between developer practices and user expectations, and suggests future improvements, such as automated deprecation tools, finer-grained status categories, and better support for package inheritance.</x:v>
      </x:c>
      <x:c r="E1123" t="str">
        <x:v>The research topic is the current status, impact, challenges and future improvement directions of package-level obsolescence in the Python ecosystem, focusing on the differences in needs between developers and users and the optimization of the obsolescence mechanism.</x:v>
      </x:c>
      <x:c r="F1123" t="str">
        <x:v>No</x:v>
      </x:c>
      <x:c r="G1123" t="str">
        <x:v>ICSE-25</x:v>
      </x:c>
      <x:c r="H1123" t="str">
        <x:v>The paper uses the following data and benchmarks:
Dataset: 415,151 Python packages collected from PyPI, of which 106,323 packages constitute the research dataset (including 9,173 obsolete packages).
GitHub data: 287,624 associated GitHub repositories for analysis of commit history, README, and issue tracking.
Dependency Network: A PyPI ecosystem dependency network constructed by analyzing the dependencies of 4,034,194 releases</x:v>
      </x:c>
      <x:c r="I1123" t="str">
        <x:v>Quantitative indicators:
Number of open issues: Deprecation announcements reduced open issues by an average of 17% (Model II).
Number of downstream dependencies: Deprecated declarations reduce downstream dependencies by 1.15 on average (Model I).
Developer and user behavior statistics: For example, 75.4% of developers do not issue deprecation statements, and 89.5% of users want to be notified.
Effect: Validates the validity of the deprecation statement, but reveals a significant gap between current practice and user needs</x:v>
      </x:c>
      <x:c r="J1123" t="str">
        <x:v>No</x:v>
      </x:c>
      <x:c r="K1123" t="str">
        <x:v>Not reported</x:v>
      </x:c>
      <x:c r="L1123" t="str">
        <x:v>Yes</x:v>
      </x:c>
      <x:c r="M1123" s="6"/>
      <x:c r="N1123"/>
      <x:c r="O1123" t="str">
        <x:v>Software maintenance and evolution</x:v>
      </x:c>
      <x:c r="P1123" t="str">
        <x:v>Open source project sustainability research</x:v>
      </x:c>
      <x:c r="Q1123" t="str">
        <x:v>No</x:v>
      </x:c>
    </x:row>
    <x:row r="1124" ht="25.5" customHeight="1">
      <x:c r="A1124" t="str">
        <x:v>Datalog-Based Language-Agnostic Change Impact Analysis for Microservices</x:v>
      </x:c>
      <x:c r="B1124" t="str">
        <x:v>Testing</x:v>
      </x:c>
      <x:c r="C1124" t="str">
        <x:v>This paper presents Microscope, a Datalog-based language-agnostic change impact analysis tool for microservices. It addresses the multilingual challenge by uniformly representing code and configuration files as relational Datalog rules, enabling efficient identification of impacted interfaces via a Datalog solver. Evaluated on real-world industrial projects (e.g., Ant Group), Microscope reduces 97% of test interfaces and saves 73% testing time, with analysis overhead at only 38% of incremental build time.</x:v>
      </x:c>
      <x:c r="D1124" t="str">
        <x:v>This paper presents Microscope, a Datalog-based language-agnostic change impact analysis tool for microservices. It addresses the multilingual challenge by uniformly representing code and configuration files as relational Datalog rules, enabling efficient identification of impacted interfaces via a Datalog solver. Evaluated on real-world industrial projects (e.g., Ant Group), Microscope reduces 97% of test interfaces and saves 73% testing time, with analysis overhead at only 38% of incremental build time.</x:v>
      </x:c>
      <x:c r="E1124" t="str">
        <x:v>The research topic is Change Impact Analysis (CIA) in microservice architecture, focusing on solving the problem of unified representation and efficient analysis in multi-language environments, and proposes a static analysis method based on Datalog to support early testing (Shift-Left) and reduce risks caused by changes.</x:v>
      </x:c>
      <x:c r="F1124" t="str">
        <x:v>No</x:v>
      </x:c>
      <x:c r="G1124" t="str">
        <x:v>ICSE-25</x:v>
      </x:c>
      <x:c r="H1124" t="str">
        <x:v>Data set: Ant Group’s 10 core microservice applications and 4 open source microservice projects (such as TCC-Transaction, Apache Seata, etc.), with code sizes ranging from 26 to 600 KLoC, covering 9 languages such as Java, XML, and JavaScript.
Change sample: 67 semantic changes were extracted from 112 code commits for analysis.</x:v>
      </x:c>
      <x:c r="I1124" t="str">
        <x:v>Quantitative indicators:
Analysis efficiency: fact extraction time (8% of incremental build time on average), overall CIA time (38% of incremental build time on average).
Analysis effect:
Accuracy rate: 338 affected interfaces were identified, with a false positive rate of 17% (59) and a false negative rate of 6% (20).
Test optimization: Reduce 97% of test interfaces and save 73% of test time.
Effect comparison: After removing support for XML, the false negative rate rose to 27%, verifying the necessity of multi-language support.</x:v>
      </x:c>
      <x:c r="J1124" t="str">
        <x:v>Yes</x:v>
      </x:c>
      <x:c r="K1124" t="str">
        <x:v>Industrial application: Microscope has been integrated into Ant Group’s continuous integration (CI) system to analyze the impact of code changes in real time and guide selective testing.
Case:
Alipay's front-end and back-end were inconsistent due to a line of code changes, affecting 20 million users. Microscope successfully identified such implicit dependencies.
In applications such as Ant Group's ClearingCenter (600,000 lines of code), the tool's efficiency and scalability have been verified.</x:v>
      </x:c>
      <x:c r="L1124" t="str">
        <x:v>Yes</x:v>
      </x:c>
      <x:c r="M1124" s="6"/>
      <x:c r="N1124"/>
      <x:c r="O1124" t="str">
        <x:v>Program Analysis and Software Testing</x:v>
      </x:c>
      <x:c r="P1124" t="str">
        <x:v>program analysis techniques</x:v>
      </x:c>
      <x:c r="Q1124" t="str">
        <x:v>No</x:v>
      </x:c>
    </x:row>
    <x:row r="1125" ht="25.5" customHeight="1">
      <x:c r="A1125" t="str">
        <x:v>GenC2Rust: Towards Generating Generic Rust Code from C</x:v>
      </x:c>
      <x:c r="B1125" t="str">
        <x:v>Development</x:v>
      </x:c>
      <x:c r="C1125" t="str">
        <x:v>This paper introduces GenC2Rust, a tool designed to automatically translate polymorphic void pointers in C code into Rust generics. By statically analyzing typing constraints in C programs, GenC2Rust generates Rust code that better utilizes Rust's language features, improving safety and maintainability. The evaluation on 42 C programs demonstrated its effectiveness, successfully retyping 4,572 void pointers.</x:v>
      </x:c>
      <x:c r="D1125" t="str">
        <x:v>This paper introduces GenC2Rust, a tool designed to automatically translate polymorphic void pointers in C code into Rust generics. By statically analyzing typing constraints in C programs, GenC2Rust generates Rust code that better utilizes Rust's language features, improving safety and maintainability. The evaluation on 42 C programs demonstrated its effectiveness, successfully retyping 4,572 void pointers.</x:v>
      </x:c>
      <x:c r="E1125" t="str">
        <x:v>The research topic of the paper is to automatically convert polymorphic void pointers in C code into Rust generic pointers to generate code that is safer and more in line with Rust language features.</x:v>
      </x:c>
      <x:c r="F1125" t="str">
        <x:v>No</x:v>
      </x:c>
      <x:c r="G1125" t="str">
        <x:v>ICSE-25</x:v>
      </x:c>
      <x:c r="H1125" t="str">
        <x:v>The paper uses 42 C programs from tools such as Laertes, Crown and Concrat as benchmarks, covering different fields and scales, such as air-connect, bzip2, lmdb, etc.</x:v>
      </x:c>
      <x:c r="I1125" t="str">
        <x:v>Quantitative indicators:
Conversion time (Runtime, ATime, RTime)
Number of void pointers converted (Retyped)
Number of conversions to generic pointers (TP)
Conversion success rate (Percentage)
Effect:
On average, each program converts 108.86 void pointers, of which 91.21 are converted to generic pointers.
The total conversion success rate is 60%, and the conversion rate of some programs (such as ht) reaches 100%.</x:v>
      </x:c>
      <x:c r="J1125" t="str">
        <x:v>No</x:v>
      </x:c>
      <x:c r="K1125" t="str">
        <x:v>Not reported</x:v>
      </x:c>
      <x:c r="L1125" t="str">
        <x:v>No</x:v>
      </x:c>
      <x:c r="M1125" s="6"/>
      <x:c r="N1125"/>
      <x:c r="O1125" t="str">
        <x:v>Code generation and understanding</x:v>
      </x:c>
      <x:c r="P1125" t="str">
        <x:v>Code translation and migration</x:v>
      </x:c>
      <x:c r="Q1125" t="str">
        <x:v>No</x:v>
      </x:c>
    </x:row>
    <x:row r="1126" ht="25.5" customHeight="1">
      <x:c r="A1126" t="str">
        <x:v>Instrumentation-Driven Evolution-Aware Runtime Verification</x:v>
      </x:c>
      <x:c r="B1126" t="str">
        <x:v>Testing</x:v>
      </x:c>
      <x:c r="C1126" t="str">
        <x:v>This paper introduces iMOP, the first instrumentation-driven evolution-aware runtime verification (RV) framework. By re-instrumenting only changed code and reusing instrumentation for unchanged code, iMOP significantly reduces RV overhead. Evaluated on 2,028 revisions of 66 projects, iMOP achieves up to 40.2x speedup over traditional methods while maintaining safety (no missed new violations). iMOP also pioneers the combination of regression test selection (RTS) with RV for further efficiency gains.</x:v>
      </x:c>
      <x:c r="D1126" t="str">
        <x:v>This paper introduces iMOP, the first instrumentation-driven evolution-aware runtime verification (RV) framework. By re-instrumenting only changed code and reusing instrumentation for unchanged code, iMOP significantly reduces RV overhead. Evaluated on 2,028 revisions of 66 projects, iMOP achieves up to 40.2x speedup over traditional methods while maintaining safety (no missed new violations). iMOP also pioneers the combination of regression test selection (RTS) with RV for further efficiency gains.</x:v>
      </x:c>
      <x:c r="E1126" t="str">
        <x:v>The research theme of the paper is to optimize the efficiency of runtime verification in the test phase and reduce repeated instrumentation overhead through instrumentation-driven evolution-aware technology while ensuring security.</x:v>
      </x:c>
      <x:c r="F1126" t="str">
        <x:v>No</x:v>
      </x:c>
      <x:c r="G1126" t="str">
        <x:v>ICSE-25</x:v>
      </x:c>
      <x:c r="H1126" t="str">
        <x:v>The paper uses 2,028 historical versions of 66 open source projects as benchmarks, covering different scales and domains, such as code from the DaCapo benchmark and actual GitHub projects. Specific projects include air-connect, bzip2, etc., with a total of 17,546 test cases.</x:v>
      </x:c>
      <x:c r="I1126" t="str">
        <x:v>Quantitative indicators:
Speedup ratio (Speedup): The acceleration multiple of iMOP compared to full RV.
Safety: Whether new violations are missed.
The number of re-instrumented classes.
Effect:
iMOP speeds up an average of 10x (up to 40.2x), 5.8x faster than secure spec-driven technology, and 2.4x faster than unsafe technology.
Security: 11 iMOP technologies are completely safe, 3 have missed violations in rare cases (0.44%-0.74% of versions).
Time saved: cumulative savings of 40.4 hours (compared to full RV) and 24.2 hours (compared to safety specification drive technology).</x:v>
      </x:c>
      <x:c r="J1126" t="str">
        <x:v>No</x:v>
      </x:c>
      <x:c r="K1126" t="str">
        <x:v>Not reported</x:v>
      </x:c>
      <x:c r="L1126" t="str">
        <x:v>No</x:v>
      </x:c>
      <x:c r="M1126" s="6" t="e">
        <x:f>HYPERLINK("https://github.com/SoftEngResearch/imop","https://github.com/SoftEngResearch/imop")</x:f>
        <x:v>HYPERLINK is not implemented. linkLocation=https://github.com/SoftEngResearch/imop, friendlyName=https://github.com/SoftEngResearch/imop</x:v>
      </x:c>
      <x:c r="N1126" t="str">
        <x:v>0</x:v>
      </x:c>
      <x:c r="O1126" t="str">
        <x:v>Program Analysis and Software Testing</x:v>
      </x:c>
      <x:c r="P1126" t="str">
        <x:v>Test efficiency optimization</x:v>
      </x:c>
      <x:c r="Q1126" t="str">
        <x:v>No</x:v>
      </x:c>
    </x:row>
    <x:row r="1127" ht="25.5" customHeight="1">
      <x:c r="A1127" t="str">
        <x:v>Moye: A Wallbreaker for Monolithic Firmware</x:v>
      </x:c>
      <x:c r="B1127" t="str">
        <x:v>Testing</x:v>
      </x:c>
      <x:c r="C1127" t="str">
        <x:v>The paper introduces Moye, a novel method for identifying function boundaries in monolithic firmware. Monolithic firmware is widely used in resource-constrained embedded devices due to its execution efficiency and simplicity, but the lack of file format information poses challenges for traditional function identification techniques. Moye locates code sections by analyzing the distribution of jump instructions and employs a masked language model (MLM) to learn implicit constraints in register manipulations for accurate function boundary detection. Evaluations demonstrate that Moye achieves over 98% precision and 97% recall across multiple datasets, outperforming existing tools.</x:v>
      </x:c>
      <x:c r="D1127" t="str">
        <x:v>The paper introduces Moye, a novel method for identifying function boundaries in monolithic firmware. Monolithic firmware is widely used in resource-constrained embedded devices due to its execution efficiency and simplicity, but the lack of file format information poses challenges for traditional function identification techniques. Moye locates code sections by analyzing the distribution of jump instructions and employs a masked language model (MLM) to learn implicit constraints in register manipulations for accurate function boundary detection. Evaluations demonstrate that Moye achieves over 98% precision and 97% recall across multiple datasets, outperforming existing tools.</x:v>
      </x:c>
      <x:c r="E1127" t="str">
        <x:v>The research topic of the paper is function identification in single-chip firmware, focusing on solving the reverse engineering problems caused by the lack of file format information.</x:v>
      </x:c>
      <x:c r="F1127" t="str">
        <x:v>Yes</x:v>
      </x:c>
      <x:c r="G1127" t="str">
        <x:v>ICSE-25</x:v>
      </x:c>
      <x:c r="H1127" t="str">
        <x:v>The paper uses the following data sets for evaluation:
UCSB: Firmware samples from multiple research datasets.
Zephyr/VxWorks/RIOT/LiteOS/Contiki-NG/Embox: Firmware built on real-time operating system (RTOS).
DeviceFirm: Real firmware samples (48 in total) collected from embedded device manufacturers.
BAP/Ubuntu: A collection of binaries for pre-training and fine-tuning models.</x:v>
      </x:c>
      <x:c r="I1127" t="str">
        <x:v>Indicators: Precision, Recall, F1-score.
Effect:
On most datasets, Moye's precision exceeds 98% and recall exceeds 97%.
The F1 value is generally higher than other baseline tools (such as IDA Pro, Ghidra, etc.). For example, the F1 on the DeviceFirm data set is 0.972, while IDA Pro is only 0.253.</x:v>
      </x:c>
      <x:c r="J1127" t="str">
        <x:v>Yes</x:v>
      </x:c>
      <x:c r="K1127" t="str">
        <x:v>The paper mentions experiments on real device firmware (such as VxWorks, Zephyr, etc.) and points out the effectiveness of Moye in analyzing commercial embedded device firmware. In addition, the paper mentioned that Moye's target users are external security analysts and are used to conduct security analysis on firmware that is not disclosed by the manufacturer. However, no specific industrial cooperation cases or actual deployment were mentioned.
Answer: Experiments with real device firmware are mentioned, but specific application cases in the industry are not described in detail.</x:v>
      </x:c>
      <x:c r="L1127" t="str">
        <x:v>No</x:v>
      </x:c>
      <x:c r="M1127" s="6"/>
      <x:c r="N1127"/>
      <x:c r="O1127" t="str">
        <x:v>Software security and vulnerability analysis</x:v>
      </x:c>
      <x:c r="P1127" t="str">
        <x:v>Binary code analysis and decompilation</x:v>
      </x:c>
      <x:c r="Q1127" t="str">
        <x:v>Yes</x:v>
      </x:c>
    </x:row>
    <x:row r="1128" ht="25.5" customHeight="1">
      <x:c r="A1128" t="str">
        <x:v>Understanding and Detecting Peer Dependency Resolving Loop in npm Ecosystem</x:v>
      </x:c>
      <x:c r="B1128" t="str">
        <x:v>Development</x:v>
      </x:c>
      <x:c r="C1128" t="str">
        <x:v>This paper presents the first in-depth study of PeerSpin, an infinite loop issue caused by peer dependency resolution in the npm ecosystem. PeerSpin traps the npm client in endless cycles, leading to system crashes. The authors analyze the npm dependency resolution algorithm to identify the root cause of PeerSpin and characterize two dependency patterns that trigger it. They propose a novel detection technique, Node-Replacement-Conflict, and implement it in a tool called PeerChecker. Evaluations show that PeerChecker detected 72,968 versions of 5,662 packages with PeerSpin issues in the npm ecosystem. The team reported 100 problematic packages to developers, receiving 28 confirmations. The tools and datasets are open-sourced to improve ecosystem reliability.</x:v>
      </x:c>
      <x:c r="D1128" t="str">
        <x:v>This paper presents the first in-depth study of PeerSpin, an infinite loop issue caused by peer dependency resolution in the npm ecosystem. PeerSpin traps the npm client in endless cycles, leading to system crashes. The authors analyze the npm dependency resolution algorithm to identify the root cause of PeerSpin and characterize two dependency patterns that trigger it. They propose a novel detection technique, Node-Replacement-Conflict, and implement it in a tool called PeerChecker. Evaluations show that PeerChecker detected 72,968 versions of 5,662 packages with PeerSpin issues in the npm ecosystem. The team reported 100 problematic packages to developers, receiving 28 confirmations. The tools and datasets are open-sourced to improve ecosystem reliability.</x:v>
      </x:c>
      <x:c r="E1128" t="str">
        <x:v>The research topic of the paper is the infinite loop problem (PeerSpin) caused by peer dependency in the npm ecosystem, including its causes, detection methods and ecological impact.</x:v>
      </x:c>
      <x:c r="F1128" t="str">
        <x:v>No</x:v>
      </x:c>
      <x:c r="G1128" t="str">
        <x:v>ICSE-25</x:v>
      </x:c>
      <x:c r="H1128" t="str">
        <x:v>Dataset:
npm official registry snapshot (October 1, 2023), covering 36,767,234 package versions.
7,300 PeerSpin positive samples and 73,000 negative samples randomly selected from the test results were used to verify accuracy.
Comparison tool: dependency resolution process of npm client (v10.2.4).</x:v>
      </x:c>
      <x:c r="I1128" t="str">
        <x:v>Accuracy:
Out of 7,300 positive samples, PeerChecker detected all PeerSpin issues (zero false negatives).
Of the 73,000 negative samples, there were no false positives (zero false positives).
Performance:
PeerChecker's dependency resolution is 14 times faster than the npm client (tested on 1,000 package versions).
Ecological impact:
72,968 versions of 5,662 packages were detected to have PeerSpin issues.
After reporting 100 problem packages, 28 developer confirmations were obtained (19 committed fixes, 5 migration projects, and 4 adopted temporary solutions).</x:v>
      </x:c>
      <x:c r="J1128" t="str">
        <x:v>Yes</x:v>
      </x:c>
      <x:c r="K1128" t="str">
        <x:v>Industrial applications:
Suggest improvements to the dependency resolution algorithm to the npm maintainers (such as adding conflict warnings and iteration limits).
Provide developers with tools (PeerChecker) and best practices (such as avoiding fixed-version peer dependencies).
Case Study:
It analyzes real cases (such as version conflicts between react and react-dom) and demonstrates the specific performance and impact of PeerSpin.
Reported the actual repair status of 100 problematic packages (such as @angular/core, webpack, etc.).</x:v>
      </x:c>
      <x:c r="L1128" t="str">
        <x:v>No</x:v>
      </x:c>
      <x:c r="M1128" s="6"/>
      <x:c r="N1128"/>
      <x:c r="O1128" t="str">
        <x:v>Software maintenance and evolution</x:v>
      </x:c>
      <x:c r="P1128" t="str">
        <x:v>Software dependency management</x:v>
      </x:c>
      <x:c r="Q1128" t="str">
        <x:v>No</x:v>
      </x:c>
    </x:row>
    <x:row r="1129" ht="25.5" customHeight="1">
      <x:c r="A1129" t="str">
        <x:v>Critical Variable State-Aware Directed Greybox Fuzzing</x:v>
      </x:c>
      <x:c r="B1129" t="str">
        <x:v>Testing</x:v>
      </x:c>
      <x:c r="C1129" t="str">
        <x:v>This paper proposes CSFuzz, a novel directed greybox fuzzing approach that enhances vulnerability detection by tracking program states related to target sites. Traditional DGF relies solely on code coverage, potentially missing vulnerabilities requiring specific program states. CSFuzz statically identifies critical variables linked to targets, dynamically monitors their runtime values, and retains test cases triggering new states via adaptive feedback. Evaluations on Unibench and Magma benchmarks show CSFuzz achieves an average speedup of 152% and uncovers 4 new bugs (including 2 CVEs).</x:v>
      </x:c>
      <x:c r="D1129" t="str">
        <x:v>This paper proposes CSFuzz, a novel directed greybox fuzzing approach that enhances vulnerability detection by tracking program states related to target sites. Traditional DGF relies solely on code coverage, potentially missing vulnerabilities requiring specific program states. CSFuzz statically identifies critical variables linked to targets, dynamically monitors their runtime values, and retains test cases triggering new states via adaptive feedback. Evaluations on Unibench and Magma benchmarks show CSFuzz achieves an average speedup of 152% and uncovers 4 new bugs (including 2 CVEs).</x:v>
      </x:c>
      <x:c r="E1129" t="str">
        <x:v>The research topic of the paper is directional gray-box fuzz testing based on key variable state awareness, which aims to improve vulnerability detection efficiency by monitoring target-related program states.</x:v>
      </x:c>
      <x:c r="F1129" t="str">
        <x:v>No</x:v>
      </x:c>
      <x:c r="G1129" t="str">
        <x:v>ICSE-25</x:v>
      </x:c>
      <x:c r="H1129" t="str">
        <x:v>Unibench: Contains 8 real-world programs covering multiple input formats.
Magma: Contains 7 projects injected with historical CVE vulnerabilities (excluding 2 projects that failed to compile).
15 open source software (such as gpac, libxml2) are used for real-life scenario evaluation.</x:v>
      </x:c>
      <x:c r="I1129" t="str">
        <x:v>Indicators:
TTR (Time-to-Reach): The time to first reach the target.
TTE (Time-to-Exposure): The time when the vulnerability is first triggered.
Average number of vulnerabilities: Number of vulnerabilities discovered.
Effect:
On Unibench, CSFuzz's TTR and TTE were 129% and 85% faster than AFL respectively, and found 104% more vulnerabilities on average.
On Magma, TTE is 219% faster than AFL and finds 40% more vulnerabilities on average.
4 new vulnerabilities (2 CVEs) were discovered that were not found by other tools.</x:v>
      </x:c>
      <x:c r="J1129" t="str">
        <x:v>Yes</x:v>
      </x:c>
      <x:c r="K1129" t="str">
        <x:v>Industrial application: CSFuzz has been used to test open source software such as gpac and libxml2, and found 2 CVEs (CVE-2024-32376 and CVE-2024-32377), which were confirmed to be fixed by the developers.
Case Study: The paper takes gpac's buffer overflow vulnerability (CVE-2024-32376) as an example to illustrate that CSFuzz triggers the vulnerability by monitoring changes in bytes_in_header and remain variable values.</x:v>
      </x:c>
      <x:c r="L1129" t="str">
        <x:v>No</x:v>
      </x:c>
      <x:c r="M1129" s="6"/>
      <x:c r="N1129"/>
      <x:c r="O1129" t="str">
        <x:v>Program Analysis and Software Testing</x:v>
      </x:c>
      <x:c r="P1129" t="str">
        <x:v>Automated test generation</x:v>
      </x:c>
      <x:c r="Q1129" t="str">
        <x:v>No</x:v>
      </x:c>
    </x:row>
    <x:row r="1130" ht="25.5" customHeight="1">
      <x:c r="A1130" t="str">
        <x:v>LWDIFF: An LLM-Assisted Differential Testing Framework for WebAssembly Runtimes</x:v>
      </x:c>
      <x:c r="B1130" t="str">
        <x:v>Testing</x:v>
      </x:c>
      <x:c r="C1130" t="str">
        <x:v>The paper presents DRWASI, an LLM-assisted differential testing framework designed to detect bugs in WebAssembly System Interface (WASI) implementations across various Wasm runtimes. By generating diverse test cases and analyzing dynamic and static execution data, DRWASI identified 33 unique bugs, with 7 confirmed fixes. This work pioneers systematic testing of WASI, enhancing the reliability of the Wasm ecosystem.</x:v>
      </x:c>
      <x:c r="D1130" t="str">
        <x:v>The paper presents DRWASI, an LLM-assisted differential testing framework designed to detect bugs in WebAssembly System Interface (WASI) implementations across various Wasm runtimes. By generating diverse test cases and analyzing dynamic and static execution data, DRWASI identified 33 unique bugs, with 7 confirmed fixes. This work pioneers systematic testing of WASI, enhancing the reliability of the Wasm ecosystem.</x:v>
      </x:c>
      <x:c r="E1130" t="str">
        <x:v>The research topic is differential testing of WebAssembly System Interface (WASI) implementation, focusing on solving error detection problems in WASI implementation.</x:v>
      </x:c>
      <x:c r="F1130" t="str">
        <x:v>Yes</x:v>
      </x:c>
      <x:c r="G1130" t="str">
        <x:v>ICSE-25</x:v>
      </x:c>
      <x:c r="H1130" t="str">
        <x:v>The paper does not explicitly mention external benchmarks, but built a dedicated test suite containing 4,597 Wasm binaries, covering almost all WASI functionality.</x:v>
      </x:c>
      <x:c r="I1130" t="str">
        <x:v>Number of test cases: 4,597 Wasm binaries, performing 14,174 differential tests.
Bugs Found: 33 unique bugs, 33 confirmed and 7 fixed.
Efficiency: The test generation phase takes 183.56 seconds (LLM generates seeds in 179.29 seconds, and the mutation program takes 4.27 seconds); the test execution phase takes about 4,456 seconds (first round).</x:v>
      </x:c>
      <x:c r="J1130" t="str">
        <x:v>No</x:v>
      </x:c>
      <x:c r="K1130" t="str">
        <x:v>Not reported</x:v>
      </x:c>
      <x:c r="L1130" t="str">
        <x:v>No</x:v>
      </x:c>
      <x:c r="M1130" s="6"/>
      <x:c r="N1130"/>
      <x:c r="O1130" t="str">
        <x:v>Program Analysis and Software Testing</x:v>
      </x:c>
      <x:c r="P1130" t="str">
        <x:v>Automated test generation</x:v>
      </x:c>
      <x:c r="Q1130" t="str">
        <x:v>Yes</x:v>
      </x:c>
    </x:row>
    <x:row r="1131" ht="25.5" customHeight="1">
      <x:c r="A1131" t="str">
        <x:v>No Harness, No Problem: Oracle-guided Harnessing for Auto-generating C API Fuzzing Harnesses</x:v>
      </x:c>
      <x:c r="B1131" t="str">
        <x:v>Testing</x:v>
      </x:c>
      <x:c r="C1131" t="str">
        <x:v>The paper introduces Oracle-guided Harnessing, a technique for automatically generating semantically correct fuzzing harnesses for C APIs. By leveraging Correctness Oracles (compilation, execution, and coverage), the method ensures high-quality harness generation while avoiding false-positive crashes. Evaluated on 20 real-world libraries, it discovered 41 new vulnerabilities and outperformed both manually written harnesses and the state-of-the-art tool Hopper in coverage and bug-finding effectiveness.</x:v>
      </x:c>
      <x:c r="D1131" t="str">
        <x:v>The paper introduces Oracle-guided Harnessing, a technique for automatically generating semantically correct fuzzing harnesses for C APIs. By leveraging Correctness Oracles (compilation, execution, and coverage), the method ensures high-quality harness generation while avoiding false-positive crashes. Evaluated on 20 real-world libraries, it discovered 41 new vulnerabilities and outperformed both manually written harnesses and the state-of-the-art tool Hopper in coverage and bug-finding effectiveness.</x:v>
      </x:c>
      <x:c r="E1131" t="str">
        <x:v>The research topic is to automatically generate a semantically correct C API fuzz testing tool (harness), focusing on solving the problems of false positive crashes and low coverage caused by semantic errors in traditional methods.</x:v>
      </x:c>
      <x:c r="F1131" t="str">
        <x:v>Yes</x:v>
      </x:c>
      <x:c r="G1131" t="str">
        <x:v>ICSE-25</x:v>
      </x:c>
      <x:c r="H1131" t="str">
        <x:v>The paper selected 20 real-world C libraries as benchmark tests, including libGEOS, HDF5, SQLite, etc., covering multiple fields such as multimedia, scientific computing, and file parsing. Four of the libraries had no ready-made testing tools before.</x:v>
      </x:c>
      <x:c r="I1131" t="str">
        <x:v>Coverage: The generated test tools have a median coverage increase of 14% compared to manually written tools.
Vulnerability discovery: 41 new vulnerabilities were discovered (40 have been fixed), far exceeding Hopper (10) and manual tools (11).
False alarm rate: 0% (Hopper false alarm rate is 40-100%).
Efficiency: Diverse test tools can be generated for complex libraries within 1 hour.</x:v>
      </x:c>
      <x:c r="J1131" t="str">
        <x:v>Yes</x:v>
      </x:c>
      <x:c r="K1131" t="str">
        <x:v>The paper mentioned that this method is suitable for large-scale fuzz testing platforms such as Google OSS-Fuzz, and has successfully tested multiple commonly used libraries in the industry (such as SQLite, libGEOS). No specific examples of industry cooperation were mentioned, but its potential to improve the security of open source libraries was highlighted.</x:v>
      </x:c>
      <x:c r="L1131" t="str">
        <x:v>No</x:v>
      </x:c>
      <x:c r="M1131" s="6"/>
      <x:c r="N1131"/>
      <x:c r="O1131" t="str">
        <x:v>Program Analysis and Software Testing</x:v>
      </x:c>
      <x:c r="P1131" t="str">
        <x:v>Automated test generation</x:v>
      </x:c>
      <x:c r="Q1131" t="str">
        <x:v>No</x:v>
      </x:c>
    </x:row>
    <x:row r="1132" ht="25.5" customHeight="1">
      <x:c r="A1132" t="str">
        <x:v>Parametric Falsification of Many Probabilistic Requirements under Flakiness</x:v>
      </x:c>
      <x:c r="B1132" t="str">
        <x:v>Testing</x:v>
      </x:c>
      <x:c r="C1132" t="str">
        <x:v>This paper introduces a novel approach called Parametric Falsification (PF) for testing Cyber-Physical Systems (CPS) under probabilistic requirements and flakiness. PF combines parametric model checking and many-objective optimization to precompute constraints offline and generate test cases online that maximize the likelihood of violations. Empirical evaluations on four CPS benchmarks demonstrate that PF outperforms random search and state-of-the-art baselines (e.g., Focused Falsification and MORLOT) in detecting violations while maintaining negligible offline overhead.</x:v>
      </x:c>
      <x:c r="D1132" t="str">
        <x:v>This paper introduces a novel approach called Parametric Falsification (PF) for testing Cyber-Physical Systems (CPS) under probabilistic requirements and flakiness. PF combines parametric model checking and many-objective optimization to precompute constraints offline and generate test cases online that maximize the likelihood of violations. Empirical evaluations on four CPS benchmarks demonstrate that PF outperforms random search and state-of-the-art baselines (e.g., Focused Falsification and MORLOT) in detecting violations while maintaining negligible offline overhead.</x:v>
      </x:c>
      <x:c r="E1132" t="str">
        <x:v>The research topic is Cyber-Physical Systems falsification testing under multi-probability requirements, focusing on solving the efficiency and traceability issues during simulation uncertainty and simultaneous verification of multiple requirements.</x:v>
      </x:c>
      <x:c r="F1132" t="str">
        <x:v>Yes</x:v>
      </x:c>
      <x:c r="G1132" t="str">
        <x:v>ICSE-25</x:v>
      </x:c>
      <x:c r="H1132" t="str">
        <x:v>The paper uses four open source CPS benchmarks:
ADAS1/ADAS2 (Advanced Driving Assistance System, based on research by Nejati et al.)
RR (rescue robot scene)
UAV (UAV team mission scenario)</x:v>
      </x:c>
      <x:c r="I1132" t="str">
        <x:v>Indicators:
Number of Flaky violations (number of detected requirement violations)
Severity of violations (violation severity, measured by parameter distance)
Offline analysis time (computational overhead of parametric model checking)
Effect:
PF significantly outperforms baseline methods in most cases (for example, the violation detection frequency of PF in ADAS2 reaches 90%-100%, while random search is 0%-66%).
In complex scenarios (such as UAVs), PF's violation severity scores are lower (more severe), and the offline analysis time is only 1-2 seconds on average.</x:v>
      </x:c>
      <x:c r="J1132" t="str">
        <x:v>Yes</x:v>
      </x:c>
      <x:c r="K1132" t="str">
        <x:v>The paper mentions the application of CPS in the automotive industry (such as ADAS) and aerospace fields, but does not provide specific industry case studies (such as actual car company cooperation projects). The effectiveness of the method is only verified through simulation experiments.</x:v>
      </x:c>
      <x:c r="L1132" t="str">
        <x:v>No</x:v>
      </x:c>
      <x:c r="M1132" s="6"/>
      <x:c r="N1132"/>
      <x:c r="O1132" t="str">
        <x:v>Cross-cutting and emerging themes</x:v>
      </x:c>
      <x:c r="P1132" t="str">
        <x:v>Autonomous driving system testing</x:v>
      </x:c>
      <x:c r="Q1132" t="str">
        <x:v>No</x:v>
      </x:c>
    </x:row>
    <x:row r="1133" ht="25.5" customHeight="1">
      <x:c r="A1133" t="str">
        <x:v>REDII: Test Infrastructure to Enable Deterministic Reproduction of Failures for Distributed Systems</x:v>
      </x:c>
      <x:c r="B1133" t="str">
        <x:v>Testing</x:v>
      </x:c>
      <x:c r="C1133" t="str">
        <x:v>This paper introduces ReDII, an infrastructure designed to support regression testing and deterministic failure reproduction in distributed systems. ReDII consists of a dataset (ReDiD) containing real-world bugs and a testing framework (ReDiT) that enables developers to write deterministic test cases for reproducing failures. Evaluated on 63 bugs from 7 widely used distributed systems, ReDiT demonstrates effectiveness in failure reproduction and efficiency in resource usage. The framework provides a reusable and platform-agnostic solution for distributed-system testing.</x:v>
      </x:c>
      <x:c r="D1133" t="str">
        <x:v>This paper introduces ReDII, an infrastructure designed to support regression testing and deterministic failure reproduction in distributed systems. ReDII consists of a dataset (ReDiD) containing real-world bugs and a testing framework (ReDiT) that enables developers to write deterministic test cases for reproducing failures. Evaluated on 63 bugs from 7 widely used distributed systems, ReDiT demonstrates effectiveness in failure reproduction and efficiency in resource usage. The framework provides a reusable and platform-agnostic solution for distributed-system testing.</x:v>
      </x:c>
      <x:c r="E1133" t="str">
        <x:v>The research topic is deterministic regression testing of distributed systems, focusing on solving the challenges of non-deterministic fault recurrence in distributed systems, and providing general tool support.</x:v>
      </x:c>
      <x:c r="F1133" t="str">
        <x:v>No</x:v>
      </x:c>
      <x:c r="G1133" t="str">
        <x:v>ICSE-25</x:v>
      </x:c>
      <x:c r="H1133" t="str">
        <x:v>The paper uses 7 open source distributed systems as benchmarks:
ActiveMQ
Cassandra
HDFS
HBase
Kafka
RocketMQ
ZooKeeper</x:v>
      </x:c>
      <x:c r="I1133" t="str">
        <x:v>Indicators:
Fault recurrence time (test case execution time)
Resource consumption (CPU utilization, memory usage)
Number of concurrent processes (PIDs)
Effect:
The average execution time of all test cases ranges from 22.92 seconds (ActiveMQ) to 146.96 seconds (HBase).
The highest CPU utilization is 42.37% (Cassandra), and the highest memory usage is 14.85% (Cassandra), both of which are within a reasonable range.</x:v>
      </x:c>
      <x:c r="J1133" t="str">
        <x:v>Yes</x:v>
      </x:c>
      <x:c r="K1133" t="str">
        <x:v>The paper mentions a number of distributed systems widely used in the industry (such as Cassandra, Kafka, ZooKeeper, etc.), and demonstrates the application of ReDiT in reproducing real defects through actual cases (such as CASSANDRA-14365, ZOOKEEPER-2355, etc.). However, no cooperation with specific companies or deployment cases in the industry were mentioned.</x:v>
      </x:c>
      <x:c r="L1133" t="str">
        <x:v>No</x:v>
      </x:c>
      <x:c r="M1133" s="6"/>
      <x:c r="N1133"/>
      <x:c r="O1133" t="str">
        <x:v>Program Analysis and Software Testing</x:v>
      </x:c>
      <x:c r="P1133" t="str">
        <x:v>Automated test generation</x:v>
      </x:c>
      <x:c r="Q1133" t="str">
        <x:v>No</x:v>
      </x:c>
    </x:row>
    <x:row r="1134" ht="25.5" customHeight="1">
      <x:c r="A1134" t="str">
        <x:v>Automated Generation of Accessibility Test Reports from Recorded User Transcripts</x:v>
      </x:c>
      <x:c r="B1134" t="str">
        <x:v>Testing</x:v>
      </x:c>
      <x:c r="C1134" t="str">
        <x:v>This paper introduces Reca11, an automated tool that leverages large language models (LLMs) like GPT-4 to generate accessibility test reports from transcripts of recorded user testing sessions. Through systematic prompt engineering, the study explores optimal configurations for input, instructions, context, and demonstrations. Evaluated on 36 real-world test sessions involving users with disabilities (e.g., blindness, motor impairments), Reca11 achieves a high recall (98%) and precision (85%). The paper also analyzes the strengths (e.g., thorough issue detection) and weaknesses (e.g., misinterpretation of neutral statements) of LLMs in this domain.</x:v>
      </x:c>
      <x:c r="D1134" t="str">
        <x:v>This paper introduces Reca11, an automated tool that leverages large language models (LLMs) like GPT-4 to generate accessibility test reports from transcripts of recorded user testing sessions. Through systematic prompt engineering, the study explores optimal configurations for input, instructions, context, and demonstrations. Evaluated on 36 real-world test sessions involving users with disabilities (e.g., blindness, motor impairments), Reca11 achieves a high recall (98%) and precision (85%). The paper also analyzes the strengths (e.g., thorough issue detection) and weaknesses (e.g., misinterpretation of neutral statements) of LLMs in this domain.</x:v>
      </x:c>
      <x:c r="E1134" t="str">
        <x:v>The research topic is the use of large language models (LLMs) to automatically generate software accessibility test reports, aiming to solve the high cost and inefficiency problems of manual analysis records in traditional user testing.</x:v>
      </x:c>
      <x:c r="F1134" t="str">
        <x:v>Yes</x:v>
      </x:c>
      <x:c r="G1134" t="str">
        <x:v>ICSE-25</x:v>
      </x:c>
      <x:c r="H1134" t="str">
        <x:v>The paper uses three data sets:
Money Manager (D_mm): An open source Android app injected with known accessibility issues.
Record a Goose Sighting (D_gs): An educational website containing hand-injected accessibility issues.
Fable (D_fb): Archived data from real user testing on the Fable platform, covering multiple assistive technologies and user types.</x:v>
      </x:c>
      <x:c r="I1134" t="str">
        <x:v>Indicators:
Precision: The proportion of correctly reported issues among all reported issues.
Recall: the proportion of correctly reported issues to all real issues.
Effect:
When using the "All" selection strategy, the precision is 85% and the recall rate is 98%.
When using the "Common" selection strategy, precision rises slightly to 86% and recall drops to 85%.</x:v>
      </x:c>
      <x:c r="J1134" t="str">
        <x:v>Yes</x:v>
      </x:c>
      <x:c r="K1134" t="str">
        <x:v>The paper mentions a collaboration with Fable Tech Labs Inc., a platform that connects software teams with testers with disabilities. The research used Fable’s real test session data (D_fb) and consulted its internal guidelines such as the “Research Directory” for contextual information. In addition, the tool is designed to provide automated support for intermediary platforms and software teams like Fable, reducing manual analysis costs.</x:v>
      </x:c>
      <x:c r="L1134" t="str">
        <x:v>No</x:v>
      </x:c>
      <x:c r="M1134" s="6"/>
      <x:c r="N1134"/>
      <x:c r="O1134" t="str">
        <x:v>SE for AI </x:v>
      </x:c>
      <x:c r="P1134" t="str">
        <x:v>Software text mining and information extraction based on machine learning</x:v>
      </x:c>
      <x:c r="Q1134" t="str">
        <x:v>Yes</x:v>
      </x:c>
    </x:row>
    <x:row r="1135" ht="25.5" customHeight="1">
      <x:c r="A1135" t="str">
        <x:v>Fuzzing MLIR Compilers with Custom Mutation Synthesis</x:v>
      </x:c>
      <x:c r="B1135" t="str">
        <x:v>Testing</x:v>
      </x:c>
      <x:c r="C1135" t="str">
        <x:v>The paper introduces SynthFuzz, a novel fuzzing technique for testing MLIR compilers. MLIR enables developers to define custom IR dialects, but manually writing test generators for each dialect is impractical. SynthFuzz automatically synthesizes parameterized, context-dependent mutations from existing test cases, eliminating the need for manual customization. Evaluations show that SynthFuzz outperforms baseline methods in code and dialect coverage, and it successfully uncovered a new bug in the CIRCT project.</x:v>
      </x:c>
      <x:c r="D1135" t="str">
        <x:v>The paper introduces SynthFuzz, a novel fuzzing technique for testing MLIR compilers. MLIR enables developers to define custom IR dialects, but manually writing test generators for each dialect is impractical. SynthFuzz automatically synthesizes parameterized, context-dependent mutations from existing test cases, eliminating the need for manual customization. Evaluations show that SynthFuzz outperforms baseline methods in code and dialect coverage, and it successfully uncovered a new bug in the CIRCT project.</x:v>
      </x:c>
      <x:c r="E1135" t="str">
        <x:v>Automated test generation techniques, especially fuzz testing methods for MLIR compilers, improve test effectiveness and coverage by synthesizing context-sensitive mutations.</x:v>
      </x:c>
      <x:c r="F1135" t="str">
        <x:v>Yes</x:v>
      </x:c>
      <x:c r="G1135" t="str">
        <x:v>ICSE-25</x:v>
      </x:c>
      <x:c r="H1135" t="str">
        <x:v>Papers are evaluated on four MLIR projects:
LLVM/MLIR (core dialect)
ONNX-MLIR (Deep Learning Compiler)
Triton (programming language compiler)
CIRCT (hardware compiler)</x:v>
      </x:c>
      <x:c r="I1135" t="str">
        <x:v>Branch Coverage: SynthFuzz improves 1.22×, 29.78× and 17.47× on average compared to the baseline methods (Grammarinator, MLIRSmith, NeuRI).
Dialect Pair Coverage: SynthFuzz improves on average 1.75× (control dependence) and 1.88× (data dependence) compared to the baseline method.
Effectiveness improvement: Through parameterized mutation, SynthFuzz reduces the proportion of tests that violate common MLIR constraints (from 30.2% to 15.9%).</x:v>
      </x:c>
      <x:c r="J1135" t="str">
        <x:v>Yes</x:v>
      </x:c>
      <x:c r="K1135" t="str">
        <x:v>The paper mentions that SynthFuzz successfully discovered an unreported bug (Issue #6799) in the CIRCT project and has been fixed by the developer. In addition, the paper also demonstrates the generalization capabilities of SynthFuzz in non-MLIR fields through case studies generated by AWS CloudFormation templates.</x:v>
      </x:c>
      <x:c r="L1135" t="str">
        <x:v>No</x:v>
      </x:c>
      <x:c r="M1135" s="6" t="e">
        <x:f>HYPERLINK("https://github.com/UCLA-SEAL/SynthFuzz","https://github.com/UCLA-SEAL/SynthFuzz,")</x:f>
        <x:v>HYPERLINK is not implemented. linkLocation=https://github.com/UCLA-SEAL/SynthFuzz, friendlyName=https://github.com/UCLA-SEAL/SynthFuzz,</x:v>
      </x:c>
      <x:c r="N1135" t="str">
        <x:v>10</x:v>
      </x:c>
      <x:c r="O1135" t="str">
        <x:v>Program Analysis and Software Testing</x:v>
      </x:c>
      <x:c r="P1135" t="str">
        <x:v>Automated test generation</x:v>
      </x:c>
      <x:c r="Q1135" t="str">
        <x:v>No</x:v>
      </x:c>
    </x:row>
    <x:row r="1136" ht="25.5" customHeight="1">
      <x:c r="A1136" t="str">
        <x:v>InSVDF: Interface-State-Aware Virtual Device Fuzzing</x:v>
      </x:c>
      <x:c r="B1136" t="str">
        <x:v>Testing</x:v>
      </x:c>
      <x:c r="C1136" t="str">
        <x:v>The paper presents InSVDF, a fuzzing framework for detecting vulnerabilities in DMA interfaces of virtualized devices. Traditional fuzzers struggle with asynchronous DMA interactions and nested call depths. InSVDF addresses these challenges by:
Asynchrony-Aware State Snapshot (ASS): Captures and resets device states to reliably trigger asynchronous DMA calls.
Depth-Aware Seed Preservation (DSP): Prioritizes test cases that explore deep interaction chains.
Evaluations on QEMU/VirtualBox show InSVDF outperforms V-Shuttle by 24.2x in bug discovery speed and uncovered 2 new vulnerabilities (1 assigned a CVE ID).</x:v>
      </x:c>
      <x:c r="D1136" t="str">
        <x:v>The paper presents InSVDF, a fuzzing framework for detecting vulnerabilities in DMA interfaces of virtualized devices. Traditional fuzzers struggle with asynchronous DMA interactions and nested call depths. InSVDF addresses these challenges by:
Asynchrony-Aware State Snapshot (ASS): Captures and resets device states to reliably trigger asynchronous DMA calls.
Depth-Aware Seed Preservation (DSP): Prioritizes test cases that explore deep interaction chains.
Evaluations on QEMU/VirtualBox show InSVDF outperforms V-Shuttle by 24.2x in bug discovery speed and uncovered 2 new vulnerabilities (1 assigned a CVE ID).</x:v>
      </x:c>
      <x:c r="E1136" t="str">
        <x:v>DMA interface fuzz testing of virtual devices (such as USB/storage devices in QEMU) focuses on solving the problems of uncertain asynchronous call timing and unclear interaction depth.</x:v>
      </x:c>
      <x:c r="F1136" t="str">
        <x:v>No</x:v>
      </x:c>
      <x:c r="G1136" t="str">
        <x:v>ICSE-25</x:v>
      </x:c>
      <x:c r="H1136" t="str">
        <x:v>Target platforms: QEMU (6 devices: USB/Storage/Network/Graphics) and VirtualBox (2 random devices).
Baseline tool: V-Shuttle (currently the most advanced virtual device fuzz testing tool).</x:v>
      </x:c>
      <x:c r="I1136" t="str">
        <x:v>Branch coverage increased by 1-4% (varies by device)
Vulnerability discovery speed increased by up to 24.2 times (CVE-2024-8354)
The success rate of asynchronous interaction is significantly improved (contribution of ASS mechanism)
Deep interaction trigger ratio increased by 2-3 times (contribution of DSP mechanism)</x:v>
      </x:c>
      <x:c r="J1136" t="str">
        <x:v>Yes</x:v>
      </x:c>
      <x:c r="K1136" t="str">
        <x:v>Case 1: CVE-2024-3446 (CVSS 8.2) of QEMU was discovered. Malicious users can write to the MMIO area through DMA, causing the host to deny service or code execution.
Case 2: An undisclosed vulnerability was discovered in VirtualBox (Issue #2435).</x:v>
      </x:c>
      <x:c r="L1136" t="str">
        <x:v>No</x:v>
      </x:c>
      <x:c r="M1136" s="6"/>
      <x:c r="N1136"/>
      <x:c r="O1136" t="str">
        <x:v>Program Analysis and Software Testing</x:v>
      </x:c>
      <x:c r="P1136" t="str">
        <x:v>Automated test generation</x:v>
      </x:c>
      <x:c r="Q1136" t="str">
        <x:v>No</x:v>
      </x:c>
    </x:row>
    <x:row r="1137" ht="25.5" customHeight="1">
      <x:c r="A1137" t="str">
        <x:v>Reduce Dependence for Sound Concurrency Bug Prediction</x:v>
      </x:c>
      <x:c r="B1137" t="str">
        <x:v>Testing</x:v>
      </x:c>
      <x:c r="C1137" t="str">
        <x:v>The paper introduces a novel concept called Necessary Consistent Read Event (NRE) to refine dependencies in concurrency bug prediction. By integrating static program semantics with dynamic trace information, NRE eliminates unnecessary constraints, enabling exploration of more thread interleavings and uncovering more concurrency bugs. A hybrid analysis algorithm is proposed to efficiently compute NRE. Applied to tools like M2, the method detects 46.9% more data races in MySQL benchmarks with only 34% additional time overhead.</x:v>
      </x:c>
      <x:c r="D1137" t="str">
        <x:v>The paper introduces a novel concept called Necessary Consistent Read Event (NRE) to refine dependencies in concurrency bug prediction. By integrating static program semantics with dynamic trace information, NRE eliminates unnecessary constraints, enabling exploration of more thread interleavings and uncovering more concurrency bugs. A hybrid analysis algorithm is proposed to efficiently compute NRE. Applied to tools like M2, the method detects 46.9% more data races in MySQL benchmarks with only 34% additional time overhead.</x:v>
      </x:c>
      <x:c r="E1137" t="str">
        <x:v>Concurrency Bug Prediction
Data Race Detection
Hybrid Static-Dynamic Analysis</x:v>
      </x:c>
      <x:c r="F1137" t="str">
        <x:v>No</x:v>
      </x:c>
      <x:c r="G1137" t="str">
        <x:v>ICSE-25</x:v>
      </x:c>
      <x:c r="H1137" t="str">
        <x:v>MySQL (22 official test suites, 256 execution traces in total, sizes ranging from 62 MB to 39 GB).</x:v>
      </x:c>
      <x:c r="I1137" t="str">
        <x:v>Detection capability: 46.9% more data competitions are detected than M2, and 22.4% more data competitions are detected than SeqCheck.
Time overhead: The hybrid analysis algorithm only accounts for 34% of the total time.
Memory overhead: 81.6% and 74.5% higher than M2 and SeqCheck respectively.</x:v>
      </x:c>
      <x:c r="J1137" t="str">
        <x:v>No</x:v>
      </x:c>
      <x:c r="K1137" t="str">
        <x:v>Not reported</x:v>
      </x:c>
      <x:c r="L1137" t="str">
        <x:v>Yes</x:v>
      </x:c>
      <x:c r="M1137" s="6"/>
      <x:c r="N1137"/>
      <x:c r="O1137" t="str">
        <x:v>Program Analysis and Software Testing</x:v>
      </x:c>
      <x:c r="P1137" t="str">
        <x:v>program analysis techniques</x:v>
      </x:c>
      <x:c r="Q1137" t="str">
        <x:v>No</x:v>
      </x:c>
    </x:row>
    <x:row r="1138" ht="25.5" customHeight="1">
      <x:c r="A1138" t="str">
        <x:v>SAND: Decoupling Sanitization from Fuzzing for Low Overhead</x:v>
      </x:c>
      <x:c r="B1138" t="str">
        <x:v>Testing</x:v>
      </x:c>
      <x:c r="C1138" t="str">
        <x:v>The paper introduces SAND, a novel fuzzing framework that decouples sanitization from the fuzzing loop to reduce overhead. SAND performs fuzzing on normally built programs and only invokes sanitizer-enabled programs for inputs with unique execution patterns. Evaluations on 20 real-world programs show that SAND detects more bugs in 24 hours than baseline fuzzers without missing any.</x:v>
      </x:c>
      <x:c r="D1138" t="str">
        <x:v>The paper introduces SAND, a novel fuzzing framework that decouples sanitization from the fuzzing loop to reduce overhead. SAND performs fuzzing on normally built programs and only invokes sanitizer-enabled programs for inputs with unique execution patterns. Evaluations on 20 real-world programs show that SAND detects more bugs in 24 hours than baseline fuzzers without missing any.</x:v>
      </x:c>
      <x:c r="E1138" t="str">
        <x:v>Fuzzing
Detector (Sanitizer) optimization
Execution Pattern Analysis</x:v>
      </x:c>
      <x:c r="F1138" t="str">
        <x:v>No</x:v>
      </x:c>
      <x:c r="G1138" t="str">
        <x:v>ICSE-25</x:v>
      </x:c>
      <x:c r="H1138" t="str">
        <x:v>20 real-world programs (from UniFuzz test platform), covering various input types such as images, audio, video, text, etc.</x:v>
      </x:c>
      <x:c r="I1138" t="str">
        <x:v>Detection capabilities: Discover more vulnerabilities than baseline fuzz testing tools without missing any vulnerabilities.
Performance overhead: Detector execution time is reduced, and on average only 3.8% of inputs require calling the detector.
Coverage: Similar or higher code coverage than a normally built program.</x:v>
      </x:c>
      <x:c r="J1138" t="str">
        <x:v>No</x:v>
      </x:c>
      <x:c r="K1138" t="str">
        <x:v>Not reported</x:v>
      </x:c>
      <x:c r="L1138" t="str">
        <x:v>No</x:v>
      </x:c>
      <x:c r="M1138" s="6"/>
      <x:c r="N1138"/>
      <x:c r="O1138" t="str">
        <x:v>Program Analysis and Software Testing</x:v>
      </x:c>
      <x:c r="P1138" t="str">
        <x:v>Automated test generation</x:v>
      </x:c>
      <x:c r="Q1138" t="str">
        <x:v>No</x:v>
      </x:c>
    </x:row>
    <x:row r="1139" ht="25.5" customHeight="1">
      <x:c r="A1139" t="str">
        <x:v>TransferFuzz: Fuzzing with Historical Trace for Verifying Propagated Vulnerability CodeSecurity</x:v>
      </x:c>
      <x:c r="B1139" t="str">
        <x:v>Testing</x:v>
      </x:c>
      <x:c r="C1139" t="str">
        <x:v>The paper TransferFuzz: Fuzzing with Historical Trace for Verifying Propagated Vulnerability Code introduces TransferFuzz, a novel vulnerability verification framework designed to verify whether vulnerabilities propagated through code reuse can be triggered in new software. Traditional methods focus on detecting the presence of vulnerable code but fail to confirm its exploitability, leading to false positives. TransferFuzz extracts historical traces (e.g., function call sequences and key bytes) from the execution of vulnerable binaries and uses them to guide fuzzing in target binaries. Evaluations show that TransferFuzz is 2.5–26.2 times faster than existing techniques and expands the scope of affected software for 15 CVEs from 15 to 53 binaries.</x:v>
      </x:c>
      <x:c r="D1139" t="str">
        <x:v>The paper TransferFuzz: Fuzzing with Historical Trace for Verifying Propagated Vulnerability Code introduces TransferFuzz, a novel vulnerability verification framework designed to verify whether vulnerabilities propagated through code reuse can be triggered in new software. Traditional methods focus on detecting the presence of vulnerable code but fail to confirm its exploitability, leading to false positives. TransferFuzz extracts historical traces (e.g., function call sequences and key bytes) from the execution of vulnerable binaries and uses them to guide fuzzing in target binaries. Evaluations show that TransferFuzz is 2.5–26.2 times faster than existing techniques and expands the scope of affected software for 15 CVEs from 15 to 53 binaries.</x:v>
      </x:c>
      <x:c r="E1139" t="str">
        <x:v>Fuzz testing technology based on historical execution traces is used to verify whether propagated vulnerabilities can be triggered in code reuse scenarios.</x:v>
      </x:c>
      <x:c r="F1139" t="str">
        <x:v>Yes</x:v>
      </x:c>
      <x:c r="G1139" t="str">
        <x:v>ICSE-25</x:v>
      </x:c>
      <x:c r="H1139" t="str">
        <x:v>The paper uses data sets from AFLGo, SelectFuzz, DAFL and OCTOPOCs, containing 15 CVE vulnerabilities and 76 related binaries.</x:v>
      </x:c>
      <x:c r="I1139" t="str">
        <x:v>Precision and Recall: TransferFuzz both reaches 1.0, which is significantly better than other methods (such as LibAM’s Precision is 0.260).
Time-to-Exposure (TTE): 2.5–26.2 times faster than existing methods, with most vulnerabilities verified within 60 minutes and half within 2 minutes.
Expanding vulnerability impact scope: Expanding the impact binaries of 15 CVE vulnerabilities from 15 to 53.</x:v>
      </x:c>
      <x:c r="J1139" t="str">
        <x:v>No</x:v>
      </x:c>
      <x:c r="K1139" t="str">
        <x:v>Not reported</x:v>
      </x:c>
      <x:c r="L1139" t="str">
        <x:v>No</x:v>
      </x:c>
      <x:c r="M1139" s="6" t="e">
        <x:f>HYPERLINK("https://github.com/Siyuan-Li201/TransferFuzz","https://github.com/Siyuan-Li201/TransferFuzz,")</x:f>
        <x:v>HYPERLINK is not implemented. linkLocation=https://github.com/Siyuan-Li201/TransferFuzz, friendlyName=https://github.com/Siyuan-Li201/TransferFuzz,</x:v>
      </x:c>
      <x:c r="N1139" t="str">
        <x:v>11</x:v>
      </x:c>
      <x:c r="O1139" t="str">
        <x:v>Software maintenance and evolution</x:v>
      </x:c>
      <x:c r="P1139" t="str">
        <x:v>Automated program repair</x:v>
      </x:c>
      <x:c r="Q1139" t="str">
        <x:v>No</x:v>
      </x:c>
    </x:row>
    <x:row r="1140" ht="25.5" customHeight="1">
      <x:c r="A1140" t="str">
        <x:v>A Multiple Representation Transformer with Optimized Abstract Syntax Tree for Efficient Code Clone Detection</x:v>
      </x:c>
      <x:c r="B1140" t="str">
        <x:v>Maintenance</x:v>
      </x:c>
      <x:c r="C1140" t="str">
        <x:v>This paper proposes MRT-OAST, an efficient code clone detection method using a Multiple Representation Transformer with an Optimized Abstract Syntax Tree (OAST). The approach optimizes AST by pruning redundant nodes and unifying logic structures, then leverages pre-order and post-order traversals to generate multiple representations for learning. Experiments show that MRT-OAST outperforms state-of-the-art models on OJClone and Google Code Jam datasets, achieving significant speed improvements (5x and 563x faster) on BigCloneBench with minimal accuracy loss.</x:v>
      </x:c>
      <x:c r="D1140" t="str">
        <x:v>This paper proposes MRT-OAST, an efficient code clone detection method using a Multiple Representation Transformer with an Optimized Abstract Syntax Tree (OAST). The approach optimizes AST by pruning redundant nodes and unifying logic structures, then leverages pre-order and post-order traversals to generate multiple representations for learning. Experiments show that MRT-OAST outperforms state-of-the-art models on OJClone and Google Code Jam datasets, achieving significant speed improvements (5x and 563x faster) on BigCloneBench with minimal accuracy loss.</x:v>
      </x:c>
      <x:c r="E1140" t="str">
        <x:v>Code Clone Detection focuses on solving the problems of AST redundancy and detection efficiency.</x:v>
      </x:c>
      <x:c r="F1140" t="str">
        <x:v>Yes</x:v>
      </x:c>
      <x:c r="G1140" t="str">
        <x:v>ICSE-25</x:v>
      </x:c>
      <x:c r="H1140" t="str">
        <x:v>OJClone (C/C++ code)
Google Code Jam (GCJ, Java Code)
BigCloneBench (BCB, Java code)</x:v>
      </x:c>
      <x:c r="I1140" t="str">
        <x:v>Indicators: Precision (P), recall (Recall, R), F1 score (F₁), time efficiency (Time Cost).
Effect:
OJClone: P=99.8%, R=99.5%, F₁=99.7%
GCJ: P=99.8%, R=99.9%, F₁=99.9%
BCB: P=96.7%, R=95.7%, F₁=96.2%
Speed: 5 times faster than lightweight models and 563 times faster than BERT-based models.</x:v>
      </x:c>
      <x:c r="J1140" t="str">
        <x:v>No</x:v>
      </x:c>
      <x:c r="K1140" t="str">
        <x:v>Not reported</x:v>
      </x:c>
      <x:c r="L1140" t="str">
        <x:v>No</x:v>
      </x:c>
      <x:c r="M1140" s="6" t="e">
        <x:f>HYPERLINK("https://github.com/UnbSky/MRT-OAST","https://github.com/UnbSky/MRT-OAST,")</x:f>
        <x:v>HYPERLINK is not implemented. linkLocation=https://github.com/UnbSky/MRT-OAST, friendlyName=https://github.com/UnbSky/MRT-OAST,</x:v>
      </x:c>
      <x:c r="N1140" t="str">
        <x:v>0</x:v>
      </x:c>
      <x:c r="O1140" t="str">
        <x:v>Program Analysis and Software Testing</x:v>
      </x:c>
      <x:c r="P1140" t="str">
        <x:v>program analysis techniques</x:v>
      </x:c>
      <x:c r="Q1140" t="str">
        <x:v>Yes</x:v>
      </x:c>
    </x:row>
    <x:row r="1141" ht="25.5" customHeight="1">
      <x:c r="A1141" t="str">
        <x:v>Can an LLM find its way around a Spreadsheet?</x:v>
      </x:c>
      <x:c r="B1141" t="str">
        <x:v>Development</x:v>
      </x:c>
      <x:c r="C1141" t="str">
        <x:v>This paper introduces TradeSweep, an LLM-based tool for tabular data preprocessing. TradeSweep interprets natural language requests, retrieves relevant functions from a code library, and generates executable Python code to address issues like missing values and inconsistent formatting. Experiments on three trade datasets demonstrate its ability to produce high-quality code efficiently, reduce manual effort, and dynamically expand its code library for future tasks.</x:v>
      </x:c>
      <x:c r="D1141" t="str">
        <x:v>This paper introduces TradeSweep, an LLM-based tool for tabular data preprocessing. TradeSweep interprets natural language requests, retrieves relevant functions from a code library, and generates executable Python code to address issues like missing values and inconsistent formatting. Experiments on three trade datasets demonstrate its ability to produce high-quality code efficiently, reduce manual effort, and dynamically expand its code library for future tasks.</x:v>
      </x:c>
      <x:c r="E1141" t="str">
        <x:v>Automated tabular data preprocessing and code generation based on large language models (LLM).</x:v>
      </x:c>
      <x:c r="F1141" t="str">
        <x:v>Yes</x:v>
      </x:c>
      <x:c r="G1141" t="str">
        <x:v>ICSE-25</x:v>
      </x:c>
      <x:c r="H1141" t="str">
        <x:v>Teak: 69,134 U.S. imported teak transaction records
Grain: 145,217 Russian grain export transaction records
Timber: 3,087,822 Russian export timber transaction records</x:v>
      </x:c>
      <x:c r="I1141" t="str">
        <x:v>Indicators: Preprocessed data accuracy (compared with manual cleaning results), code quality (Pylint score, Radon complexity), first generation code pass rate, generation time.
Effect:
Data accuracy: TradeSweep results are highly consistent with manual cleaning (GT).
Code quality: Pylint score is close to full score (10 points), and Radon complexity is level A (optimal).
First time pass rate: TradeSweep achieves the highest (better than baseline) with minimal user intervention.
Generation time: faster than baseline methods (RAG optimization reduces prompt length).</x:v>
      </x:c>
      <x:c r="J1141" t="str">
        <x:v>No</x:v>
      </x:c>
      <x:c r="K1141" t="str">
        <x:v>Not reported</x:v>
      </x:c>
      <x:c r="L1141" t="str">
        <x:v>No</x:v>
      </x:c>
      <x:c r="M1141" s="6"/>
      <x:c r="N1141"/>
      <x:c r="O1141" t="str">
        <x:v>Human-computer interaction and developer tools</x:v>
      </x:c>
      <x:c r="P1141" t="str">
        <x:v>IDE tool development</x:v>
      </x:c>
      <x:c r="Q1141" t="str">
        <x:v>Yes</x:v>
      </x:c>
    </x:row>
    <x:row r="1142" ht="25.5" customHeight="1">
      <x:c r="A1142" t="str">
        <x:v>QEDCartographer: Automating Formal Verification Using Reward-Free Reinforcement Learning</x:v>
      </x:c>
      <x:c r="B1142" t="str">
        <x:v>Development</x:v>
      </x:c>
      <x:c r="C1142" t="str">
        <x:v>This paper presents QEDCartographer, an automated proof-synthesis tool that combines supervised and reinforcement learning to enhance proof search in formal verification. By addressing challenges like sparse rewards and infinite action spaces, QEDCartographer improves exploration efficiency, producing shorter and faster proofs. Evaluated on the CoqGym benchmark, it proves 21.4% of theorems, outperforming prior tools (e.g., Proverbot9001 at 19.8%), with proofs 26% shorter and 27% faster on average.</x:v>
      </x:c>
      <x:c r="D1142" t="str">
        <x:v>This paper presents QEDCartographer, an automated proof-synthesis tool that combines supervised and reinforcement learning to enhance proof search in formal verification. By addressing challenges like sparse rewards and infinite action spaces, QEDCartographer improves exploration efficiency, producing shorter and faster proofs. Evaluated on the CoqGym benchmark, it proves 21.4% of theorems, outperforming prior tools (e.g., Proverbot9001 at 19.8%), with proofs 26% shorter and 27% faster on average.</x:v>
      </x:c>
      <x:c r="E1142" t="str">
        <x:v>Automated formal verification, with a specific focus on improving the search mechanisms of proof synthesis tools through reinforcement learning.</x:v>
      </x:c>
      <x:c r="F1142" t="str">
        <x:v>Yes</x:v>
      </x:c>
      <x:c r="G1142" t="str">
        <x:v>ICSE-25</x:v>
      </x:c>
      <x:c r="H1142" t="str">
        <x:v>The paper uses the CoqGym benchmark, which contains 68,501 theorems from 124 open source Coq projects.</x:v>
      </x:c>
      <x:c r="I1142" t="str">
        <x:v>Quantitative indicators:
Theorem proof success rate (%).
Average proof length (number of tactical steps).
Average number of search steps (efficiency).
Effect:
QEDCartographer proved 21.4% of the test set theorems, which was better than Proverbot9001's 19.8%.
The generated proofs are on average 26% shorter and the search speed is increased by 27%.</x:v>
      </x:c>
      <x:c r="J1142" t="str">
        <x:v>No</x:v>
      </x:c>
      <x:c r="K1142" t="str">
        <x:v>The paper mentions application cases of formal verification in the industry, such as:
CompCert (Verified C Compiler for Aviation Safety).
Chrome, Android, and Firefox use formally verified encryption codes to ensure communication security.
Airbus uses CompCert to improve the safety and performance of aircraft systems.</x:v>
      </x:c>
      <x:c r="L1142" t="str">
        <x:v>No</x:v>
      </x:c>
      <x:c r="M1142" s="6"/>
      <x:c r="N1142"/>
      <x:c r="O1142" t="str">
        <x:v>Formal methods and verification</x:v>
      </x:c>
      <x:c r="P1142" t="str">
        <x:v>Program Verification and Theorem Proving</x:v>
      </x:c>
      <x:c r="Q1142" t="str">
        <x:v>Yes</x:v>
      </x:c>
    </x:row>
    <x:row r="1143" ht="25.5" customHeight="1">
      <x:c r="A1143" t="str">
        <x:v>TIGER: A Generating-Then-Ranking Framework for Practical Python Type Inference</x:v>
      </x:c>
      <x:c r="B1143" t="str">
        <x:v>Development</x:v>
      </x:c>
      <x:c r="C1143" t="str">
        <x:v>This paper presents TIGER, a two-stage Generating-Then-Ranking (GTR) framework for Python type inference. TIGER leverages fine-tuned pre-trained code models to generate diverse type candidates and rank them with user-defined types, achieving a Top-5 Exact Match accuracy of 94.6% on the ManyTypes4Py dataset. Notably, it improves accuracy for user-defined and unseen types by 11.2% and 20.1%, respectively. TIGER also demonstrates superior efficiency and robustness, making it practical for real-world applications.</x:v>
      </x:c>
      <x:c r="D1143" t="str">
        <x:v>This paper presents TIGER, a two-stage Generating-Then-Ranking (GTR) framework for Python type inference. TIGER leverages fine-tuned pre-trained code models to generate diverse type candidates and rank them with user-defined types, achieving a Top-5 Exact Match accuracy of 94.6% on the ManyTypes4Py dataset. Notably, it improves accuracy for user-defined and unseen types by 11.2% and 20.1%, respectively. TIGER also demonstrates superior efficiency and robustness, making it practical for real-world applications.</x:v>
      </x:c>
      <x:c r="E1143" t="str">
        <x:v>Python type inference focuses on solving the problem of automated inference of complex parameterized types and unknown user-defined types in dynamically typed languages.</x:v>
      </x:c>
      <x:c r="F1143" t="str">
        <x:v>Yes</x:v>
      </x:c>
      <x:c r="G1143" t="str">
        <x:v>ICSE-25</x:v>
      </x:c>
      <x:c r="H1143" t="str">
        <x:v>The paper uses the ManyTypes4Py data set, which contains 242,954 training instances and 85,205 test instances, covering a variety of types and variable categories.</x:v>
      </x:c>
      <x:c r="I1143" t="str">
        <x:v>Quantitative indicators:
Exact Match (EM)
Base Match (BM)
Effect:
TIGER achieves 94.6% Top-5 exact matching, which is better than the baseline model (such as TypeGen's 79.4%).
For user-defined types and unseen types, Top-5 exact matching increased by 11.2% and 20.1% respectively.</x:v>
      </x:c>
      <x:c r="J1143" t="str">
        <x:v>No</x:v>
      </x:c>
      <x:c r="K1143" t="str">
        <x:v>Not reported</x:v>
      </x:c>
      <x:c r="L1143" t="str">
        <x:v>No</x:v>
      </x:c>
      <x:c r="M1143" s="6"/>
      <x:c r="N1143"/>
      <x:c r="O1143" t="str">
        <x:v>Program Analysis and Software Testing</x:v>
      </x:c>
      <x:c r="P1143" t="str">
        <x:v>program analysis techniques</x:v>
      </x:c>
      <x:c r="Q1143" t="str">
        <x:v>Yes</x:v>
      </x:c>
    </x:row>
    <x:row r="1144" ht="25.5" customHeight="1">
      <x:c r="A1144" t="str">
        <x:v>ROCODE: Integrating Backtracking Mechanism and Program Analysis in Large Language Models for Code Generation</x:v>
      </x:c>
      <x:c r="B1144" t="str">
        <x:v>Development</x:v>
      </x:c>
      <x:c r="C1144" t="str">
        <x:v>The paper proposes ROCODE, a novel approach that integrates backtracking mechanisms and program analysis into large language models (LLMs) for code generation. ROCODE enables real-time error detection during code generation and employs backtracking to correct errors early, preventing error accumulation. Experiments demonstrate that ROCODE significantly outperforms baseline methods across multiple benchmarks, achieving a compilation pass rate of 99.1% and a relative improvement of up to 23.8% in test pass rate.</x:v>
      </x:c>
      <x:c r="D1144" t="str">
        <x:v>The paper proposes ROCODE, a novel approach that integrates backtracking mechanisms and program analysis into large language models (LLMs) for code generation. ROCODE enables real-time error detection during code generation and employs backtracking to correct errors early, preventing error accumulation. Experiments demonstrate that ROCODE significantly outperforms baseline methods across multiple benchmarks, achieving a compilation pass rate of 99.1% and a relative improvement of up to 23.8% in test pass rate.</x:v>
      </x:c>
      <x:c r="E1144" t="str">
        <x:v>Code generation, especially by combining backtracking mechanisms and program analysis to improve the accuracy and efficiency of large language models in code generation.</x:v>
      </x:c>
      <x:c r="F1144" t="str">
        <x:v>Yes</x:v>
      </x:c>
      <x:c r="G1144" t="str">
        <x:v>ICSE-25</x:v>
      </x:c>
      <x:c r="H1144" t="str">
        <x:v>The paper uses the following benchmarks:
HumanEval
MBPP
CodeForces2305
HumanEval-ET
MBPP-ET
HumanEval-CPP</x:v>
      </x:c>
      <x:c r="I1144" t="str">
        <x:v>PassRate: Measuring the functional correctness of generated code, ROCODE improved by 23.8% relative to the best baseline.
AvgPassRate: Evaluates the partial correctness of generated code, ROCODE performs better than the baseline.
Compiler Correctness Percentage (CCP): Compilation pass rate, ROCODE reaches 99.1%.</x:v>
      </x:c>
      <x:c r="J1144" t="str">
        <x:v>No</x:v>
      </x:c>
      <x:c r="K1144" t="str">
        <x:v>Not reported</x:v>
      </x:c>
      <x:c r="L1144" t="str">
        <x:v>No</x:v>
      </x:c>
      <x:c r="M1144" s="6" t="e">
        <x:f>HYPERLINK("https://github.com/jiangxxxue/ROCODE","https://github.com/jiangxxxue/ROCODE,")</x:f>
        <x:v>HYPERLINK is not implemented. linkLocation=https://github.com/jiangxxxue/ROCODE, friendlyName=https://github.com/jiangxxxue/ROCODE,</x:v>
      </x:c>
      <x:c r="N1144" t="str">
        <x:v>11</x:v>
      </x:c>
      <x:c r="O1144" t="str">
        <x:v>Code generation and understanding</x:v>
      </x:c>
      <x:c r="P1144" t="str">
        <x:v>Code translation and migration</x:v>
      </x:c>
      <x:c r="Q1144" t="str">
        <x:v>Yes</x:v>
      </x:c>
    </x:row>
    <x:row r="1145" ht="25.5" customHeight="1">
      <x:c r="A1145" t="str">
        <x:v>Rango: Adaptive Retrieval-Augmented Proving for Automated Software VerificationAward Winner</x:v>
      </x:c>
      <x:c r="B1145" t="str">
        <x:v>Development</x:v>
      </x:c>
      <x:c r="C1145" t="str">
        <x:v>The paper introduces Rango, an automated theorem-proving tool for Coq that integrates retrieval-augmented generation (RAG) with large language models (LLMs). Rango dynamically retrieves relevant lemmas and proofs from the project during each proof step, guiding the LLM to generate effective tactics. Experiments show that Rango proves 32% of theorems in the CoqStoq benchmark, outperforming the state-of-the-art tool Tactician by 29%. The paper also releases the CoqStoq dataset and open-source implementation to advance research in formal verification.</x:v>
      </x:c>
      <x:c r="D1145" t="str">
        <x:v>The paper introduces Rango, an automated theorem-proving tool for Coq that integrates retrieval-augmented generation (RAG) with large language models (LLMs). Rango dynamically retrieves relevant lemmas and proofs from the project during each proof step, guiding the LLM to generate effective tactics. Experiments show that Rango proves 32% of theorems in the CoqStoq benchmark, outperforming the state-of-the-art tool Tactician by 29%. The paper also releases the CoqStoq dataset and open-source implementation to advance research in formal verification.</x:v>
      </x:c>
      <x:c r="E1145" t="str">
        <x:v>Automated theorem proving in formal verification specifically focuses on how to improve the automation capabilities of Coq proofs through retrieval-augmented generation (RAG) and large language models (LLM).</x:v>
      </x:c>
      <x:c r="F1145" t="str">
        <x:v>Yes</x:v>
      </x:c>
      <x:c r="G1145" t="str">
        <x:v>ICSE-25</x:v>
      </x:c>
      <x:c r="H1145" t="str">
        <x:v>CoqStoq (self-built data set): Contains 2,226 GitHub open source Coq projects, 196,929 theorems and 2,225,515 proof steps.
Benchmarks used to compare tools: CoqGym, CompCert, etc.</x:v>
      </x:c>
      <x:c r="I1145" t="str">
        <x:v>Main indicator: Theorem proving success rate (Theorems Proven).
Effect:
Rango proved 32.0% of theorems, 29% higher than Tactician (24.8%) and 66% higher than Proverbot9001 (19.3%).
Dynamically retrieving relevant proofs can increase the proof success rate by 47%.</x:v>
      </x:c>
      <x:c r="J1145" t="str">
        <x:v>No</x:v>
      </x:c>
      <x:c r="K1145" t="str">
        <x:v>Not reported</x:v>
      </x:c>
      <x:c r="L1145" t="str">
        <x:v>No</x:v>
      </x:c>
      <x:c r="M1145" s="6" t="e">
        <x:f>HYPERLINK("https://github.com/rkthomps/coq-modeling","https://github.com/rkthomps/coq-modeling,,")</x:f>
        <x:v>HYPERLINK is not implemented. linkLocation=https://github.com/rkthomps/coq-modeling, friendlyName=https://github.com/rkthomps/coq-modeling,,</x:v>
      </x:c>
      <x:c r="N1145" t="str">
        <x:v>18</x:v>
      </x:c>
      <x:c r="O1145" t="str">
        <x:v>Formal methods and verification</x:v>
      </x:c>
      <x:c r="P1145" t="str">
        <x:v>Program Verification and Theorem Proving</x:v>
      </x:c>
      <x:c r="Q1145" t="str">
        <x:v>Yes</x:v>
      </x:c>
    </x:row>
    <x:row r="1146" ht="25.5" customHeight="1">
      <x:c r="A1146" t="str">
        <x:v>A Differential Testing Framework to Identify Critical AV Failures Leveraging Arbitrary Inputs</x:v>
      </x:c>
      <x:c r="B1146" t="str">
        <x:v>Testing</x:v>
      </x:c>
      <x:c r="C1146" t="str">
        <x:v>The paper introduces DiffTest4AV, a differential testing framework designed to identify critical failures in autonomous vehicle (AV) systems. By leveraging statistical and sequential analysis, the framework detects high-confidence, high-severity, and long-running failures from arbitrary sensor inputs. Evaluated on real-world datasets, DiffTest4AV demonstrated its effectiveness in uncovering rare yet severe faults, highlighting its potential to enhance AV safety testing.</x:v>
      </x:c>
      <x:c r="D1146" t="str">
        <x:v>The paper introduces DiffTest4AV, a differential testing framework designed to identify critical failures in autonomous vehicle (AV) systems. By leveraging statistical and sequential analysis, the framework detects high-confidence, high-severity, and long-running failures from arbitrary sensor inputs. Evaluated on real-world datasets, DiffTest4AV demonstrated its effectiveness in uncovering rare yet severe faults, highlighting its potential to enhance AV safety testing.</x:v>
      </x:c>
      <x:c r="E1146" t="str">
        <x:v>Differential testing of autonomous driving systems aims to identify high-risk inputs that may lead to system-level failures by comparing behavioral differences between different systems.</x:v>
      </x:c>
      <x:c r="F1146" t="str">
        <x:v>Yes</x:v>
      </x:c>
      <x:c r="G1146" t="str">
        <x:v>ICSE-25</x:v>
      </x:c>
      <x:c r="H1146" t="str">
        <x:v>comma.ai 2016 dataset
comma.ai 2k19 dataset
External JUtah dashcam dataset</x:v>
      </x:c>
      <x:c r="I1146" t="str">
        <x:v>Quantitative indicators:
Confidence: Calculate the confidence level of the fault through statistical methods (such as Dixon's Q Test).
Severity: The degree of difference in fault behavior (such as steering angle deviation).
Duration: The length of time the fault lasts.
Effect:
Out of 4.58 million inputs, 42,235 high-confidence (&gt;90%) faults (0.92%) were identified.
At the 50° severity threshold, 81 high-confidence faults (0.002%) were found.
The longest continuous fault sequence is 27 frames (1.8 seconds), with a confidence level of 90% and a severity of 50°.</x:v>
      </x:c>
      <x:c r="J1146" t="str">
        <x:v>Yes</x:v>
      </x:c>
      <x:c r="K1146" t="str">
        <x:v>The paper mentions application cases on comma.ai's OpenPilot system, which is a commercial open source autonomous driving system that has been deployed on real roads.</x:v>
      </x:c>
      <x:c r="L1146" t="str">
        <x:v>No</x:v>
      </x:c>
      <x:c r="M1146" s="6" t="e">
        <x:f>HYPERLINK("https://github.com/less-lab-uva/DiffTest4AV","https://github.com/less-lab-uva/DiffTest4AV,")</x:f>
        <x:v>HYPERLINK is not implemented. linkLocation=https://github.com/less-lab-uva/DiffTest4AV, friendlyName=https://github.com/less-lab-uva/DiffTest4AV,</x:v>
      </x:c>
      <x:c r="N1146" t="str">
        <x:v>0</x:v>
      </x:c>
      <x:c r="O1146" t="str">
        <x:v>Cross-cutting and emerging themes</x:v>
      </x:c>
      <x:c r="P1146" t="str">
        <x:v>Autonomous driving system testing</x:v>
      </x:c>
      <x:c r="Q1146" t="str">
        <x:v>No</x:v>
      </x:c>
    </x:row>
    <x:row r="1147" ht="25.5" customHeight="1">
      <x:c r="A1147" t="str">
        <x:v>Automating a Complete Software Test Process Using LLMs: An Automotive Case Study</x:v>
      </x:c>
      <x:c r="B1147" t="str">
        <x:v>Testing</x:v>
      </x:c>
      <x:c r="C1147" t="str">
        <x:v>This paper presents SPAPI-Tester, an LLM-based automated testing system for in-vehicle APIs (e.g., SPAPI, a RESTful gateway in trucks). Traditional API testing relies on manual document parsing, signal matching, and test case generation, which is inefficient and error-prone. SPAPI-Tester decomposes the testing process and leverages LLMs to automate tasks like documentation understanding, fuzzy matching, and test case generation, enabling end-to-end automation. Experiments show that SPAPI-Tester reduces test case generation time from hours to 11 seconds while maintaining high accuracy in detecting API bugs, demonstrating its practicality in industrial settings.</x:v>
      </x:c>
      <x:c r="D1147" t="str">
        <x:v>This paper presents SPAPI-Tester, an LLM-based automated testing system for in-vehicle APIs (e.g., SPAPI, a RESTful gateway in trucks). Traditional API testing relies on manual document parsing, signal matching, and test case generation, which is inefficient and error-prone. SPAPI-Tester decomposes the testing process and leverages LLMs to automate tasks like documentation understanding, fuzzy matching, and test case generation, enabling end-to-end automation. Experiments show that SPAPI-Tester reduces test case generation time from hours to 11 seconds while maintaining high accuracy in detecting API bugs, demonstrating its practicality in industrial settings.</x:v>
      </x:c>
      <x:c r="E1147" t="str">
        <x:v>LLMs are used to automate the entire process of in-vehicle API testing, solving efficiency bottlenecks caused by document inconsistency, fuzzy matching and manual dependence in traditional testing.</x:v>
      </x:c>
      <x:c r="F1147" t="str">
        <x:v>Yes</x:v>
      </x:c>
      <x:c r="G1147" t="str">
        <x:v>ICSE-25</x:v>
      </x:c>
      <x:c r="H1147" t="str">
        <x:v>Dataset: 193 real industrial truck APIs and their documentation (from Volvo Group).
Compare to baseline: Manual testing process (2-3 engineers, hours/API).
Evaluation models: GPT-3.5, GPT-4o, LLaMA3-70B, LLaMA3.1-70B.</x:v>
      </x:c>
      <x:c r="I1147" t="str">
        <x:v>Pass Rate: 93%-98% (manual is 87.5%).
Coverage: 85% (GPT-4o), manual is 82%.
Failure Detection:
Recall: 100% (same as manual).
Precision: 90% (manual: 91%).
Efficiency: It only takes 11 seconds to generate a single API test case (it takes several hours manually).</x:v>
      </x:c>
      <x:c r="J1147" t="str">
        <x:v>Yes</x:v>
      </x:c>
      <x:c r="K1147" t="str">
        <x:v>Case: Volvo Group’s SPAPI (in-vehicle RESTful API gateway) test.</x:v>
      </x:c>
      <x:c r="L1147" t="str">
        <x:v>Yes</x:v>
      </x:c>
      <x:c r="M1147" s="6"/>
      <x:c r="N1147"/>
      <x:c r="O1147" t="str">
        <x:v>Program Analysis and Software Testing</x:v>
      </x:c>
      <x:c r="P1147" t="str">
        <x:v>Automated test generation</x:v>
      </x:c>
      <x:c r="Q1147" t="str">
        <x:v>Yes</x:v>
      </x:c>
    </x:row>
    <x:row r="1148" ht="25.5" customHeight="1">
      <x:c r="A1148" t="str">
        <x:v>LLM-Agents Driven Automated Simulation Testing and Analysis of small Uncrewed Aerial Systems</x:v>
      </x:c>
      <x:c r="B1148" t="str">
        <x:v>Testing</x:v>
      </x:c>
      <x:c r="C1148" t="str">
        <x:v>The paper introduces AutoSimTest, a multi-LLM-agent-driven framework for automated simulation testing of small Uncrewed Aerial Systems (sUAS). The framework leverages LLM agents to generate test scenarios, configure simulation environments, execute mission scripts, and analyze results, reducing manual effort while enhancing test coverage. Evaluations demonstrate its applicability across diverse sUAS use cases and flight controllers, with positive feedback from developers on its efficiency and usability.</x:v>
      </x:c>
      <x:c r="D1148" t="str">
        <x:v>The paper introduces AutoSimTest, a multi-LLM-agent-driven framework for automated simulation testing of small Uncrewed Aerial Systems (sUAS). The framework leverages LLM agents to generate test scenarios, configure simulation environments, execute mission scripts, and analyze results, reducing manual effort while enhancing test coverage. Evaluations demonstrate its applicability across diverse sUAS use cases and flight controllers, with positive feedback from developers on its efficiency and usability.</x:v>
      </x:c>
      <x:c r="E1148" t="str">
        <x:v>The design and implementation of the automated simulation testing framework focuses on solving the automation problems of scenario generation, environment configuration, task execution and result analysis in sUAS testing.</x:v>
      </x:c>
      <x:c r="F1148" t="str">
        <x:v>Yes</x:v>
      </x:c>
      <x:c r="G1148" t="str">
        <x:v>ICSE-25</x:v>
      </x:c>
      <x:c r="H1148" t="str">
        <x:v>Dataset:
Real sUAS accident data (from UK aviation accident reports, Wikipedia, NASA ASRS, etc.).
Parameter documentation for PX4 and ArduPilot flight controllers.
Test objects:
SuT (System under Test) based on PX4 and ArduPilot flight controller.
Simulation tools: AirSim, ArduPilot-SITL.</x:v>
      </x:c>
      <x:c r="I1148" t="str">
        <x:v>RAG performance metrics (used to evaluate scene generation and analysis agents):
Faithfulness (accuracy): 0.74–0.93
Context Precision: 0.7–0.9
Response Relevancy: 0.7–0.93
Scene diversity: Jaccard similarity score 0.24–0.53 (low similarity indicates high diversity).
Sensor fault detection: Analytics-Agent successfully identified problems in the logs of 7 types of injected faults (100% accuracy).</x:v>
      </x:c>
      <x:c r="J1148" t="str">
        <x:v>No</x:v>
      </x:c>
      <x:c r="K1148" t="str">
        <x:v>Not reported</x:v>
      </x:c>
      <x:c r="L1148" t="str">
        <x:v>No</x:v>
      </x:c>
      <x:c r="M1148" s="6" t="e">
        <x:f>HYPERLINK("https://github.com/UAVLab-SLU/AutoSimTestFramework","https://github.com/UAVLab-SLU/AutoSimTestFramework")</x:f>
        <x:v>HYPERLINK is not implemented. linkLocation=https://github.com/UAVLab-SLU/AutoSimTestFramework, friendlyName=https://github.com/UAVLab-SLU/AutoSimTestFramework</x:v>
      </x:c>
      <x:c r="N1148" t="str">
        <x:v>5</x:v>
      </x:c>
      <x:c r="O1148" t="str">
        <x:v>Cross-cutting and emerging themes</x:v>
      </x:c>
      <x:c r="P1148" t="str">
        <x:v>Autonomous driving system testing</x:v>
      </x:c>
      <x:c r="Q1148" t="str">
        <x:v>Yes</x:v>
      </x:c>
    </x:row>
    <x:row r="1149" ht="25.5" customHeight="1">
      <x:c r="A1149" t="str">
        <x:v>Efficient Domain Augmentation for Autonomous Driving Testing Using Diffusion Models</x:v>
      </x:c>
      <x:c r="B1149" t="str">
        <x:v>Testing</x:v>
      </x:c>
      <x:c r="C1149" t="str">
        <x:v>The paper proposes an efficient domain augmentation approach for Autonomous Driving Systems (ADS) testing using diffusion models. It integrates three generative strategies (instruction-editing, inpainting, and inpainting with refinement) with physics-based simulators to expand Operational Design Domain (ODD) coverage. An automated semantic validator ensures the realism and correctness of generated scenarios. Experiments on Udacity and CARLA simulators revealed 600+ failures (e.g., 25 red-light infractions) with only 2% computational overhead via knowledge distillation.</x:v>
      </x:c>
      <x:c r="D1149" t="str">
        <x:v>The paper proposes an efficient domain augmentation approach for Autonomous Driving Systems (ADS) testing using diffusion models. It integrates three generative strategies (instruction-editing, inpainting, and inpainting with refinement) with physics-based simulators to expand Operational Design Domain (ODD) coverage. An automated semantic validator ensures the realism and correctness of generated scenarios. Experiments on Udacity and CARLA simulators revealed 600+ failures (e.g., 25 red-light infractions) with only 2% computational overhead via knowledge distillation.</x:v>
      </x:c>
      <x:c r="E1149" t="str">
        <x:v>The simulation test of the autonomous driving system has been enhanced, focusing on solving the following problems:
Insufficient ODD coverage: Traditional emulators have limited predefined test scenarios.
Validity of generated images: Diffusion models may produce semantically invalid enhanced images (e.g. road structure changes).
Computational efficiency: Diffusion model inference is slow and difficult to integrate into the simulation process in real time.</x:v>
      </x:c>
      <x:c r="F1149" t="str">
        <x:v>Yes</x:v>
      </x:c>
      <x:c r="G1149" t="str">
        <x:v>ICSE-25</x:v>
      </x:c>
      <x:c r="H1149" t="str">
        <x:v>Simulation platform:
Udacity Simulator (Behavioral Clone ADS Test)
CARLA (complex urban scene, multi-modal ADS test)
Test objects:
Lane Keeping ADS: Nvidia DAVE-2, Chauffeur, Epoch, ViT-based model
Multimodal ADS: InterFuser (CARLA Leaderboard high score model)
Dataset:
1 million+ image pairs, covering 52 ODD conditions (weather, season, geographical location, etc.).</x:v>
      </x:c>
      <x:c r="I1149" t="str">
        <x:v>Semantic verification validity:
False Positive Rate (FP): 3% (confirmed by human evaluation).
Image authenticity: Inpainting with Refinement strategy is optimal (highest human rating).
Fault Detection Capabilities: Udacity: 600+ faults discovered (20x more than baseline).
CARLA: Exposed to 25 red light violations and 3 collisions (not detected by baseline).
Computational efficiency:
Diffusion model original cost: 470% time increase.
After knowledge distillation: only 2% overhead.</x:v>
      </x:c>
      <x:c r="J1149" t="str">
        <x:v>No</x:v>
      </x:c>
      <x:c r="K1149" t="str">
        <x:v>Not reported</x:v>
      </x:c>
      <x:c r="L1149" t="str">
        <x:v>Yes</x:v>
      </x:c>
      <x:c r="M1149" s="6"/>
      <x:c r="N1149"/>
      <x:c r="O1149" t="str">
        <x:v>Cross-cutting and emerging themes</x:v>
      </x:c>
      <x:c r="P1149" t="str">
        <x:v>Autonomous driving system testing</x:v>
      </x:c>
      <x:c r="Q1149" t="str">
        <x:v>No</x:v>
      </x:c>
    </x:row>
    <x:row r="1150" ht="25.5" customHeight="1">
      <x:c r="A1150" t="str">
        <x:v>GARL: Genetic Algorithm-Augmented Reinforcement Learning to Detect Violations in Marker-Based Autonomous Landing Systems</x:v>
      </x:c>
      <x:c r="B1150" t="str">
        <x:v>Testing</x:v>
      </x:c>
      <x:c r="C1150" t="str">
        <x:v>The paper introduces GARL, a framework that combines Genetic Algorithm (GA) and Reinforcement Learning (RL) to efficiently generate diverse test cases for detecting violations in marker-based autonomous UAV landing systems. GARL uses GA to explore environment configurations offline, reducing the complexity of RL's online testing. Experiments show that GARL outperforms state-of-the-art methods by up to 18.35% in violation rate and 58% in diversity. Real-world UAV tests validate the detected violations.</x:v>
      </x:c>
      <x:c r="D1150" t="str">
        <x:v>The paper introduces GARL, a framework that combines Genetic Algorithm (GA) and Reinforcement Learning (RL) to efficiently generate diverse test cases for detecting violations in marker-based autonomous UAV landing systems. GARL uses GA to explore environment configurations offline, reducing the complexity of RL's online testing. Experiments show that GARL outperforms state-of-the-art methods by up to 18.35% in violation rate and 58% in diversity. Real-world UAV tests validate the detected violations.</x:v>
      </x:c>
      <x:c r="E1150" t="str">
        <x:v>A hybrid approach based on genetic algorithms and reinforcement learning for testing safety violations in autonomous drone landing systems.</x:v>
      </x:c>
      <x:c r="F1150" t="str">
        <x:v>Yes</x:v>
      </x:c>
      <x:c r="G1150" t="str">
        <x:v>ICSE-25</x:v>
      </x:c>
      <x:c r="H1150" t="str">
        <x:v>The paper uses three drone landing systems as test objects:
OpenCV-MLS
TPHYolo-MLS
MM-MLS
And experiments were conducted on two simulation maps (Court and Lawn).</x:v>
      </x:c>
      <x:c r="I1150" t="str">
        <x:v>Violation Rate: GARL is 18.35% higher than the existing method.
Diversity Metric: GARL increased by 58%.
Top-K Efficiency: GARL requires only 42 test cases to discover the top 10 violations.
3D-Trajectory Coverage: GARL performs best, with a coverage rate of 11.94%.</x:v>
      </x:c>
      <x:c r="J1150" t="str">
        <x:v>Yes</x:v>
      </x:c>
      <x:c r="K1150" t="str">
        <x:v>The paper mentions working with industry collaborators (Skyy Network) to test an actual deployed drone landing system (MM-MLS) and verify the violations discovered in the simulation in a real environment. For example, applications in logistics distribution and medical supplies transportation scenarios.</x:v>
      </x:c>
      <x:c r="L1150" t="str">
        <x:v>Yes</x:v>
      </x:c>
      <x:c r="M1150" s="6" t="e">
        <x:f>HYPERLINK("https://github.com/lfeng0722/drone_testing/","https://github.com/lfeng0722/drone_testing/")</x:f>
        <x:v>HYPERLINK is not implemented. linkLocation=https://github.com/lfeng0722/drone_testing/, friendlyName=https://github.com/lfeng0722/drone_testing/</x:v>
      </x:c>
      <x:c r="N1150" t="str">
        <x:v>0</x:v>
      </x:c>
      <x:c r="O1150" t="str">
        <x:v>Cross-cutting and emerging themes</x:v>
      </x:c>
      <x:c r="P1150" t="str">
        <x:v>Autonomous driving system testing</x:v>
      </x:c>
      <x:c r="Q1150" t="str">
        <x:v>No</x:v>
      </x:c>
    </x:row>
    <x:row r="1151" ht="25.5" customHeight="1">
      <x:c r="A1151" t="str">
        <x:v>Decictor: Towards Evaluating the Robustness of Decision-Making in Autonomous Driving Systems</x:v>
      </x:c>
      <x:c r="B1151" t="str">
        <x:v>Testing</x:v>
      </x:c>
      <x:c r="C1151" t="str">
        <x:v>The paper introduces Decictor, a novel method for evaluating the robustness of path-planning decisions (PPDs) in autonomous driving systems (ADS). Unlike existing safety-focused testing, Decictor targets non-safety-critical requirements—assessing whether ADS maintains optimal paths under minor environmental perturbations. It combines:
Non-invasive Mutation: Generates scenarios preserving original optimal paths.
Consistency Check: Compares paths between original and mutated scenarios.
Feedback Mechanism: Guides search via spatial-temporal metrics.
Tested on Baidu Apollo, Decictor detects 63.9 NoDSs on average (vs. 35.4 by baselines), revealing 6 root causes of suboptimal decisions (e.g., inaccurate obstacle impact prediction).</x:v>
      </x:c>
      <x:c r="D1151" t="str">
        <x:v>The paper introduces Decictor, a novel method for evaluating the robustness of path-planning decisions (PPDs) in autonomous driving systems (ADS). Unlike existing safety-focused testing, Decictor targets non-safety-critical requirements—assessing whether ADS maintains optimal paths under minor environmental perturbations. It combines:
Non-invasive Mutation: Generates scenarios preserving original optimal paths.
Consistency Check: Compares paths between original and mutated scenarios.
Feedback Mechanism: Guides search via spatial-temporal metrics.
Tested on Baidu Apollo, Decictor detects 63.9 NoDSs on average (vs. 35.4 by baselines), revealing 6 root causes of suboptimal decisions (e.g., inaccurate obstacle impact prediction).</x:v>
      </x:c>
      <x:c r="E1151" t="str">
        <x:v>Robustness evaluation of the path planning decision (PPD) of the autonomous driving system (ADS), that is, whether the ADS can continue to select the optimal path under slight changes in the environment.</x:v>
      </x:c>
      <x:c r="F1151" t="str">
        <x:v>Yes</x:v>
      </x:c>
      <x:c r="G1151" t="str">
        <x:v>ICSE-25</x:v>
      </x:c>
      <x:c r="H1151" t="str">
        <x:v>Test platform: Baidu Apollo 7.0 + SimControl simulation environment.
Scenes: 6 real road scenes (turn left, turn right, follow a car, make a U-turn, intersection, go straight).
Baseline methods: including random methods (Random, Random-δ) and 7 security testing tools (such as AVFuzzer, BehAVExplor).</x:v>
      </x:c>
      <x:c r="I1151" t="str">
        <x:v>#NoDS: Number of non-optimal decision scenarios generated. The average number of Decictor is 63.9, and the optimal baseline is 35.4 (an improvement of 80.5%).
#NoDS-Hum: Realistic non-optimal scenarios verified by humans. Decictor averaged 38.7, significantly higher than the baseline.
%Mutation: Mutation effectiveness (proportion of original optimal path retained). Decictor reaches 97.9%, which is better than the baseline (95.5%).
Time efficiency: The average processing time of a single scene is 77.58 seconds, of which 86.62% is used for simulation execution.</x:v>
      </x:c>
      <x:c r="J1151" t="str">
        <x:v>No</x:v>
      </x:c>
      <x:c r="K1151" t="str">
        <x:v>Not reported</x:v>
      </x:c>
      <x:c r="L1151" t="str">
        <x:v>Yes</x:v>
      </x:c>
      <x:c r="M1151" s="6"/>
      <x:c r="N1151"/>
      <x:c r="O1151" t="str">
        <x:v>Cross-cutting and emerging themes</x:v>
      </x:c>
      <x:c r="P1151" t="str">
        <x:v>Autonomous driving system testing</x:v>
      </x:c>
      <x:c r="Q1151" t="str">
        <x:v>No</x:v>
      </x:c>
    </x:row>
    <x:row r="1152" ht="25.5" customHeight="1">
      <x:c r="A1152" t="str">
        <x:v>Does GenAI Make Usability Testing Obsolete?</x:v>
      </x:c>
      <x:c r="B1152" t="str">
        <x:v>Testing</x:v>
      </x:c>
      <x:c r="C1152" t="str">
        <x:v>This paper investigates whether Generative AI (GenAI) can replace traditional usability testing methods. The authors introduce UX-LLM, a tool powered by a large vision-language model (e.g., GPT-4 Turbo), designed to predict usability issues in iOS apps. By comparing UX-LLM's results with those from traditional usability testing and expert reviews, the study finds that UX-LLM can identify valid usability issues (precision: 0.61-0.66) but has limited recall (0.35-0.38), indicating it cannot fully replace conventional methods but serves as a valuable supplement for small teams with limited resources. A focus group with developers also highlights perceptions and potential improvements for integrating UX-LLM into workflows.</x:v>
      </x:c>
      <x:c r="D1152" t="str">
        <x:v>This paper investigates whether Generative AI (GenAI) can replace traditional usability testing methods. The authors introduce UX-LLM, a tool powered by a large vision-language model (e.g., GPT-4 Turbo), designed to predict usability issues in iOS apps. By comparing UX-LLM's results with those from traditional usability testing and expert reviews, the study finds that UX-LLM can identify valid usability issues (precision: 0.61-0.66) but has limited recall (0.35-0.38), indicating it cannot fully replace conventional methods but serves as a valuable supplement for small teams with limited resources. A focus group with developers also highlights perceptions and potential improvements for integrating UX-LLM into workflows.</x:v>
      </x:c>
      <x:c r="E1152" t="str">
        <x:v>The application of generative artificial intelligence in mobile application usability testing and its comparison with traditional methods</x:v>
      </x:c>
      <x:c r="F1152" t="str">
        <x:v>Yes</x:v>
      </x:c>
      <x:c r="G1152" t="str">
        <x:v>ICSE-25</x:v>
      </x:c>
      <x:c r="H1152" t="str">
        <x:v>The paper uses two open source iOS applications (Quiz App and To-Do App) as benchmark test objects, and compares them through the following methods:
Traditional usability testing (10 participants)
Expert review (2 UX experts)
Usability problem assessment generated by UX-LLM.</x:v>
      </x:c>
      <x:c r="I1152" t="str">
        <x:v>Precision: 0.61 (Expert 1) and 0.66 (Expert 2), indicating that about 60% of UX-LLM prediction problems are effective.
Recall: 0.35 (Expert 1) and 0.38 (Expert 2), indicating that UX-LLM can only identify about 35%-38% of actual problems.
Other findings: UX-LLM can discover some problems not covered by traditional methods (such as edge scene problems discovered by code analysis), but its performance is insufficient on issues such as global navigation and terminology consistency.</x:v>
      </x:c>
      <x:c r="J1152" t="str">
        <x:v>No</x:v>
      </x:c>
      <x:c r="K1152" t="str">
        <x:v>The paper mentions a case study from the industry:
Focus group: Working with a team developing a public transportation application for visually impaired users to evaluate the usefulness of UX-LLM in their development process. The team believes that UX-LLM can find unnoticed problems, but also raised challenges for integration into workflows (such as additional tool burden) and suggestions for improvements (such as IDE plug-in).
Other limitations: Some companies are unwilling to submit code to OpenAI due to privacy issues, so the research is mainly based on open source applications.</x:v>
      </x:c>
      <x:c r="L1152" t="str">
        <x:v>No</x:v>
      </x:c>
      <x:c r="M1152" s="6"/>
      <x:c r="N1152"/>
      <x:c r="O1152" t="str">
        <x:v>Program Analysis and Software Testing</x:v>
      </x:c>
      <x:c r="P1152" t="str">
        <x:v>Automated test generation</x:v>
      </x:c>
      <x:c r="Q1152" t="str">
        <x:v>Yes</x:v>
      </x:c>
    </x:row>
    <x:row r="1153" ht="25.5" customHeight="1">
      <x:c r="A1153" t="str">
        <x:v>Feature-Driven End-To-End Test Generation</x:v>
      </x:c>
      <x:c r="B1153" t="str">
        <x:v>Testing</x:v>
      </x:c>
      <x:c r="C1153" t="str">
        <x:v>This paper introduces AutoE2E, a novel approach that leverages Large Language Models (LLMs) to automate the generation of semantically meaningful, feature-driven end-to-end (E2E) test cases for web applications. AutoE2E intelligently infers potential features within a web application and translates them into executable test scenarios. Additionally, the authors present E2EBench, a benchmark for automatically evaluating the feature coverage of E2E test suites. Evaluation results show that AutoE2E achieves an average feature coverage of 79%, outperforming existing baselines by a significant margin.</x:v>
      </x:c>
      <x:c r="D1153" t="str">
        <x:v>This paper introduces AutoE2E, a novel approach that leverages Large Language Models (LLMs) to automate the generation of semantically meaningful, feature-driven end-to-end (E2E) test cases for web applications. AutoE2E intelligently infers potential features within a web application and translates them into executable test scenarios. Additionally, the authors present E2EBench, a benchmark for automatically evaluating the feature coverage of E2E test suites. Evaluation results show that AutoE2E achieves an average feature coverage of 79%, outperforming existing baselines by a significant margin.</x:v>
      </x:c>
      <x:c r="E1153" t="str">
        <x:v>Automated end-to-end test generation based on large language models (LLM), specifically feature-driven test case generation.</x:v>
      </x:c>
      <x:c r="F1153" t="str">
        <x:v>No</x:v>
      </x:c>
      <x:c r="G1153" t="str">
        <x:v>ICSE-25</x:v>
      </x:c>
      <x:c r="H1153" t="str">
        <x:v>E2EBench, which contains 8 open source web applications (such as PetClinic, Conduit, Taskcafe, MantisBT, etc.), is used to evaluate the functional coverage of E2E test generation tools.</x:v>
      </x:c>
      <x:c r="I1153" t="str">
        <x:v>Quantitative indicator: Feature Coverage.
Effect: The average function coverage of AutoE2E is 79%, which is 558% higher than the best baseline (CrawlJax) and 731% higher than the best LLM-based baseline (BrowserGym).</x:v>
      </x:c>
      <x:c r="J1153" t="str">
        <x:v>No</x:v>
      </x:c>
      <x:c r="K1153" t="str">
        <x:v>Not reported</x:v>
      </x:c>
      <x:c r="L1153" t="str">
        <x:v>No</x:v>
      </x:c>
      <x:c r="M1153" s="6"/>
      <x:c r="N1153"/>
      <x:c r="O1153" t="str">
        <x:v>Program Analysis and Software Testing</x:v>
      </x:c>
      <x:c r="P1153" t="str">
        <x:v>Automated test generation</x:v>
      </x:c>
      <x:c r="Q1153" t="str">
        <x:v>No</x:v>
      </x:c>
    </x:row>
    <x:row r="1154" ht="25.5" customHeight="1">
      <x:c r="A1154" t="str">
        <x:v>SeeAction: Towards Reverse Engineering How-What-Where of HCI Actions from Screencasts for UI AutomationAward Winner</x:v>
      </x:c>
      <x:c r="B1154" t="str">
        <x:v>Testing</x:v>
      </x:c>
      <x:c r="C1154" t="str">
        <x:v>This paper introduces SeeAction, a novel approach that leverages deep learning to reverse-engineer structured human-computer interaction (HCI) actions from screencasts. The model recognizes 11 command types (e.g., click, type) and 11 widget classes (e.g., button, text), generating natural language descriptions like "[click][button][in popup]". SeeAction enables non-intrusive UI automation for tasks such as testing and bug reproduction. The authors also contribute the first labeled dataset of 7,260 video-action pairs and demonstrate the model's effectiveness through extensive experiments.</x:v>
      </x:c>
      <x:c r="D1154" t="str">
        <x:v>This paper introduces SeeAction, a novel approach that leverages deep learning to reverse-engineer structured human-computer interaction (HCI) actions from screencasts. The model recognizes 11 command types (e.g., click, type) and 11 widget classes (e.g., button, text), generating natural language descriptions like "[click][button][in popup]". SeeAction enables non-intrusive UI automation for tasks such as testing and bug reproduction. The authors also contribute the first labeled dataset of 7,260 video-action pairs and demonstrate the model's effectiveness through extensive experiments.</x:v>
      </x:c>
      <x:c r="E1154" t="str">
        <x:v>Screen recording reverse engineering based on computer vision extracts structured action descriptions from user interaction videos to support UI automation.</x:v>
      </x:c>
      <x:c r="F1154" t="str">
        <x:v>Yes</x:v>
      </x:c>
      <x:c r="G1154" t="str">
        <x:v>ICSE-25</x:v>
      </x:c>
      <x:c r="H1154" t="str">
        <x:v>The self-built data set contains 7260 video-action pairs, covering user interaction records of 5 desktop applications (Word, Zoom, Firefox, Photoshop, Windows 10 Settings).</x:v>
      </x:c>
      <x:c r="I1154" t="str">
        <x:v>Command classification: F1-score 0.82, accuracy 0.84.
Control classification: F1-score 0.85, accuracy 0.87.
Positional phrase generation: BLEU 0.77, ROUGE 0.76, METEOR 0.51, CIDEr 2.85.
Bug reproduction success rate: The success rate of bug reproduction using the generated action script is 45% higher than the original description.</x:v>
      </x:c>
      <x:c r="J1154" t="str">
        <x:v>No</x:v>
      </x:c>
      <x:c r="K1154" t="str">
        <x:v>Not reported</x:v>
      </x:c>
      <x:c r="L1154" t="str">
        <x:v>No</x:v>
      </x:c>
      <x:c r="M1154" s="6"/>
      <x:c r="N1154"/>
      <x:c r="O1154" t="str">
        <x:v>Program Analysis and Software Testing</x:v>
      </x:c>
      <x:c r="P1154" t="str">
        <x:v>Automated test generation</x:v>
      </x:c>
      <x:c r="Q1154" t="str">
        <x:v>Yes</x:v>
      </x:c>
    </x:row>
    <x:row r="1155" ht="25.5" customHeight="1">
      <x:c r="A1155" t="str">
        <x:v>Synthesizing Document Database Queries using Collection Abstractions</x:v>
      </x:c>
      <x:c r="B1155" t="str">
        <x:v>Development</x:v>
      </x:c>
      <x:c r="C1155" t="str">
        <x:v>This paper presents a technique for automatically synthesizing document database queries from input-output examples. To address the challenges posed by the flexible and complex data model of document databases, the authors design a new domain-specific language (DSL) and leverage collection abstractions to efficiently prune the search space. Evaluation on 110 benchmarks shows that the technique successfully synthesizes 108 queries within an average of 14.2 seconds, demonstrating its effectiveness and efficiency.</x:v>
      </x:c>
      <x:c r="D1155" t="str">
        <x:v>This paper presents a technique for automatically synthesizing document database queries from input-output examples. To address the challenges posed by the flexible and complex data model of document databases, the authors design a new domain-specific language (DSL) and leverage collection abstractions to efficiently prune the search space. Evaluation on 110 benchmarks shows that the technique successfully synthesizes 108 queries within an average of 14.2 seconds, demonstrating its effectiveness and efficiency.</x:v>
      </x:c>
      <x:c r="E1155" t="str">
        <x:v>Automatic synthesis of document database queries, including:
Design a domain-specific language (DSL) to express document database queries.
Collection abstraction methods are proposed to speed up the synthesis process.
Develop the tool NOSDAQ and evaluate its performance.</x:v>
      </x:c>
      <x:c r="F1155" t="str">
        <x:v>Yes</x:v>
      </x:c>
      <x:c r="G1155" t="str">
        <x:v>ICSE-25</x:v>
      </x:c>
      <x:c r="H1155" t="str">
        <x:v>The paper uses 110 benchmarks from the following four sources:
StackOverflow
MongoDB official documentation
Twitter API documentation
Kaggle competition</x:v>
      </x:c>
      <x:c r="I1155" t="str">
        <x:v>Quantitative indicators:
Success rate (Solved Benchmarks): The number of successfully synthesized queries.
Average Synthesis Time.
Number of Sketches.
Number of Complete Programs.
Effect:
108 were successfully synthesized out of 110 benchmarks (success rate 98.2%).
The average synthesis time is 14.2 seconds.
An average of 175 sketches were iterated, and only 57 complete programs were completed.</x:v>
      </x:c>
      <x:c r="J1155" t="str">
        <x:v>No</x:v>
      </x:c>
      <x:c r="K1155" t="str">
        <x:v>Not reported</x:v>
      </x:c>
      <x:c r="L1155" t="str">
        <x:v>No</x:v>
      </x:c>
      <x:c r="M1155" s="6"/>
      <x:c r="N1155"/>
      <x:c r="O1155" t="str">
        <x:v>Code generation and understanding</x:v>
      </x:c>
      <x:c r="P1155" t="str">
        <x:v>Code generation and completion</x:v>
      </x:c>
      <x:c r="Q1155" t="str">
        <x:v>Yes</x:v>
      </x:c>
    </x:row>
    <x:row r="1156" ht="25.5" customHeight="1">
      <x:c r="A1156" t="str">
        <x:v>The Power of Types: Exploring the Impact of Type Checking on Neural Bug Detection in Dynamically Typed Languages</x:v>
      </x:c>
      <x:c r="B1156" t="str">
        <x:v>Testing</x:v>
      </x:c>
      <x:c r="C1156" t="str">
        <x:v>This paper investigates the impact of type checking on neural bug detectors (NBDs) in dynamically typed languages like Python. The study reveals that existing bug detection datasets contain a significant proportion of type-related bugs detectable by type checkers, which affects the training and evaluation of NBDs. Key findings include:
Combining type checkers with NBDs improves performance when type annotations are present.
Excluding type-related bugs from evaluation prevents overly optimistic results.
Removing type-related bugs from training data enhances NBDs' ability to detect non-type-related bugs, albeit with a slight precision trade-off.
The results provide practical insights for optimizing bug detection tools in dynamically typed languages.</x:v>
      </x:c>
      <x:c r="D1156" t="str">
        <x:v>This paper investigates the impact of type checking on neural bug detectors (NBDs) in dynamically typed languages like Python. The study reveals that existing bug detection datasets contain a significant proportion of type-related bugs detectable by type checkers, which affects the training and evaluation of NBDs. Key findings include:
Combining type checkers with NBDs improves performance when type annotations are present.
Excluding type-related bugs from evaluation prevents overly optimistic results.
Removing type-related bugs from training data enhances NBDs' ability to detect non-type-related bugs, albeit with a slight precision trade-off.
The results provide practical insights for optimizing bug detection tools in dynamically typed languages.</x:v>
      </x:c>
      <x:c r="E1156" t="str">
        <x:v>The impact of type checking in dynamically typed languages on the performance of neural network error detectors, including:
Analyze the prevalence of type-related errors in a data set.
Evaluate the effect of type checking combined with NBD.
Explore the impact of type-related errors on NBD training and evaluation.</x:v>
      </x:c>
      <x:c r="F1156" t="str">
        <x:v>Yes</x:v>
      </x:c>
      <x:c r="G1156" t="str">
        <x:v>ICSE-25</x:v>
      </x:c>
      <x:c r="H1156" t="str">
        <x:v>The paper uses the following data sets:
Synthetic 1: Synthetic error data set generated based on ETH Py-150.
Synthetic 2: Synthetic training set extracted from open source projects.
Real-Py150: Real errors extracted from the Py150 dataset.
Real-PyPI: Real errors extracted from the Python Package Index (PyPI).
Annotated: Manually adding type annotations to a subset of real data sets.</x:v>
      </x:c>
      <x:c r="I1156" t="str">
        <x:v>Quantitative indicators:
Precision
Recall
F-β score (balances precision and recall, more emphasis on recall when β=1.5)
Effect:
In unannotated code, the type checker can detect 4.95% of errors; after adding annotations, this increases to 15%-18%.
When combined with the type checker, the recall rate of NBD increases by 2.31%-3.97% on average.
After removing type-related errors from the training data, NBD's recall rate for non-type-related errors increases by 1.06% on average.</x:v>
      </x:c>
      <x:c r="J1156" t="str">
        <x:v>No</x:v>
      </x:c>
      <x:c r="K1156" t="str">
        <x:v>Not reported</x:v>
      </x:c>
      <x:c r="L1156" t="str">
        <x:v>No</x:v>
      </x:c>
      <x:c r="M1156" s="6"/>
      <x:c r="N1156"/>
      <x:c r="O1156" t="str">
        <x:v>Program Analysis and Software Testing</x:v>
      </x:c>
      <x:c r="P1156" t="str">
        <x:v>program analysis techniques</x:v>
      </x:c>
      <x:c r="Q1156" t="str">
        <x:v>Yes</x:v>
      </x:c>
    </x:row>
    <x:row r="1157" ht="25.5" customHeight="1">
      <x:c r="A1157" t="str">
        <x:v>A Test Oracle for Reinforcement Learning Software based on Lyapunov Stability Control TheorySE for AIAward Winner</x:v>
      </x:c>
      <x:c r="B1157" t="str">
        <x:v>Testing</x:v>
      </x:c>
      <x:c r="C1157" t="str">
        <x:v>This paper proposes a Lyapunov Potential Energy Abnormality (LPEA) oracle based on Lyapunov stability control theory to address the challenge of defining output correctness in Reinforcement Learning (RL) software testing. Traditional methods rely on human experts, which are inefficient and hard to automate. By generating stable linear systems and using Lyapunov potential energy as a reward function, the LPEA oracle evaluates whether the RL-trained controllers adhere to stability principles. Experiments show that LPEA outperforms human oracles in metrics like accuracy and precision.</x:v>
      </x:c>
      <x:c r="D1157" t="str">
        <x:v>This paper proposes a Lyapunov Potential Energy Abnormality (LPEA) oracle based on Lyapunov stability control theory to address the challenge of defining output correctness in Reinforcement Learning (RL) software testing. Traditional methods rely on human experts, which are inefficient and hard to automate. By generating stable linear systems and using Lyapunov potential energy as a reward function, the LPEA oracle evaluates whether the RL-trained controllers adhere to stability principles. Experiments show that LPEA outperforms human oracles in metrics like accuracy and precision.</x:v>
      </x:c>
      <x:c r="E1157" t="str">
        <x:v>The test prediction design of reinforcement learning software is specifically to construct automated test predictions through Lyapunov stability control theory to solve the problem of difficulty in determining the correctness of RL software output.</x:v>
      </x:c>
      <x:c r="F1157" t="str">
        <x:v>Yes</x:v>
      </x:c>
      <x:c r="G1157" t="str">
        <x:v>ICSE-25</x:v>
      </x:c>
      <x:c r="H1157" t="str">
        <x:v>The benchmarks used in the paper include:
Bug-less RL software: Stable implementation of A2C, PPO and TD3 algorithms in the Stable Baselines3 (SB3) library.
Buggy RL software: Built from manually injected bugs (based on Nikanjam et al.’s RL software bug classification) and real bugs collected from SB3’s GitHub commit history.</x:v>
      </x:c>
      <x:c r="I1157" t="str">
        <x:v>Accuracy: up to 80.4% (LPEA (97.5%, 75%)), 50% better than artificial prediction.
Precision: Multiple LPEA configurations reach 1.0, which is significantly better than the 0.5 of artificial prediction.
Recall: LPEA (100%, 75%) is 80.4%, which is better than 67.9% of artificial prediction.
F1 score: LPEA (100%, 75%) is 0.776, which is better than the artificial prediction of 0.576.
ROC curve AUC: LPEA is generally better than artificial prediction.</x:v>
      </x:c>
      <x:c r="J1157" t="str">
        <x:v>No</x:v>
      </x:c>
      <x:c r="K1157" t="str">
        <x:v>Not reported</x:v>
      </x:c>
      <x:c r="L1157" t="str">
        <x:v>No</x:v>
      </x:c>
      <x:c r="M1157" s="6"/>
      <x:c r="N1157"/>
      <x:c r="O1157" t="str">
        <x:v>Program Analysis and Software Testing</x:v>
      </x:c>
      <x:c r="P1157" t="str">
        <x:v>Quantum program testing, deep learning system testing</x:v>
      </x:c>
      <x:c r="Q1157" t="str">
        <x:v>No</x:v>
      </x:c>
    </x:row>
    <x:row r="1158" ht="25.5" customHeight="1">
      <x:c r="A1158" t="str">
        <x:v>CodeImprove: Program Adaptation for Deep Code ModelsSE for AI</x:v>
      </x:c>
      <x:c r="B1158" t="str">
        <x:v>Development</x:v>
      </x:c>
      <x:c r="C1158" t="str">
        <x:v>This paper introduces CodeImprove, a novel approach for validating and adapting inputs to deep learning-based code models. Traditional methods rely on costly model retraining, which is inefficient and hard to automate. CodeImprove addresses this by: 1) validating inputs to identify those beyond the model's capability, and 2) adapting out-of-scope inputs through semantic-preserving program transformations. Experiments demonstrate that CodeImprove significantly outperforms baselines, enhancing model performance and effectively handling anomalous inputs.</x:v>
      </x:c>
      <x:c r="D1158" t="str">
        <x:v>This paper introduces CodeImprove, a novel approach for validating and adapting inputs to deep learning-based code models. Traditional methods rely on costly model retraining, which is inefficient and hard to automate. CodeImprove addresses this by: 1) validating inputs to identify those beyond the model's capability, and 2) adapting out-of-scope inputs through semantic-preserving program transformations. Experiments demonstrate that CodeImprove significantly outperforms baselines, enhancing model performance and effectively handling anomalous inputs.</x:v>
      </x:c>
      <x:c r="E1158" t="str">
        <x:v>Input verification and adaptation of deep learning code models, specifically including input verification (identifying abnormal input) and input adaptation (adjusting input through program transformation).</x:v>
      </x:c>
      <x:c r="F1158" t="str">
        <x:v>Yes</x:v>
      </x:c>
      <x:c r="G1158" t="str">
        <x:v>ICSE-25</x:v>
      </x:c>
      <x:c r="H1158" t="str">
        <x:v>The benchmarks used in the paper include:
Vulnerability detection task: Devign dataset (open source C project from FFmpeg and Qemu).
Defect prediction task: CodeChef dataset (C/C++ functions from CodeChef platform).
Models: CodeBERT, RoBERTa and GraphCodeBERT.</x:v>
      </x:c>
      <x:c r="I1158" t="str">
        <x:v>Accuracy: up to 8.78% improvement.
Precision: up to 8.48% improvement.
Recall rate (Recall): up to 16.9% increase.
F1 score: up to 13.5% increase.
Relative improvement (RI): up to 51.28%.
AUC score: The AUC of input validation is 0.924.</x:v>
      </x:c>
      <x:c r="J1158" t="str">
        <x:v>No</x:v>
      </x:c>
      <x:c r="K1158" t="str">
        <x:v>Not reported</x:v>
      </x:c>
      <x:c r="L1158" t="str">
        <x:v>No</x:v>
      </x:c>
      <x:c r="M1158" s="6" t="e">
        <x:f>HYPERLINK("https://github.com/CodeImprove/CodeImprove","https://github.com/CodeImprove/CodeImprove")</x:f>
        <x:v>HYPERLINK is not implemented. linkLocation=https://github.com/CodeImprove/CodeImprove, friendlyName=https://github.com/CodeImprove/CodeImprove</x:v>
      </x:c>
      <x:c r="N1158" t="str">
        <x:v>1</x:v>
      </x:c>
      <x:c r="O1158" t="str">
        <x:v>SE for AI </x:v>
      </x:c>
      <x:c r="P1158" t="str">
        <x:v>Code pre-trained model</x:v>
      </x:c>
      <x:c r="Q1158" t="str">
        <x:v>Yes</x:v>
      </x:c>
    </x:row>
    <x:row r="1159" ht="25.5" customHeight="1">
      <x:c r="A1159" t="str">
        <x:v>FairQuant: Certifying and Quantifying Fairness of Deep Neural NetworksSE for AI</x:v>
      </x:c>
      <x:c r="B1159" t="str">
        <x:v>Testing</x:v>
      </x:c>
      <x:c r="C1159" t="str">
        <x:v>This paper proposes FairQuant, a method for formally certifying and quantifying individual fairness of deep neural networks (DNNs). Individual fairness ensures that any two individuals differing only in a protected attribute (e.g., gender or race) receive identical treatment. FairQuant combines symbolic interval-based abstraction with iterative refinement to overcome scalability and accuracy limitations of existing techniques. It also introduces quantitative certification by computing the percentage of provably fair inputs. Evaluations on four fairness datasets demonstrate that FairQuant outperforms state-of-the-art methods in both speed and precision.</x:v>
      </x:c>
      <x:c r="D1159" t="str">
        <x:v>This paper proposes FairQuant, a method for formally certifying and quantifying individual fairness of deep neural networks (DNNs). Individual fairness ensures that any two individuals differing only in a protected attribute (e.g., gender or race) receive identical treatment. FairQuant combines symbolic interval-based abstraction with iterative refinement to overcome scalability and accuracy limitations of existing techniques. It also introduces quantitative certification by computing the percentage of provably fair inputs. Evaluations on four fairness datasets demonstrate that FairQuant outperforms state-of-the-art methods in both speed and precision.</x:v>
      </x:c>
      <x:c r="E1159" t="str">
        <x:v>Formal certification and quantification of individual fairness in deep neural networks</x:v>
      </x:c>
      <x:c r="F1159" t="str">
        <x:v>Yes</x:v>
      </x:c>
      <x:c r="G1159" t="str">
        <x:v>ICSE-25</x:v>
      </x:c>
      <x:c r="H1159" t="str">
        <x:v>Bank (bank marketing forecast)
German (credit risk assessment)
Adult (Revenue Forecast)
Compas (Recidivism Risk Prediction)</x:v>
      </x:c>
      <x:c r="I1159" t="str">
        <x:v>Indicators: proportion of certified inputs (Cert%), proportion of forged inputs (Fal%), proportion of pending inputs (Und%).
Effect: FairQuant significantly improved Cert% on multiple models (for example, the Compas data set model reached more than 90%), and significantly reduced Und%. Compared with the baseline tool Fairify, it has a higher certification ratio and runs orders of magnitude faster.</x:v>
      </x:c>
      <x:c r="J1159" t="str">
        <x:v>No</x:v>
      </x:c>
      <x:c r="K1159" t="str">
        <x:v>Not reported</x:v>
      </x:c>
      <x:c r="L1159" t="str">
        <x:v>No</x:v>
      </x:c>
      <x:c r="M1159" s="6"/>
      <x:c r="N1159"/>
      <x:c r="O1159" t="str">
        <x:v>Cross-cutting and emerging themes</x:v>
      </x:c>
      <x:c r="P1159" t="str">
        <x:v>AI ethics and fairness</x:v>
      </x:c>
      <x:c r="Q1159" t="str">
        <x:v>No</x:v>
      </x:c>
    </x:row>
    <x:row r="1160" ht="25.5" customHeight="1">
      <x:c r="A1160" t="str">
        <x:v>Calibration and Correctness of Language Models for Code</x:v>
      </x:c>
      <x:c r="B1160" t="str">
        <x:v>Development</x:v>
      </x:c>
      <x:c r="C1160" t="str">
        <x:v>This paper investigates the calibration of code-generating language models, focusing on the alignment between model confidence and the actual correctness of generated code. The authors find that existing models are generally poorly calibrated and propose techniques like Platt scaling and few-shot learning to improve calibration. The study covers tasks such as code synthesis, code completion, and program repair, using datasets like HumanEval, MBPP, and DyPyBench. Results show that optimized calibration methods significantly enhance model reliability, providing developers with more trustworthy decision-making tools.</x:v>
      </x:c>
      <x:c r="D1160" t="str">
        <x:v>This paper investigates the calibration of code-generating language models, focusing on the alignment between model confidence and the actual correctness of generated code. The authors find that existing models are generally poorly calibrated and propose techniques like Platt scaling and few-shot learning to improve calibration. The study covers tasks such as code synthesis, code completion, and program repair, using datasets like HumanEval, MBPP, and DyPyBench. Results show that optimized calibration methods significantly enhance model reliability, providing developers with more trustworthy decision-making tools.</x:v>
      </x:c>
      <x:c r="E1160" t="str">
        <x:v>Calibration and correctness of code generation language models.</x:v>
      </x:c>
      <x:c r="F1160" t="str">
        <x:v>Yes</x:v>
      </x:c>
      <x:c r="G1160" t="str">
        <x:v>ICSE-25</x:v>
      </x:c>
      <x:c r="H1160" t="str">
        <x:v>HumanEval (code synthesis task)
MBPP (Code Synthesis Task)
DyPyBench (code completion task)
Defects4J (Program Repair Task)
ManySStubs4J (program repair task)</x:v>
      </x:c>
      <x:c r="I1160" t="str">
        <x:v>Indicators: Expected Calibration Error (ECE), Brier Score, Skill Score.
Effect: Platt scaling and few-shot learning technology reduced the calibration error (ECE) from an average of 0.32 to 0.03, and the skill score (Skill Score) increased from 0 to 0.15, significantly improving the calibration ability of the model.</x:v>
      </x:c>
      <x:c r="J1160" t="str">
        <x:v>No</x:v>
      </x:c>
      <x:c r="K1160" t="str">
        <x:v>Not reported</x:v>
      </x:c>
      <x:c r="L1160" t="str">
        <x:v>No</x:v>
      </x:c>
      <x:c r="M1160" s="6"/>
      <x:c r="N1160"/>
      <x:c r="O1160" t="str">
        <x:v>Code generation and understanding</x:v>
      </x:c>
      <x:c r="P1160" t="str">
        <x:v>Code generation and completion</x:v>
      </x:c>
      <x:c r="Q1160" t="str">
        <x:v>Yes</x:v>
      </x:c>
    </x:row>
    <x:row r="1161" ht="25.5" customHeight="1">
      <x:c r="A1161" t="str">
        <x:v>An Empirical Study on Commit Message Generation using LLMs via In-Context Learning</x:v>
      </x:c>
      <x:c r="B1161" t="str">
        <x:v>Maintenance</x:v>
      </x:c>
      <x:c r="C1161" t="str">
        <x:v>This paper investigates the use of large language models (LLMs) and in-context learning (ICL) to automatically generate high-quality commit messages. Commit messages are natural language summaries of code changes, which are crucial for software maintenance. Traditional methods suffer from time-consuming training and poor generalization. The study empirically demonstrates that LLMs via ICL significantly outperform state-of-the-art approaches, particularly in subjective evaluation and generalization. The paper also analyzes root causes of LLMs' underperformance and suggests future research directions.</x:v>
      </x:c>
      <x:c r="D1161" t="str">
        <x:v>This paper investigates the use of large language models (LLMs) and in-context learning (ICL) to automatically generate high-quality commit messages. Commit messages are natural language summaries of code changes, which are crucial for software maintenance. Traditional methods suffer from time-consuming training and poor generalization. The study empirically demonstrates that LLMs via ICL significantly outperform state-of-the-art approaches, particularly in subjective evaluation and generalization. The paper also analyzes root causes of LLMs' underperformance and suggests future research directions.</x:v>
      </x:c>
      <x:c r="E1161" t="str">
        <x:v>Commit message generation based on large language models and context learning, focusing on exploring the ability of LLMs to generate high-quality commit messages without fine-tuning.</x:v>
      </x:c>
      <x:c r="F1161" t="str">
        <x:v>Yes</x:v>
      </x:c>
      <x:c r="G1161" t="str">
        <x:v>ICSE-25</x:v>
      </x:c>
      <x:c r="H1161" t="str">
        <x:v>The paper uses two benchmark data sets:
MCMD: A multilingual commit message data set, including commit records in five programming languages (C++, C#, Java, Python, JavaScript).
MCMD-New: A newly constructed data set by the author, containing two parts:
MCMD-NT: Commit records from the same repository as MCMD but with a newer time.
MCMD-NL: Commit records from new repositories (PHP, R, TypeScript, Swift, Objective-C).</x:v>
      </x:c>
      <x:c r="I1161" t="str">
        <x:v>The paper uses the following quantitative indicators:
Objective indicators: BLEU, METEOR, ROUGE-L, Cider.
Subjective indicators: manual evaluation (informativeness, simplicity, expressiveness) and LLM-based evaluation.
Effect:
On MCMD-NT, the best LLMs (GPT-3.5-Turbo and DeepSeek-V2-Chat) significantly outperform baseline methods (such as COME), e.g. improving 15.2% on BLEU.
In subjective evaluations, the commit messages generated by LLMs are of higher quality, and are more informative, concise, and expressive than the baseline method.</x:v>
      </x:c>
      <x:c r="J1161" t="str">
        <x:v>No</x:v>
      </x:c>
      <x:c r="K1161" t="str">
        <x:v>Not reported</x:v>
      </x:c>
      <x:c r="L1161" t="str">
        <x:v>Yes</x:v>
      </x:c>
      <x:c r="M1161" s="6" t="e">
        <x:f>HYPERLINK("https://github.com/wuyifan18/LLM4CMG","https://github.com/wuyifan18/LLM4CMG")</x:f>
        <x:v>HYPERLINK is not implemented. linkLocation=https://github.com/wuyifan18/LLM4CMG, friendlyName=https://github.com/wuyifan18/LLM4CMG</x:v>
      </x:c>
      <x:c r="N1161" t="str">
        <x:v>0</x:v>
      </x:c>
      <x:c r="O1161" t="str">
        <x:v>Code generation and understanding</x:v>
      </x:c>
      <x:c r="P1161" t="str">
        <x:v>Code summary and comment generation</x:v>
      </x:c>
      <x:c r="Q1161" t="str">
        <x:v>Yes</x:v>
      </x:c>
    </x:row>
    <x:row r="1162" ht="25.5" customHeight="1">
      <x:c r="A1162" t="str">
        <x:v>Instruct or Interact? Exploring and Eliciting LLMs’ Capability in Code Snippet Adaptation Through Prompt Engineering</x:v>
      </x:c>
      <x:c r="B1162" t="str">
        <x:v>Development</x:v>
      </x:c>
      <x:c r="C1162" t="str">
        <x:v>This paper explores the capability of large language models (LLMs) in code snippet adaptation through prompt engineering. Code snippet adaptation involves modifying existing code snippets to fit specific requirements, which is more challenging than code generation due to its context-dependent nature. The study reveals that LLMs perform sub-optimally in adaptation tasks, with a 15% drop in pass@1 compared to generation. Through manual analysis of 200 cases, the authors identify three root causes of failures: Unclear Requirement, Requirement Misalignment, and Context Misapplication. To address these issues, they propose an interactive prompting approach that enriches context, decomposes tasks, and enables LLMs to reflect on requirements. Experimental results show significant improvements, with Human-LLM interaction resolving 78.7% of defects and Multi-Agent interaction achieving comparable performance without human intervention.</x:v>
      </x:c>
      <x:c r="D1162" t="str">
        <x:v>This paper explores the capability of large language models (LLMs) in code snippet adaptation through prompt engineering. Code snippet adaptation involves modifying existing code snippets to fit specific requirements, which is more challenging than code generation due to its context-dependent nature. The study reveals that LLMs perform sub-optimally in adaptation tasks, with a 15% drop in pass@1 compared to generation. Through manual analysis of 200 cases, the authors identify three root causes of failures: Unclear Requirement, Requirement Misalignment, and Context Misapplication. To address these issues, they propose an interactive prompting approach that enriches context, decomposes tasks, and enables LLMs to reflect on requirements. Experimental results show significant improvements, with Human-LLM interaction resolving 78.7% of defects and Multi-Agent interaction achieving comparable performance without human intervention.</x:v>
      </x:c>
      <x:c r="E1162" t="str">
        <x:v>Code snippet adaptation based on large language models and prompt engineering, focusing on exploring how to improve the performance of LLMs in adaptation tasks through interactive prompt methods.</x:v>
      </x:c>
      <x:c r="F1162" t="str">
        <x:v>Yes</x:v>
      </x:c>
      <x:c r="G1162" t="str">
        <x:v>ICSE-25</x:v>
      </x:c>
      <x:c r="H1162" t="str">
        <x:v>The paper uses the ClassEval benchmark data set, which is a class-level code generation benchmark containing 100 Python classes and their associated test suites. On this basis, the author simulated the code fragment retrieval process and constructed the context and fragments required for the adaptation task.</x:v>
      </x:c>
      <x:c r="I1162" t="str">
        <x:v>The paper uses the following quantitative indicators:
pass@k: measures the probability of solving the problem in k attempts, focusing on pass@1 and pass@5.
CodeBLEU: Evaluates the syntactic and semantic similarity of generated code to standard solutions.
Effect:
Under the Initial Prompt, GPT-3.5's pass@1 is 52.34% and pass@5 is 60.98%.
Enhanced Prompt significantly improves performance, with pass@1 reaching 67.76% and pass@5 reaching 74.39%.
The interactive workflow (Human-LLM Prompt) further improved pass@1 to 74.50% and pass@5 to 87.00%, solving 78.7% of defects.</x:v>
      </x:c>
      <x:c r="J1162" t="str">
        <x:v>No</x:v>
      </x:c>
      <x:c r="K1162" t="str">
        <x:v>Not reported</x:v>
      </x:c>
      <x:c r="L1162" t="str">
        <x:v>No</x:v>
      </x:c>
      <x:c r="M1162" s="6" t="e">
        <x:f>HYPERLINK("https://github.com/ztwater/Instruct-or-Interact","https://github.com/ztwater/Instruct-or-Interact")</x:f>
        <x:v>HYPERLINK is not implemented. linkLocation=https://github.com/ztwater/Instruct-or-Interact, friendlyName=https://github.com/ztwater/Instruct-or-Interact</x:v>
      </x:c>
      <x:c r="N1162" t="str">
        <x:v>3</x:v>
      </x:c>
      <x:c r="O1162" t="str">
        <x:v>Code generation and understanding</x:v>
      </x:c>
      <x:c r="P1162" t="str">
        <x:v>Code generation and completion</x:v>
      </x:c>
      <x:c r="Q1162" t="str">
        <x:v>Yes</x:v>
      </x:c>
    </x:row>
    <x:row r="1163" ht="25.5" customHeight="1">
      <x:c r="A1163" t="str">
        <x:v>Search-Based LLMs for Code OptimizationAward Winner</x:v>
      </x:c>
      <x:c r="B1163" t="str">
        <x:v>Development</x:v>
      </x:c>
      <x:c r="C1163" t="str">
        <x:v>This paper introduces SBLLM, a search-based framework for code optimization using large language models (LLMs). Traditional approaches either rely on rule-based methods or direct code generation, which struggle with complex optimization patterns. SBLLM integrates evolutionary search with LLMs through three key components: execution-based sample selection, adaptive pattern retrieval, and genetic operator-inspired prompting. Experiments demonstrate that SBLLM improves program efficiency by up to 209.59% and outperforms baseline methods across multiple LLMs.</x:v>
      </x:c>
      <x:c r="D1163" t="str">
        <x:v>This paper introduces SBLLM, a search-based framework for code optimization using large language models (LLMs). Traditional approaches either rely on rule-based methods or direct code generation, which struggle with complex optimization patterns. SBLLM integrates evolutionary search with LLMs through three key components: execution-based sample selection, adaptive pattern retrieval, and genetic operator-inspired prompting. Experiments demonstrate that SBLLM improves program efficiency by up to 209.59% and outperforms baseline methods across multiple LLMs.</x:v>
      </x:c>
      <x:c r="E1163" t="str">
        <x:v>The application of large-scale search-based language models in code optimization aims to improve code performance through iterative optimization and evolutionary search.</x:v>
      </x:c>
      <x:c r="F1163" t="str">
        <x:v>Yes</x:v>
      </x:c>
      <x:c r="G1163" t="str">
        <x:v>ICSE-25</x:v>
      </x:c>
      <x:c r="H1163" t="str">
        <x:v>The paper uses the PIE data set (including Python and C++ code) and refers to some data of DeepDev-PERF (but not used directly because of the lack of test cases).</x:v>
      </x:c>
      <x:c r="I1163" t="str">
        <x:v>Percent Optimized (OPT): Measures the proportion of optimized code (speed increase of at least 10% and correct). SBLLM improves 5.11% and 2.87% respectively on Python and C++ compared with the baseline method (Top-5).
Speedup Rate (SP): Measures runtime improvements. SBLLM achieves a maximum speed improvement of 209.59% and 154.76% on Python and C++ respectively, which is better than the baseline by 8.75%~28.06% and 1.15%~9.56%.</x:v>
      </x:c>
      <x:c r="J1163" t="str">
        <x:v>No</x:v>
      </x:c>
      <x:c r="K1163" t="str">
        <x:v>Not reported</x:v>
      </x:c>
      <x:c r="L1163" t="str">
        <x:v>No</x:v>
      </x:c>
      <x:c r="M1163" s="6" t="e">
        <x:f>HYPERLINK("https://github.com/shuzhenggao/sbllm","https://github.com/shuzhenggao/sbllm")</x:f>
        <x:v>HYPERLINK is not implemented. linkLocation=https://github.com/shuzhenggao/sbllm, friendlyName=https://github.com/shuzhenggao/sbllm</x:v>
      </x:c>
      <x:c r="N1163" t="str">
        <x:v>8</x:v>
      </x:c>
      <x:c r="O1163" t="str">
        <x:v>Code generation and understanding</x:v>
      </x:c>
      <x:c r="P1163" t="str">
        <x:v>Code refactoring and smell detection</x:v>
      </x:c>
      <x:c r="Q1163" t="str">
        <x:v>Yes</x:v>
      </x:c>
    </x:row>
    <x:row r="1164" ht="25.5" customHeight="1">
      <x:c r="A1164" t="str">
        <x:v>Towards Better Answers: Automated Stack Overflow Post Updating</x:v>
      </x:c>
      <x:c r="B1164" t="str">
        <x:v>Maintenance</x:v>
      </x:c>
      <x:c r="C1164" t="str">
        <x:v>This paper introduces Soup, a framework for automatically updating Stack Overflow (SO) posts. SO code snippets often contain flaws, and comments provide valuable improvement suggestions that are frequently ignored. Soup addresses this through two tasks:
Valid Comment-Edit Prediction (VCP): Predicting whether a comment will lead to a valid code edit.
Automatic Post Updating (APU): Generating optimized code snippets based on comments.
Experiments show that 21 out of 50 Soup-generated edits were accepted by SO maintainers, demonstrating its practical utility.</x:v>
      </x:c>
      <x:c r="D1164" t="str">
        <x:v>This paper introduces Soup, a framework for automatically updating Stack Overflow (SO) posts. SO code snippets often contain flaws, and comments provide valuable improvement suggestions that are frequently ignored. Soup addresses this through two tasks:
Valid Comment-Edit Prediction (VCP): Predicting whether a comment will lead to a valid code edit.
Automatic Post Updating (APU): Generating optimized code snippets based on comments.
Experiments show that 21 out of 50 Soup-generated edits were accepted by SO maintainers, demonstrating its practical utility.</x:v>
      </x:c>
      <x:c r="E1164" t="str">
        <x:v>Automated updates of Stack Overflow posts based on Large Language Models (LLM), designed to improve the quality and reliability of code snippets through comments.</x:v>
      </x:c>
      <x:c r="F1164" t="str">
        <x:v>Yes</x:v>
      </x:c>
      <x:c r="G1164" t="str">
        <x:v>ICSE-25</x:v>
      </x:c>
      <x:c r="H1164" t="str">
        <x:v>The paper uses a self-built data set of 78,317 valid comment-edit pairs and compares it with the data set (Tang-Data) proposed by Tang et al.</x:v>
      </x:c>
      <x:c r="I1164" t="str">
        <x:v>VCP task: precision (Precision) 80.8%, recall rate (Recall) 74.0%, F1 score 77.1%.
APU task: Exact Match rate (EM) 25.6%, CodeBLEU score 0.72.
Practical application: 21 out of 50 submitted edits were accepted by SO maintainers, an acceptance rate of 42%.</x:v>
      </x:c>
      <x:c r="J1164" t="str">
        <x:v>No</x:v>
      </x:c>
      <x:c r="K1164" t="str">
        <x:v>Not reported</x:v>
      </x:c>
      <x:c r="L1164" t="str">
        <x:v>No</x:v>
      </x:c>
      <x:c r="M1164" s="6"/>
      <x:c r="N1164"/>
      <x:c r="O1164" t="str">
        <x:v>Software maintenance and evolution</x:v>
      </x:c>
      <x:c r="P1164" t="str">
        <x:v>Code review automation</x:v>
      </x:c>
      <x:c r="Q1164" t="str">
        <x:v>Yes</x:v>
      </x:c>
    </x:row>
    <x:row r="1165" ht="25.5" customHeight="1">
      <x:c r="A1165" t="str">
        <x:v>Unseen Horizons: Unveiling the Real Capability of LLM Code Generation Beyond the FamiliarAward Winner</x:v>
      </x:c>
      <x:c r="B1165" t="str">
        <x:v>Development</x:v>
      </x:c>
      <x:c r="C1165" t="str">
        <x:v>The paper investigates the real capabilities of Large Language Models (LLMs) in code generation tasks, highlighting the limitations of current evaluation methods, which suffer from the "Specialist in Familiarity" problem—models perform well on familiar code but poorly on unfamiliar code. To address this, the authors propose ObfusEval, a benchmark based on code obfuscation, employing symbol, structure, and semantic-level strategies to generate unseen code for evaluation. Results show that obfuscation reduces the test pass rate by 15.3%-62.5%, exposing the limitations of LLMs in real-world software development. The paper also analyzes syntax errors and non-functional quality issues in generated code.</x:v>
      </x:c>
      <x:c r="D1165" t="str">
        <x:v>The paper investigates the real capabilities of Large Language Models (LLMs) in code generation tasks, highlighting the limitations of current evaluation methods, which suffer from the "Specialist in Familiarity" problem—models perform well on familiar code but poorly on unfamiliar code. To address this, the authors propose ObfusEval, a benchmark based on code obfuscation, employing symbol, structure, and semantic-level strategies to generate unseen code for evaluation. Results show that obfuscation reduces the test pass rate by 15.3%-62.5%, exposing the limitations of LLMs in real-world software development. The paper also analyzes syntax errors and non-functional quality issues in generated code.</x:v>
      </x:c>
      <x:c r="E1165" t="str">
        <x:v>Evaluate and improve the real-world capabilities of large language models (LLMs) in code generation tasks, focusing on how to reveal the model's performance on unfamiliar code through code obfuscation strategies.</x:v>
      </x:c>
      <x:c r="F1165" t="str">
        <x:v>Yes</x:v>
      </x:c>
      <x:c r="G1165" t="str">
        <x:v>ICSE-25</x:v>
      </x:c>
      <x:c r="H1165" t="str">
        <x:v>The Benchmark used in the paper is ObfusEval, which is based on the codes of five real open source projects (such as Redis, libvips, etc.) and uses a confusion strategy to generate an evaluation data set.</x:v>
      </x:c>
      <x:c r="I1165" t="str">
        <x:v>Quantitative indicators:
Compile Pass Rate (CPR, Compile Pass Rate)
Test Pass Rate (TPR, Test Pass Rate)
Effect:
After obfuscation, the test pass rate (TPR) dropped by 15.3%-62.5% on average, among which the symbol and structure confusion strategies had the most significant effect (average drops of 24.6% and 32.1%), and the mixed strategy (symbol + structure) had the highest drop (62.5%).</x:v>
      </x:c>
      <x:c r="J1165" t="str">
        <x:v>No</x:v>
      </x:c>
      <x:c r="K1165" t="str">
        <x:v>Not reported</x:v>
      </x:c>
      <x:c r="L1165" t="str">
        <x:v>No</x:v>
      </x:c>
      <x:c r="M1165" s="6" t="e">
        <x:f>HYPERLINK("https://github.com/zhangbuzhang/ObfusEval","https://github.com/zhangbuzhang/ObfusEval")</x:f>
        <x:v>HYPERLINK is not implemented. linkLocation=https://github.com/zhangbuzhang/ObfusEval, friendlyName=https://github.com/zhangbuzhang/ObfusEval</x:v>
      </x:c>
      <x:c r="N1165" t="str">
        <x:v>2</x:v>
      </x:c>
      <x:c r="O1165" t="str">
        <x:v>Code generation and understanding</x:v>
      </x:c>
      <x:c r="P1165" t="str">
        <x:v>Code generation and completion</x:v>
      </x:c>
      <x:c r="Q1165" t="str">
        <x:v>Yes</x:v>
      </x:c>
    </x:row>
    <x:row r="1166" ht="25.5" customHeight="1">
      <x:c r="A1166" t="str">
        <x:v>Pattern-based Generation and Adaptation of Quantum WorkflowsQuantum</x:v>
      </x:c>
      <x:c r="B1166" t="str">
        <x:v>Development</x:v>
      </x:c>
      <x:c r="C1166" t="str">
        <x:v>The paper presents a pattern-based approach for generating and adapting quantum workflows, aiming to reduce the complexity of quantum application development. By combining quantum computing patterns with a solution language, the method automates the transformation from abstract patterns to executable workflows, supporting dynamic adaptation through behavioral and enhancement patterns. The authors propose a system architecture and prototype, validated through case studies, runtime evaluations, and user studies. Results show significant reductions in development time, especially for non-expert users.</x:v>
      </x:c>
      <x:c r="D1166" t="str">
        <x:v>The paper presents a pattern-based approach for generating and adapting quantum workflows, aiming to reduce the complexity of quantum application development. By combining quantum computing patterns with a solution language, the method automates the transformation from abstract patterns to executable workflows, supporting dynamic adaptation through behavioral and enhancement patterns. The authors propose a system architecture and prototype, validated through case studies, runtime evaluations, and user studies. Results show significant reductions in development time, especially for non-expert users.</x:v>
      </x:c>
      <x:c r="E1166" t="str">
        <x:v>Pattern-based quantum workflow generation and adaptation, focusing on how to simplify the development process of quantum applications through abstract patterns and automation technologies.</x:v>
      </x:c>
      <x:c r="F1166" t="str">
        <x:v>Yes</x:v>
      </x:c>
      <x:c r="G1166" t="str">
        <x:v>ICSE-25</x:v>
      </x:c>
      <x:c r="H1166" t="str">
        <x:v>The paper does not use external benchmarks, but conducts internal evaluation through three typical use cases (QAOA, quantum k-means algorithm, VQE algorithm) and user research.</x:v>
      </x:c>
      <x:c r="I1166" t="str">
        <x:v>Quantitative indicators:
Runtime performance of workflow generation and adaptation (time consumption of each step).
Comparison of how long it takes users to complete a task (manual modeling vs. pattern-based approach).
Effect:
Non-expert users were 6x faster using the patterned approach (median time dropped from 27 minutes to 4.24 minutes).
Expert users are 4.5 times faster (median time reduced from 16 minutes to 3.5 minutes).</x:v>
      </x:c>
      <x:c r="J1166" t="str">
        <x:v>No</x:v>
      </x:c>
      <x:c r="K1166" t="str">
        <x:v>Not reported</x:v>
      </x:c>
      <x:c r="L1166" t="str">
        <x:v>No</x:v>
      </x:c>
      <x:c r="M1166" s="6" t="e">
        <x:f>HYPERLINK("https://github.com/PlanQK/workflow-modeler","https://github.com/PlanQK/workflow-modeler")</x:f>
        <x:v>HYPERLINK is not implemented. linkLocation=https://github.com/PlanQK/workflow-modeler, friendlyName=https://github.com/PlanQK/workflow-modeler</x:v>
      </x:c>
      <x:c r="N1166" t="str">
        <x:v>5</x:v>
      </x:c>
      <x:c r="O1166" t="str">
        <x:v>Cross-cutting and emerging themes</x:v>
      </x:c>
      <x:c r="P1166" t="str">
        <x:v>Quantum Software Engineering</x:v>
      </x:c>
      <x:c r="Q1166" t="str">
        <x:v>No</x:v>
      </x:c>
    </x:row>
    <x:row r="1167" ht="25.5" customHeight="1">
      <x:c r="A1167" t="str">
        <x:v>BSan: A Powerful Identifier-Based Hardware-Independent Memory Error Detector for COTS Binaries</x:v>
      </x:c>
      <x:c r="B1167" t="str">
        <x:v>Development</x:v>
      </x:c>
      <x:c r="C1167" t="str">
        <x:v>The paper presents BSan, an identifier-based, hardware-independent memory error detector for COTS binaries. Unlike existing shadow-memory-based or hardware-dependent detectors, BSan assigns unique identifiers to memory objects and attaches them to pointers, enabling the detection of deeply hidden memory errors. BSan employs a hybrid approach (static analysis + dynamic instrumentation) to optimize performance and avoid the brittleness of static binary rewriting. Experimental results show that BSan outperforms existing tools in detection capability while maintaining comparable performance overhead.</x:v>
      </x:c>
      <x:c r="D1167" t="str">
        <x:v>The paper presents BSan, an identifier-based, hardware-independent memory error detector for COTS binaries. Unlike existing shadow-memory-based or hardware-dependent detectors, BSan assigns unique identifiers to memory objects and attaches them to pointers, enabling the detection of deeply hidden memory errors. BSan employs a hybrid approach (static analysis + dynamic instrumentation) to optimize performance and avoid the brittleness of static binary rewriting. Experimental results show that BSan outperforms existing tools in detection capability while maintaining comparable performance overhead.</x:v>
      </x:c>
      <x:c r="E1167" t="str">
        <x:v>Memory error detection in binary code, focusing on how to improve detection capabilities and efficiency through identifier methods and hybrid optimization techniques.</x:v>
      </x:c>
      <x:c r="F1167" t="str">
        <x:v>Yes</x:v>
      </x:c>
      <x:c r="G1167" t="str">
        <x:v>ICSE-25</x:v>
      </x:c>
      <x:c r="H1167" t="str">
        <x:v>The paper uses the following benchmarks and data sets:
Juliet Test Suite (CWE related test cases)
SPEC CPU 2017 (single-thread performance evaluation)
PARSEC (multi-threaded performance evaluation)
22 real-world memory bugs (from CVEs and real-world applications)
10 real-world applications (tested across domains)</x:v>
      </x:c>
      <x:c r="I1167" t="str">
        <x:v>Detection capabilities:
In the Juliet test, BSan detected more errors in the CWE-121, CWE-122, CWE-126, and CWE-127 categories.
Among the 22 real-world errors, BSan detected all errors, while other tools (such as Dr. Memory, Memcheck) missed some errors.
Performance overhead:
Single thread (SPEC CPU 2017): average performance overhead of 24.07 times, better than Dr. Memory (30.06 times) and Memcheck (33.85 times).
Multi-threading (PARSEC): The average performance overhead under 16 threads is 55.83 times, which is better than Dr. Memory (91.51 times) and Memcheck (101.21 times).
Memory overhead:
The average memory overhead is 3.65 times, which is significantly lower than Dr. Memory (11.56 times) and Memcheck (11.88 times).</x:v>
      </x:c>
      <x:c r="J1167" t="str">
        <x:v>No</x:v>
      </x:c>
      <x:c r="K1167" t="str">
        <x:v>Not reported</x:v>
      </x:c>
      <x:c r="L1167" t="str">
        <x:v>No</x:v>
      </x:c>
      <x:c r="M1167" s="6" t="e">
        <x:f>HYPERLINK("https://github.com/dvaave/BSan/blob/main","https://github.com/dvaave/BSan/blob/main")</x:f>
        <x:v>HYPERLINK is not implemented. linkLocation=https://github.com/dvaave/BSan/blob/main, friendlyName=https://github.com/dvaave/BSan/blob/main</x:v>
      </x:c>
      <x:c r="N1167" t="str">
        <x:v>2</x:v>
      </x:c>
      <x:c r="O1167" t="str">
        <x:v>Software security and vulnerability analysis</x:v>
      </x:c>
      <x:c r="P1167" t="str">
        <x:v>Binary code analysis and decompilation</x:v>
      </x:c>
      <x:c r="Q1167" t="str">
        <x:v>No</x:v>
      </x:c>
    </x:row>
    <x:row r="1168" ht="25.5" customHeight="1">
      <x:c r="A1168" t="str">
        <x:v>RustAssistant: Using LLMs to Fix Compilation Errors in Rust Code</x:v>
      </x:c>
      <x:c r="B1168" t="str">
        <x:v>Development</x:v>
      </x:c>
      <x:c r="C1168" t="str">
        <x:v>The paper presents RustAssistant, a tool that leverages Large Language Models (LLMs) to automatically fix compilation errors in Rust code. Rust's safety guarantees, such as its ownership model, make it a robust choice for systems programming, but these features also pose challenges for beginners. RustAssistant combines prompt engineering with iterative interactions between the LLM and the Rust compiler to achieve high accuracy in error fixes. Evaluations show that the tool achieves a peak accuracy of 74% on real-world Rust projects and can generalize to fix linting errors reported by Clippy. The paper also contributes a dataset of Rust compilation errors to facilitate future research.</x:v>
      </x:c>
      <x:c r="D1168" t="str">
        <x:v>The paper presents RustAssistant, a tool that leverages Large Language Models (LLMs) to automatically fix compilation errors in Rust code. Rust's safety guarantees, such as its ownership model, make it a robust choice for systems programming, but these features also pose challenges for beginners. RustAssistant combines prompt engineering with iterative interactions between the LLM and the Rust compiler to achieve high accuracy in error fixes. Evaluations show that the tool achieves a peak accuracy of 74% on real-world Rust projects and can generalize to fix linting errors reported by Clippy. The paper also contributes a dataset of Rust compilation errors to facilitate future research.</x:v>
      </x:c>
      <x:c r="E1168" t="str">
        <x:v>Leverage large language models (LLM) to automatically fix compilation errors in Rust code and evaluate its effectiveness in real projects.</x:v>
      </x:c>
      <x:c r="F1168" t="str">
        <x:v>Yes</x:v>
      </x:c>
      <x:c r="G1168" t="str">
        <x:v>ICSE-25</x:v>
      </x:c>
      <x:c r="H1168" t="str">
        <x:v>The paper uses the following three benchmarks:
Micro-benchmarks: 270 test cases written by the author, covering 270/506 official Rust error codes.
Stack Overflow Code Snippets: 50 Rust programs pulled from Stack Overflow questions.
Top-100 Rust crates: 182 commits containing compilation errors pulled from the Top-100 Rust libraries on GitHub.
Additionally, 346 static analysis bugs reported by Clippy were used as extended evaluation.</x:v>
      </x:c>
      <x:c r="I1168" t="str">
        <x:v>Micro-benchmarks: GPT-4’s repair accuracy is 92.59% (250/270).
Stack Overflow code: GPT-4’s repair accuracy is 72% (36/50).
Top-100 crates: GPT-4 fixed 73.63% of commits (134/182).
Clippy error: GPT-4’s repair accuracy is 75% (259/346), which is 2.4 times higher than Clippy’s own automatic repair function.</x:v>
      </x:c>
      <x:c r="J1168" t="str">
        <x:v>No</x:v>
      </x:c>
      <x:c r="K1168" t="str">
        <x:v>The paper mentions the application of Rust in companies such as Microsoft (such as the use of Rust in the Windows kernel)</x:v>
      </x:c>
      <x:c r="L1168" t="str">
        <x:v>Yes</x:v>
      </x:c>
      <x:c r="M1168" s="6"/>
      <x:c r="N1168"/>
      <x:c r="O1168" t="str">
        <x:v>Software maintenance and evolution</x:v>
      </x:c>
      <x:c r="P1168" t="str">
        <x:v>Automated program repair</x:v>
      </x:c>
      <x:c r="Q1168" t="str">
        <x:v>Yes</x:v>
      </x:c>
    </x:row>
    <x:row r="1169" ht="25.5" customHeight="1">
      <x:c r="A1169" t="str">
        <x:v>ConsCS: Effective and Efficient Verification of Circom CircuitsFormal Methods</x:v>
      </x:c>
      <x:c r="B1169" t="str">
        <x:v>Development</x:v>
      </x:c>
      <x:c r="C1169" t="str">
        <x:v>The paper presents ConsCS, a framework designed to effectively verify the correctness of arithmetic circuits written in Circom, a domain-specific language for generating zero-knowledge proofs like zk-SNARKs. A major challenge in such circuits is under-constrainedness, which can lead to security vulnerabilities. ConsCS introduces novel inference rules, a Binary Property Graph (BPG) for efficient reasoning, and an assumption-guided SMT solving method to address non-linear constraints. Evaluations show that ConsCS improves the solved rate of existing tools from around 50-60% to over 80%, while efficiently handling large-scale circuits.</x:v>
      </x:c>
      <x:c r="D1169" t="str">
        <x:v>The paper presents ConsCS, a framework designed to effectively verify the correctness of arithmetic circuits written in Circom, a domain-specific language for generating zero-knowledge proofs like zk-SNARKs. A major challenge in such circuits is under-constrainedness, which can lead to security vulnerabilities. ConsCS introduces novel inference rules, a Binary Property Graph (BPG) for efficient reasoning, and an assumption-guided SMT solving method to address non-linear constraints. Evaluations show that ConsCS improves the solved rate of existing tools from around 50-60% to over 80%, while efficiently handling large-scale circuits.</x:v>
      </x:c>
      <x:c r="E1169" t="str">
        <x:v>The research topic of the paper is to automatically verify the constraint adequacy of arithmetic circuits written by Circom and prevent security vulnerabilities caused by insufficient constraints.</x:v>
      </x:c>
      <x:c r="F1169" t="str">
        <x:v>Yes</x:v>
      </x:c>
      <x:c r="G1169" t="str">
        <x:v>ICSE-25</x:v>
      </x:c>
      <x:c r="H1169" t="str">
        <x:v>The paper uses the following benchmarks:
utils: Contains 66 practical circuits.
core: Contains 110 safety-critical circuit templates from Circomlib.
Circuits are classified according to the number of constraints into small (&lt;100), medium (100-1000), and large (≥1000).</x:v>
      </x:c>
      <x:c r="I1169" t="str">
        <x:v>Solved Rate: ConsCS reaches 80.68%, which is significantly higher than existing tools Picus (66.48%) and Civer (57.39%).
Time efficiency (Time): The average processing time of ConsCS is 6.32 seconds, which is better than Picus’s 15.21 seconds and close to Civer (5.12 seconds).
SMT query success rate: increased from 2.68% of the existing tool to 48.84%.</x:v>
      </x:c>
      <x:c r="J1169" t="str">
        <x:v>No</x:v>
      </x:c>
      <x:c r="K1169" t="str">
        <x:v>The paper mentions the application of Circom in blockchain technology (such as zkRollups), and uses the Tornado Cash incident as an example to illustrate the actual harm of insufficient constraints.</x:v>
      </x:c>
      <x:c r="L1169" t="str">
        <x:v>No</x:v>
      </x:c>
      <x:c r="M1169" s="6" t="e">
        <x:f>HYPERLINK("https://github.com/jinan789/ConsCS/blob/main","https://github.com/jinan789/ConsCS/blob/main")</x:f>
        <x:v>HYPERLINK is not implemented. linkLocation=https://github.com/jinan789/ConsCS/blob/main, friendlyName=https://github.com/jinan789/ConsCS/blob/main</x:v>
      </x:c>
      <x:c r="N1169" t="str">
        <x:v>1</x:v>
      </x:c>
      <x:c r="O1169" t="str">
        <x:v>Formal methods and verification</x:v>
      </x:c>
      <x:c r="P1169" t="str">
        <x:v>Program Verification and Theorem Proving</x:v>
      </x:c>
      <x:c r="Q1169" t="str">
        <x:v>No</x:v>
      </x:c>
    </x:row>
    <x:row r="1170" ht="25.5" customHeight="1">
      <x:c r="A1170" t="str">
        <x:v>Constrained LTL Specification Learning from ExamplesFormal Methods</x:v>
      </x:c>
      <x:c r="B1170" t="str">
        <x:v>Development</x:v>
      </x:c>
      <x:c r="C1170" t="str">
        <x:v>This paper introduces a novel approach called "constrained LTL specification learning," which synthesizes Linear Temporal Logic (LTL) formulas from positive and negative examples while incorporating user-defined structural constraints and optimization objectives. Traditional LTL learning methods rely solely on examples, often failing to capture user intent. By encoding the problem into first-order relational logic and reducing it to a MaxSAT instance, the proposed method enables more flexible and controlled specification learning. The tool ATLAS outperforms state-of-the-art methods in experiments and addresses new learning scenarios beyond existing tools.</x:v>
      </x:c>
      <x:c r="D1170" t="str">
        <x:v>This paper introduces a novel approach called "constrained LTL specification learning," which synthesizes Linear Temporal Logic (LTL) formulas from positive and negative examples while incorporating user-defined structural constraints and optimization objectives. Traditional LTL learning methods rely solely on examples, often failing to capture user intent. By encoding the problem into first-order relational logic and reducing it to a MaxSAT instance, the proposed method enables more flexible and controlled specification learning. The tool ATLAS outperforms state-of-the-art methods in experiments and addresses new learning scenarios beyond existing tools.</x:v>
      </x:c>
      <x:c r="E1170" t="str">
        <x:v>LTL specification learning based on constraints and optimization goals aims to generate LTL formulas from examples that are more in line with actual needs through user-defined constraints and optimization goals.</x:v>
      </x:c>
      <x:c r="F1170" t="str">
        <x:v>Yes</x:v>
      </x:c>
      <x:c r="G1170" t="str">
        <x:v>ICSE-25</x:v>
      </x:c>
      <x:c r="H1170" t="str">
        <x:v>Unconstrained problems: 485 problems based on common LTL patterns (from Neider's benchmark).
Constrained problems: Problems generated from case studies, including scenarios such as Peterson's algorithm, voting machines, robot task repair, and invariant weakening.</x:v>
      </x:c>
      <x:c r="I1170" t="str">
        <x:v>RQ1 (unconstrained problem): ATLAS is faster than File on 86% of the problems, with an average solution time of 66.76 seconds (File is 96.83 seconds), which is about 1.45 times faster.
RQ2 (constraint problem): ATLAS solved all problems (such as Peterson algorithm 30/30, voting machine 10/10), while File and LTLSketcher only solved a small number of problems respectively. ATLAS average solution time is significantly lower (e.g. voting machine problem: 3.08 seconds vs. File's 144.92 seconds).</x:v>
      </x:c>
      <x:c r="J1170" t="str">
        <x:v>No</x:v>
      </x:c>
      <x:c r="K1170" t="str">
        <x:v>Case 1: Specification mining of a multiprocessing algorithm (Peterson's algorithm) for documentation and validation.
Case 2: Learning security specifications for voting machine systems to prevent election fraud.
Case 3: Repair and weakening of robot task specifications to adapt to new needs.
Case 4: Weakness analysis of safety specifications for medical devices (Therac-25).</x:v>
      </x:c>
      <x:c r="L1170" t="str">
        <x:v>No</x:v>
      </x:c>
      <x:c r="M1170" s="6"/>
      <x:c r="N1170"/>
      <x:c r="O1170" t="str">
        <x:v>Formal methods and verification</x:v>
      </x:c>
      <x:c r="P1170" t="str">
        <x:v>Sequential logic and LTL games</x:v>
      </x:c>
      <x:c r="Q1170" t="str">
        <x:v>Yes</x:v>
      </x:c>
    </x:row>
    <x:row r="1171" ht="25.5" customHeight="1">
      <x:c r="A1171" t="str">
        <x:v>LLM-aided Automatic Modeling for Security Protocol VerificationSecurityFormal Methods</x:v>
      </x:c>
      <x:c r="B1171" t="str">
        <x:v>Development</x:v>
      </x:c>
      <x:c r="C1171" t="str">
        <x:v>This paper introduces an LLM-aided automated method for generating symbolic security protocol models from natural language documents. Traditional approaches rely on manual modeling by experts, which is time-consuming and error-prone. By decomposing the modeling task into stages (semantic parsing, model repair, and model transformation) and integrating LLMs with formal verification techniques, the proposed method achieves efficient and reliable model generation. Experimental results demonstrate its success in generating correct models for 10 out of 18 real-world protocols, along with the release of the first benchmark for automated modeling tasks.</x:v>
      </x:c>
      <x:c r="D1171" t="str">
        <x:v>This paper introduces an LLM-aided automated method for generating symbolic security protocol models from natural language documents. Traditional approaches rely on manual modeling by experts, which is time-consuming and error-prone. By decomposing the modeling task into stages (semantic parsing, model repair, and model transformation) and integrating LLMs with formal verification techniques, the proposed method achieves efficient and reliable model generation. Experimental results demonstrate its success in generating correct models for 10 out of 18 real-world protocols, along with the release of the first benchmark for automated modeling tasks.</x:v>
      </x:c>
      <x:c r="E1171" t="str">
        <x:v>The security protocol symbolic model is automatically generated based on the large language model (LLM), aiming to automatically build the symbolic model required for formal verification through natural language documents.</x:v>
      </x:c>
      <x:c r="F1171" t="str">
        <x:v>Yes</x:v>
      </x:c>
      <x:c r="G1171" t="str">
        <x:v>ICSE-25</x:v>
      </x:c>
      <x:c r="H1171" t="str">
        <x:v>The paper constructed a benchmark data set containing 18 real security protocols, covering protocols of different sizes and complexity (such as NSPK, SSH, EDHOC, etc.). Each protocol includes natural language description, Sapic+ specification and Tamarin model.</x:v>
      </x:c>
      <x:c r="I1171" t="str">
        <x:v>Exact Coverage (EC): Measures the coverage of generated expressions and real models, with an average of 56.36% (GPT-4).
Bounded Expressions Rate (BER): Evaluates the boundedness of expressions, with an average of 80.47% (GPT-4).
Success rate: Out of 18 protocol cases, 10 successfully generated the correct model (55.6% success rate).
Efficiency: Generation time ranges from 0.23 seconds to 115.06 seconds, depending on protocol complexity.</x:v>
      </x:c>
      <x:c r="J1171" t="str">
        <x:v>No</x:v>
      </x:c>
      <x:c r="K1171" t="str">
        <x:v>Case 1: Automated modeling and verification of Needham-Schroeder protocol (NSPK).
Case 2: Symbolic model generation and security attribute verification of SSH protocol.
Case 3: Model repair and compilation of EDHOC protocol.</x:v>
      </x:c>
      <x:c r="L1171" t="str">
        <x:v>No</x:v>
      </x:c>
      <x:c r="M1171" s="6" t="e">
        <x:f>HYPERLINK("https://github.com/zerrymore/AutoSM","https://github.com/zerrymore/AutoSM")</x:f>
        <x:v>HYPERLINK is not implemented. linkLocation=https://github.com/zerrymore/AutoSM, friendlyName=https://github.com/zerrymore/AutoSM</x:v>
      </x:c>
      <x:c r="N1171" t="str">
        <x:v>5</x:v>
      </x:c>
      <x:c r="O1171" t="str">
        <x:v>Formal methods and verification</x:v>
      </x:c>
      <x:c r="P1171" t="str">
        <x:v>Formal modeling and verification of requirements</x:v>
      </x:c>
      <x:c r="Q1171" t="str">
        <x:v>Yes</x:v>
      </x:c>
    </x:row>
    <x:row r="1172" ht="25.5" customHeight="1">
      <x:c r="A1172" t="str">
        <x:v>Thanos: DBMS Bug Detection via Storage Engine Rotation Based Differential TestingAward Winner</x:v>
      </x:c>
      <x:c r="B1172" t="str">
        <x:v>Testing</x:v>
      </x:c>
      <x:c r="C1172" t="str">
        <x:v>The paper introduces THANOS, a framework for detecting bugs in DBMSs through storage engine rotation-based differential testing. THANOS constructs equivalent DBMS instances by leveraging different storage engines within the same DBMS and compares their execution results on identical test cases to identify inconsistencies. This approach eliminates the need for manually selecting equivalent DBMSs and enhances testing coverage and bug detection. Evaluations on MySQL, MariaDB, and Percona demonstrate that THANOS discovered 32 previously unknown bugs (29 confirmed as Critical) and outperformed state-of-the-art tools (e.g., SQLancer, SQLsmith, SQUIRREL) in branch coverage and bug detection.</x:v>
      </x:c>
      <x:c r="D1172" t="str">
        <x:v>The paper introduces THANOS, a framework for detecting bugs in DBMSs through storage engine rotation-based differential testing. THANOS constructs equivalent DBMS instances by leveraging different storage engines within the same DBMS and compares their execution results on identical test cases to identify inconsistencies. This approach eliminates the need for manually selecting equivalent DBMSs and enhances testing coverage and bug detection. Evaluations on MySQL, MariaDB, and Percona demonstrate that THANOS discovered 32 previously unknown bugs (29 confirmed as Critical) and outperformed state-of-the-art tools (e.g., SQLancer, SQLsmith, SQUIRREL) in branch coverage and bug detection.</x:v>
      </x:c>
      <x:c r="E1172" t="str">
        <x:v>A differential testing method based on storage engine rotation for automated detection of errors in database management systems (DBMS).</x:v>
      </x:c>
      <x:c r="F1172" t="str">
        <x:v>No</x:v>
      </x:c>
      <x:c r="G1172" t="str">
        <x:v>ICSE-25</x:v>
      </x:c>
      <x:c r="H1172" t="str">
        <x:v>The paper was evaluated on the following DBMS:
MySQL
MariaDB
Percona
Comparison tools include:
SQLancer
SQLsmith
SQUIRREL</x:v>
      </x:c>
      <x:c r="I1172" t="str">
        <x:v>Branch coverage: THANOS is 115.95%, 45.23% and 23.72% higher than SQLancer, SQLsmith and SQUIRREL respectively.
Number of bug detections: In 24 hours, THANOS found 14 new bugs, while SQLancer, SQLsmith, and SQUIRREL found 0, 1, and 3 respectively.
Confirmed errors: A total of 32 new errors (29 serious errors) were found, distributed in MySQL (11), MariaDB (17) and Percona (4).</x:v>
      </x:c>
      <x:c r="J1172" t="str">
        <x:v>No</x:v>
      </x:c>
      <x:c r="K1172" t="str">
        <x:v>Not reported</x:v>
      </x:c>
      <x:c r="L1172" t="str">
        <x:v>No</x:v>
      </x:c>
      <x:c r="M1172" s="6"/>
      <x:c r="N1172"/>
      <x:c r="O1172" t="str">
        <x:v>Program Analysis and Software Testing</x:v>
      </x:c>
      <x:c r="P1172" t="str">
        <x:v>Automated test generation</x:v>
      </x:c>
      <x:c r="Q1172" t="str">
        <x:v>No</x:v>
      </x:c>
    </x:row>
    <x:row r="1173" ht="25.5" customHeight="1">
      <x:c r="A1173" t="str">
        <x:v>Coni: Detecting Database Connector Bugs via State-Aware Test Case Generation</x:v>
      </x:c>
      <x:c r="B1173" t="str">
        <x:v>Testing</x:v>
      </x:c>
      <x:c r="C1173" t="str">
        <x:v>The paper introduces CONI, a framework for detecting logic bugs in database connectors through state-aware test case generation. CONI constructs a state model by analyzing standard specifications (e.g., JDBC) and generates semantically correct test cases that trigger diverse state transitions. Differential testing is employed to compare execution results across different connectors, identifying inconsistencies as potential bugs. Evaluations on five JDBC connectors (e.g., MySQL Connector/J, MariaDB Connector/J) revealed 44 new bugs (34 confirmed). CONI outperformed existing tools (e.g., Randoop, EvoSuite) in branch coverage and bug detection.</x:v>
      </x:c>
      <x:c r="D1173" t="str">
        <x:v>The paper introduces CONI, a framework for detecting logic bugs in database connectors through state-aware test case generation. CONI constructs a state model by analyzing standard specifications (e.g., JDBC) and generates semantically correct test cases that trigger diverse state transitions. Differential testing is employed to compare execution results across different connectors, identifying inconsistencies as potential bugs. Evaluations on five JDBC connectors (e.g., MySQL Connector/J, MariaDB Connector/J) revealed 44 new bugs (34 confirmed). CONI outperformed existing tools (e.g., Randoop, EvoSuite) in branch coverage and bug detection.</x:v>
      </x:c>
      <x:c r="E1173" t="str">
        <x:v>Logical error detection for database connectors, focusing on automated error discovery through state-aware test case generation and differential testing.</x:v>
      </x:c>
      <x:c r="F1173" t="str">
        <x:v>No</x:v>
      </x:c>
      <x:c r="G1173" t="str">
        <x:v>ICSE-25</x:v>
      </x:c>
      <x:c r="H1173" t="str">
        <x:v>The paper was evaluated on the following JDBC connectors:
MySQL Connector/J
MariaDB Connector/J
AWS JDBC Driver for MySQL
PGJDBC (PostgreSQL JDBC Driver)
PGJDBCNG
Comparison tools include:
Randoop
EvoSuite
SQLancer (Adapted to SQLancer⁺)</x:v>
      </x:c>
      <x:c r="I1173" t="str">
        <x:v>Branch coverage: CONI covers 5950, 6608 and 6587 more branches in 24 hours than SQLancer⁺, Randoop and EvoSuite respectively.
Number of bug detections: CONI found 44 new bugs (34 confirmed), while other tools found none.
Semantic accuracy: The average semantic accuracy of test cases generated by CONI is 85.4%, which is significantly higher than the random generation method (for example, the semantic accuracy of CONI⁻¹ is only about 40%).</x:v>
      </x:c>
      <x:c r="J1173" t="str">
        <x:v>No</x:v>
      </x:c>
      <x:c r="K1173" t="str">
        <x:v>Not reported</x:v>
      </x:c>
      <x:c r="L1173" t="str">
        <x:v>No</x:v>
      </x:c>
      <x:c r="M1173" s="6" t="e">
        <x:f>HYPERLINK("https://github.com/THU-WingTecher/Coni","https://github.com/THU-WingTecher/Coni")</x:f>
        <x:v>HYPERLINK is not implemented. linkLocation=https://github.com/THU-WingTecher/Coni, friendlyName=https://github.com/THU-WingTecher/Coni</x:v>
      </x:c>
      <x:c r="N1173" t="str">
        <x:v>3</x:v>
      </x:c>
      <x:c r="O1173" t="str">
        <x:v>Program Analysis and Software Testing</x:v>
      </x:c>
      <x:c r="P1173" t="str">
        <x:v>Automated test generation</x:v>
      </x:c>
      <x:c r="Q1173" t="str">
        <x:v>No</x:v>
      </x:c>
    </x:row>
    <x:row r="1174" ht="25.5" customHeight="1">
      <x:c r="A1174" t="str">
        <x:v>Puppy: Finding Performance Degradation Bugs in DBMSs via Limited-Optimization Plan Construction</x:v>
      </x:c>
      <x:c r="B1174" t="str">
        <x:v>Testing</x:v>
      </x:c>
      <x:c r="C1174" t="str">
        <x:v>The paper introduces PUPPY, an automated approach for detecting Performance Degradation Bugs (PDBs) in Database Management Systems (DBMSs) via limited-optimization plan construction. PUPPY compares the performance of fully optimized query plans against plans with selectively disabled optimizations to identify anomalies. It generates diverse SQL queries guided by optimization operation sequence coverage, analyzes execution plans, and constructs limited-optimization variants for comparison. Evaluations on MySQL, Percona, TiDB, PolarDB, and PostgreSQL revealed 62 PDBs (54 confirmed) and 20 crash bugs (16 confirmed). PUPPY outperformed state-of-the-art tools (e.g., APOLLO, AMOEBA) in branch coverage and bug detection.</x:v>
      </x:c>
      <x:c r="D1174" t="str">
        <x:v>The paper introduces PUPPY, an automated approach for detecting Performance Degradation Bugs (PDBs) in Database Management Systems (DBMSs) via limited-optimization plan construction. PUPPY compares the performance of fully optimized query plans against plans with selectively disabled optimizations to identify anomalies. It generates diverse SQL queries guided by optimization operation sequence coverage, analyzes execution plans, and constructs limited-optimization variants for comparison. Evaluations on MySQL, Percona, TiDB, PolarDB, and PostgreSQL revealed 62 PDBs (54 confirmed) and 20 crash bugs (16 confirmed). PUPPY outperformed state-of-the-art tools (e.g., APOLLO, AMOEBA) in branch coverage and bug detection.</x:v>
      </x:c>
      <x:c r="E1174" t="str">
        <x:v>Automated detection of performance degradation errors in database management systems, focusing on the discovery of PDBs through limited optimization plan construction and performance comparison.</x:v>
      </x:c>
      <x:c r="F1174" t="str">
        <x:v>No</x:v>
      </x:c>
      <x:c r="G1174" t="str">
        <x:v>ICSE-25</x:v>
      </x:c>
      <x:c r="H1174" t="str">
        <x:v>The paper was evaluated on the following DBMS:
MySQL
Percona
TiDB
PolarDB
PostgreSQL
Comparison tools include:
APOLLO
AMOEBA
SQLancer
SQLsmith
SQUIRREL</x:v>
      </x:c>
      <x:c r="I1174" t="str">
        <x:v>Performance Degradation Bugs (PDBs): 62 detected (54 confirmed), 41 of which resulted in more than 500% performance degradation.
Crash errors: 20 detected (16 confirmed).
Branch coverage: PUPPY covers 151,201 and 173,798 more branches than APOLLO and AMOEBA respectively within 48 hours.
Optimization operation sequence diversity: The number of optimization sequences triggered by PUPPY is 55.39% higher than that of the unguided method (PUPPY⁻).</x:v>
      </x:c>
      <x:c r="J1174" t="str">
        <x:v>No</x:v>
      </x:c>
      <x:c r="K1174" t="str">
        <x:v>Not reported</x:v>
      </x:c>
      <x:c r="L1174" t="str">
        <x:v>No</x:v>
      </x:c>
      <x:c r="M1174" s="6"/>
      <x:c r="N1174"/>
      <x:c r="O1174" t="str">
        <x:v>Program Analysis and Software Testing</x:v>
      </x:c>
      <x:c r="P1174" t="str">
        <x:v>Automated test generation</x:v>
      </x:c>
      <x:c r="Q1174" t="str">
        <x:v>No</x:v>
      </x:c>
    </x:row>
    <x:row r="1175" ht="25.5" customHeight="1">
      <x:c r="A1175" t="str">
        <x:v>Enhancing Fault Localization in Industrial Software Systems via Contrastive Learning</x:v>
      </x:c>
      <x:c r="B1175" t="str">
        <x:v>Testing</x:v>
      </x:c>
      <x:c r="C1175" t="str">
        <x:v>The paper introduces FALCON, a novel log-based fault localization framework designed for industrial software systems. FALCON organizes complex semantic log information into graphical representations and employs contrastive learning to capture differences between passed and failed logs, enabling the identification of fault-related features. It also incorporates a transitive analysis-based adaptive graph augmentation technique to minimize the impact of irrelevant log information. Evaluations against 38 state-of-the-art methods demonstrate FALCON's superior performance, with a Top-1 accuracy of 63.48% at the method level. Practical deployment in a global company further validated its effectiveness, achieving a 78.88% Top-1 accuracy in real-world testing.</x:v>
      </x:c>
      <x:c r="D1175" t="str">
        <x:v>The paper introduces FALCON, a novel log-based fault localization framework designed for industrial software systems. FALCON organizes complex semantic log information into graphical representations and employs contrastive learning to capture differences between passed and failed logs, enabling the identification of fault-related features. It also incorporates a transitive analysis-based adaptive graph augmentation technique to minimize the impact of irrelevant log information. Evaluations against 38 state-of-the-art methods demonstrate FALCON's superior performance, with a Top-1 accuracy of 63.48% at the method level. Practical deployment in a global company further validated its effectiveness, achieving a 78.88% Top-1 accuracy in real-world testing.</x:v>
      </x:c>
      <x:c r="E1175" t="str">
        <x:v>Fault location in industrial software systems based on log analysis and comparative learning.</x:v>
      </x:c>
      <x:c r="F1175" t="str">
        <x:v>Yes</x:v>
      </x:c>
      <x:c r="G1175" t="str">
        <x:v>ICSE-25</x:v>
      </x:c>
      <x:c r="H1175" t="str">
        <x:v>The paper uses 2,524 log data from 11 large-scale software projects provided by industrial partners, with each project containing more than one million lines of code. In addition, 34 spectrum-based (SBFL) and 4 learning-based (LBFL) fault location methods were compared.</x:v>
      </x:c>
      <x:c r="I1175" t="str">
        <x:v>Indicators: Top-1, Top-3, Top-5 accuracy, average first ranking (MFR), average reciprocal ranking (MRR).
Effect:
Method level: Top-1 accuracy is 63.48%, 58.70% higher than the best baseline (GRACE); MFR is reduced by 82.67%, and MRR is increased by 54.16%.
File level: Top-1 accuracy is 75.65%, which is significantly improved than GRACE.</x:v>
      </x:c>
      <x:c r="J1175" t="str">
        <x:v>Yes</x:v>
      </x:c>
      <x:c r="K1175" t="str">
        <x:v>The paper mentions actual deployment cases of FALCON in industry. In a test system of a global company, FALCON successfully located 71/90 faults within a month, with a file-level Top-1 accuracy of 78.88%.</x:v>
      </x:c>
      <x:c r="L1175" t="str">
        <x:v>Yes</x:v>
      </x:c>
      <x:c r="M1175" s="6"/>
      <x:c r="N1175"/>
      <x:c r="O1175" t="str">
        <x:v>Anomaly detection and fault diagnosis</x:v>
      </x:c>
      <x:c r="P1175" t="str">
        <x:v>Anomaly detection and fault location in microservice systems</x:v>
      </x:c>
      <x:c r="Q1175" t="str">
        <x:v>Yes</x:v>
      </x:c>
    </x:row>
    <x:row r="1176" ht="25.5" customHeight="1">
      <x:c r="A1176" t="str">
        <x:v>Who’s Pushing the Code: An Exploration of GitHub Impersonation</x:v>
      </x:c>
      <x:c r="B1176" t="str">
        <x:v>Maintenance</x:v>
      </x:c>
      <x:c r="C1176" t="str">
        <x:v>This paper presents the first systematic study of impersonation on GitHub, where attackers can forge commits under others' identities. Through structured interviews with 17 OSS contributors, the study reveals that most developers lack awareness of impersonation and underestimate its severity. Analysis of 12.5 million commits shows that 56% lack verification signatures, and current mechanisms fail to detect impersonation due to its similarity to legitimate pull requests. The study highlights the risks of impersonation (e.g., malware injection, reputation damage) and discusses mitigation strategies, such as enforcing commit signing and improving user education.</x:v>
      </x:c>
      <x:c r="D1176" t="str">
        <x:v>This paper presents the first systematic study of impersonation on GitHub, where attackers can forge commits under others' identities. Through structured interviews with 17 OSS contributors, the study reveals that most developers lack awareness of impersonation and underestimate its severity. Analysis of 12.5 million commits shows that 56% lack verification signatures, and current mechanisms fail to detect impersonation due to its similarity to legitimate pull requests. The study highlights the risks of impersonation (e.g., malware injection, reputation damage) and discusses mitigation strategies, such as enforcing commit signing and improving user education.</x:v>
      </x:c>
      <x:c r="E1176" t="str">
        <x:v>Identity impersonation on GitHub and its impact on the open source community, including developer perceptions, effectiveness of existing mitigation measures, and detection and prevention challenges.</x:v>
      </x:c>
      <x:c r="F1176" t="str">
        <x:v>No</x:v>
      </x:c>
      <x:c r="G1176" t="str">
        <x:v>ICSE-25</x:v>
      </x:c>
      <x:c r="H1176" t="str">
        <x:v>Dataset: 12.5 million commit records from 9,810 high-star GitHub repositories.
Participants: 17 GitHub developers (screened from 373 potential respondents via API).</x:v>
      </x:c>
      <x:c r="I1176" t="str">
        <x:v>Developer Perception: Interviews revealed that after demonstrating impersonation, participants’ level of concern significantly increased from an average of 3.9 (Likert scale) to 7.3 (p &lt; 0.001).
Commit signature usage: Only 44% of commits use signature verification.
Impersonation detection: 3.16% of users submitted using multiple email addresses, but it was impossible to distinguish legitimate behavior from impersonation.</x:v>
      </x:c>
      <x:c r="J1176" t="str">
        <x:v>No</x:v>
      </x:c>
      <x:c r="K1176" t="str">
        <x:v>The paper mentions actual attack cases, such as supply chain attacks in 2022 and malicious warehouses of North Korean hacker groups in 2023 (injecting malicious code by impersonating well-known developers). In addition, the research results have been fed back to the GitHub community, calling on the platform to improve the authentication mechanism.</x:v>
      </x:c>
      <x:c r="L1176" t="str">
        <x:v>No</x:v>
      </x:c>
      <x:c r="M1176" s="6" t="e">
        <x:f>HYPERLINK("https://github.com/zyueek/ICSE25_github","https://github.com/zyueek/ICSE25_github")</x:f>
        <x:v>HYPERLINK is not implemented. linkLocation=https://github.com/zyueek/ICSE25_github, friendlyName=https://github.com/zyueek/ICSE25_github</x:v>
      </x:c>
      <x:c r="N1176" t="str">
        <x:v>2</x:v>
      </x:c>
      <x:c r="O1176" t="str">
        <x:v>Software security and vulnerability analysis</x:v>
      </x:c>
      <x:c r="P1176" t="str">
        <x:v>User safety and ethical compliance testing</x:v>
      </x:c>
      <x:c r="Q1176" t="str">
        <x:v>No</x:v>
      </x:c>
    </x:row>
    <x:row r="1177" ht="25.5" customHeight="1">
      <x:c r="A1177" t="str">
        <x:v>Investigating the Impact of Interpersonal Challenges on Feeling Welcome in OSS</x:v>
      </x:c>
      <x:c r="B1177" t="str">
        <x:v>Management</x:v>
      </x:c>
      <x:c r="C1177" t="str">
        <x:v>This study investigates the impact of interpersonal challenges on the feeling of welcomeness in Open Source Software (OSS) projects, with a focus on gender, racial, and disability minorities. Analyzing data from the Linux Foundation's Diversity and Inclusion survey (n=706), the research confirms a negative association between interpersonal challenges and welcomeness, particularly for gender minorities and people with disabilities. The findings highlight the differential effects of various challenges across demographics and offer insights for fostering more inclusive OSS communities.</x:v>
      </x:c>
      <x:c r="D1177" t="str">
        <x:v>This study investigates the impact of interpersonal challenges on the feeling of welcomeness in Open Source Software (OSS) projects, with a focus on gender, racial, and disability minorities. Analyzing data from the Linux Foundation's Diversity and Inclusion survey (n=706), the research confirms a negative association between interpersonal challenges and welcomeness, particularly for gender minorities and people with disabilities. The findings highlight the differential effects of various challenges across demographics and offer insights for fostering more inclusive OSS communities.</x:v>
      </x:c>
      <x:c r="E1177" t="str">
        <x:v>The impact of interpersonal challenges in open source software (OSS) on contributors' perceptions of welcome, and how this impact differs along diversity dimensions such as gender, race, and disability.</x:v>
      </x:c>
      <x:c r="F1177" t="str">
        <x:v>No</x:v>
      </x:c>
      <x:c r="G1177" t="str">
        <x:v>ICSE-25</x:v>
      </x:c>
      <x:c r="H1177" t="str">
        <x:v>The paper uses data from the Linux Foundation's 2021 Diversity, Equity, and Inclusion Survey as a benchmark data set (n=706).</x:v>
      </x:c>
      <x:c r="I1177" t="str">
        <x:v>Quantitative indicators:
Path Coefficient and R² value of structural equation model (PLS-SEM).
Significance of differences between groups in multigroup analysis (MGA).
Odds Ratio of Ordinal Logistic Regression.
Effect:
The negative correlation path coefficient between interpersonal challenge and welcome is -0.493 (p&lt;0.001).
Gender minorities and people with disabilities show higher odds ratios in interpersonal challenges (for example, the odds ratio for gender minorities experiencing sexual harassment is 6.17).</x:v>
      </x:c>
      <x:c r="J1177" t="str">
        <x:v>No</x:v>
      </x:c>
      <x:c r="K1177" t="str">
        <x:v>Not reported</x:v>
      </x:c>
      <x:c r="L1177" t="str">
        <x:v>No</x:v>
      </x:c>
      <x:c r="M1177" s="6"/>
      <x:c r="N1177"/>
      <x:c r="O1177" t="str">
        <x:v>Software maintenance and evolution</x:v>
      </x:c>
      <x:c r="P1177" t="str">
        <x:v>Open source project sustainability research</x:v>
      </x:c>
      <x:c r="Q1177" t="str">
        <x:v>No</x:v>
      </x:c>
    </x:row>
    <x:row r="1178" ht="25.5" customHeight="1">
      <x:c r="A1178" t="str">
        <x:v>Understanding the Effectiveness of Coverage Criteria for Large Language Models: A Special Angle from Jailbreak AttacksSecuritySE for AI</x:v>
      </x:c>
      <x:c r="B1178" t="str">
        <x:v>Testing</x:v>
      </x:c>
      <x:c r="C1178" t="str">
        <x:v>This study investigates the effectiveness of traditional coverage criteria in Large Language Models (LLMs), focusing on jailbreak attacks as a security threat. Through clustering analysis of LLM hidden states, the research reveals significant differences in neuron coverage between normal and jailbreak queries. Based on these findings, three practical applications are proposed: real-time jailbreak detection, test case prioritization, and jailbreak case generation. Experiments demonstrate that Neuron Coverage (NC) and Top-K Neuron Coverage (TKNC) excel in identifying abnormal behaviors, particularly in Attention Layers and at the last query token. These results advance LLM security testing and enhance model robustness.</x:v>
      </x:c>
      <x:c r="D1178" t="str">
        <x:v>This study investigates the effectiveness of traditional coverage criteria in Large Language Models (LLMs), focusing on jailbreak attacks as a security threat. Through clustering analysis of LLM hidden states, the research reveals significant differences in neuron coverage between normal and jailbreak queries. Based on these findings, three practical applications are proposed: real-time jailbreak detection, test case prioritization, and jailbreak case generation. Experiments demonstrate that Neuron Coverage (NC) and Top-K Neuron Coverage (TKNC) excel in identifying abnormal behaviors, particularly in Attention Layers and at the last query token. These results advance LLM security testing and enhance model robustness.</x:v>
      </x:c>
      <x:c r="E1178" t="str">
        <x:v>Evaluate the effectiveness of traditional coverage criteria in large language models (LLM), and explore its application in security testing using jailbreak attacks as an example.</x:v>
      </x:c>
      <x:c r="F1178" t="str">
        <x:v>Yes</x:v>
      </x:c>
      <x:c r="G1178" t="str">
        <x:v>ICSE-25</x:v>
      </x:c>
      <x:c r="H1178" t="str">
        <x:v>The paper uses the following benchmark data sets:
Alpaca-gpt4: used to generate normal queries.
JailBreakV-28k: used to generate jailbreak attack queries.
TruthfulQA: used to verify the generalization ability of the classifier.
AdvBench: used to generate malicious queries and attack queries.</x:v>
      </x:c>
      <x:c r="I1178" t="str">
        <x:v>Quantitative indicators:
Neuron Coverage (NC)
Top-K Neuron Coverage (TKNC)
Top-K Neuron Patterns (TKNP)
TensorFuzz Coverage (TFC)
Neural Coverage (NLC)
Effect:
The average accuracy of real-time jailbreak detection reaches 93.61%.
The average accuracy of test case prioritization is 84.6%.
The coverage-guided jailbreak case generation method successfully generated more attack cases in iterations (for example, the Llama-2-7B-Chat model generated 120 successful cases at the 12th iteration, while the random method only generated 40).</x:v>
      </x:c>
      <x:c r="J1178" t="str">
        <x:v>No</x:v>
      </x:c>
      <x:c r="K1178" t="str">
        <x:v>Not reported</x:v>
      </x:c>
      <x:c r="L1178" t="str">
        <x:v>No</x:v>
      </x:c>
      <x:c r="M1178" s="6"/>
      <x:c r="N1178"/>
      <x:c r="O1178" t="str">
        <x:v>SE for AI </x:v>
      </x:c>
      <x:c r="P1178" t="str">
        <x:v>Model Robustness and Adversarial Examples</x:v>
      </x:c>
      <x:c r="Q1178" t="str">
        <x:v>Yes</x:v>
      </x:c>
    </x:row>
    <x:row r="1179" ht="25.5" customHeight="1">
      <x:c r="A1179" t="str">
        <x:v>Diversity Drives Fairness: Ensemble of Higher Order Mutants for Intersectional Fairness of Machine Learning SoftwareSecuritySE for AI</x:v>
      </x:c>
      <x:c r="B1179" t="str">
        <x:v>Testing</x:v>
      </x:c>
      <x:c r="C1179" t="str">
        <x:v>The paper introduces FairHOME, a novel ensemble approach that enhances intersectional fairness in ML software during inference by generating diverse input mutants through higher-order mutation. FairHOME aggregates predictions from the original input and its mutants to improve fairness without retraining models. Evaluations on 24 tasks show FairHOME improves fairness by 47.5% on average with minimal performance loss, outperforming state-of-the-art methods.</x:v>
      </x:c>
      <x:c r="D1179" t="str">
        <x:v>The paper introduces FairHOME, a novel ensemble approach that enhances intersectional fairness in ML software during inference by generating diverse input mutants through higher-order mutation. FairHOME aggregates predictions from the original input and its mutants to improve fairness without retraining models. Evaluations on 24 tasks show FairHOME improves fairness by 47.5% on average with minimal performance loss, outperforming state-of-the-art methods.</x:v>
      </x:c>
      <x:c r="E1179" t="str">
        <x:v>The cross-fairness improvement of machine learning software focuses on solving the problem of subgroup fairness under the combination of multiple protection attributes (such as gender, race, age).</x:v>
      </x:c>
      <x:c r="F1179" t="str">
        <x:v>Yes</x:v>
      </x:c>
      <x:c r="G1179" t="str">
        <x:v>ICSE-25</x:v>
      </x:c>
      <x:c r="H1179" t="str">
        <x:v>Six widely adopted fairness research datasets were used:
Adult
Compas
Default
German
Mep15
Mep16</x:v>
      </x:c>
      <x:c r="I1179" t="str">
        <x:v>Fairness indicators:
Cross-fairness indicators (WC-SPD, WC-AOD, WC-EOD, AC-SPD, AC-AOD, AC-EOD) increased by an average of 47.5%.
Single-attribute fairness indicators (SPD, AOD, EOD) are significantly improved in the 120/156 scenario.
Performance indicators:
Accuracy, Precision, Recall, F1-score, MCC, the performance loss is only 0.1%-2.7%.
Comprehensive evaluation tools: Fairea, FairHOME outperformed the baseline in 87.7% of cases.</x:v>
      </x:c>
      <x:c r="J1179" t="str">
        <x:v>No</x:v>
      </x:c>
      <x:c r="K1179" t="str">
        <x:v>Not reported</x:v>
      </x:c>
      <x:c r="L1179" t="str">
        <x:v>No</x:v>
      </x:c>
      <x:c r="M1179" s="6" t="e">
        <x:f>HYPERLINK("https://github.com/chenzhenpeng18/ICSE25-FairHOME","https://github.com/chenzhenpeng18/ICSE25-FairHOME")</x:f>
        <x:v>HYPERLINK is not implemented. linkLocation=https://github.com/chenzhenpeng18/ICSE25-FairHOME, friendlyName=https://github.com/chenzhenpeng18/ICSE25-FairHOME</x:v>
      </x:c>
      <x:c r="N1179" t="str">
        <x:v>0</x:v>
      </x:c>
      <x:c r="O1179" t="str">
        <x:v>Cross-cutting and emerging themes</x:v>
      </x:c>
      <x:c r="P1179" t="str">
        <x:v>AI ethics and fairness</x:v>
      </x:c>
      <x:c r="Q1179" t="str">
        <x:v>No</x:v>
      </x:c>
    </x:row>
    <x:row r="1180" ht="25.5" customHeight="1">
      <x:c r="A1180" t="str">
        <x:v>HIFI: Explaining and Mitigating Algorithmic Bias through the Lens of Game-Theoretic InteractionsSecuritySE for AI</x:v>
      </x:c>
      <x:c r="B1180" t="str">
        <x:v>Testing</x:v>
      </x:c>
      <x:c r="C1180" t="str">
        <x:v>The paper introduces HIFI, a novel method that explains and mitigates algorithmic bias through game-theoretic Harsanyi interactions. HIFI separates sensitive information from task-related information by suppressing interactions involving only protected attributes. Evaluations on 5 real-world datasets and 4 ML models show that HIFI significantly improves both group and individual fairness while maintaining a good fairness-performance trade-off.</x:v>
      </x:c>
      <x:c r="D1180" t="str">
        <x:v>The paper introduces HIFI, a novel method that explains and mitigates algorithmic bias through game-theoretic Harsanyi interactions. HIFI separates sensitive information from task-related information by suppressing interactions involving only protected attributes. Evaluations on 5 real-world datasets and 4 ML models show that HIFI significantly improves both group and individual fairness while maintaining a good fairness-performance trade-off.</x:v>
      </x:c>
      <x:c r="E1180" t="str">
        <x:v>Fairness improvement of machine learning algorithms, focusing on analyzing sensitive information encoded by the model through game theory interaction, and proposing a bias mitigation method in processing.</x:v>
      </x:c>
      <x:c r="F1180" t="str">
        <x:v>Yes</x:v>
      </x:c>
      <x:c r="G1180" t="str">
        <x:v>ICSE-25</x:v>
      </x:c>
      <x:c r="H1180" t="str">
        <x:v>5 widely adopted fairness research datasets were used:
Census Income
UFRGS
COMPAS
Diabetes
Default Credit</x:v>
      </x:c>
      <x:c r="I1180" t="str">
        <x:v>Fairness indicators:
For group fairness indicators (SPD, AOD, EOD), HIFI reduces bias by 40.3%-55% on average.
For the individual fairness indicator (CFVR), HIFI reduces the violation ratio from 20.7% to 5.9%.
Performance indicators:
Accuracy, Precision, Recall, F1-score, MCC, the performance loss is only 0.1%-6.02%.
Comprehensive assessment tool: Fairea, HIFI significantly improves fairness in 79.5% of cases.</x:v>
      </x:c>
      <x:c r="J1180" t="str">
        <x:v>No</x:v>
      </x:c>
      <x:c r="K1180" t="str">
        <x:v>Not reported</x:v>
      </x:c>
      <x:c r="L1180" t="str">
        <x:v>No</x:v>
      </x:c>
      <x:c r="M1180" s="6" t="e">
        <x:f>HYPERLINK("https://github.com/LingfengZhang98/HIFI","https://github.com/LingfengZhang98/HIFI")</x:f>
        <x:v>HYPERLINK is not implemented. linkLocation=https://github.com/LingfengZhang98/HIFI, friendlyName=https://github.com/LingfengZhang98/HIFI</x:v>
      </x:c>
      <x:c r="N1180" t="str">
        <x:v>3</x:v>
      </x:c>
      <x:c r="O1180" t="str">
        <x:v>Cross-cutting and emerging themes</x:v>
      </x:c>
      <x:c r="P1180" t="str">
        <x:v>AI ethics and fairness</x:v>
      </x:c>
      <x:c r="Q1180" t="str">
        <x:v>No</x:v>
      </x:c>
    </x:row>
    <x:row r="1181" ht="25.5" customHeight="1">
      <x:c r="A1181" t="str">
        <x:v>Towards More Trustworthy Deep Code Models by Enabling Out-of-Distribution DetectionSecuritySE for AI</x:v>
      </x:c>
      <x:c r="B1181" t="str">
        <x:v>Development</x:v>
      </x:c>
      <x:c r="C1181" t="str">
        <x:v>This paper addresses the challenge of ensuring the reliability of deep learning models for code-related tasks when faced with out-of-distribution (OOD) data. The authors propose two multi-modal OOD detection approaches: unsupervised COOD and weakly-supervised COOD+. These methods leverage contrastive learning and a binary classifier to detect OOD samples across four distinct scenarios. Experimental results demonstrate that the proposed methods outperform baseline models in detecting OOD samples and enhance the robustness of code search tasks by mitigating performance degradation caused by OOD data.</x:v>
      </x:c>
      <x:c r="D1181" t="str">
        <x:v>This paper addresses the challenge of ensuring the reliability of deep learning models for code-related tasks when faced with out-of-distribution (OOD) data. The authors propose two multi-modal OOD detection approaches: unsupervised COOD and weakly-supervised COOD+. These methods leverage contrastive learning and a binary classifier to detect OOD samples across four distinct scenarios. Experimental results demonstrate that the proposed methods outperform baseline models in detecting OOD samples and enhance the robustness of code search tasks by mitigating performance degradation caused by OOD data.</x:v>
      </x:c>
      <x:c r="E1181" t="str">
        <x:v>Improve the credibility of deep learning code models in out-of-distribution (OOD) data detection, and achieve more reliable OOD detection through multi-modal contrastive learning and weak supervision methods.</x:v>
      </x:c>
      <x:c r="F1181" t="str">
        <x:v>Yes</x:v>
      </x:c>
      <x:c r="G1181" t="str">
        <x:v>ICSE-25</x:v>
      </x:c>
      <x:c r="H1181" t="str">
        <x:v>CodeSearchNet (CSN): Contains code and natural language description pairs from GitHub.
TLCS: A dataset built from StackOverflow user questions and code answers.
In addition, the author designed four OOD scenarios for evaluation: cross-domain data, misaligned data, syntax error annotations, and defective code.</x:v>
      </x:c>
      <x:c r="I1181" t="str">
        <x:v>AUROC (Area Under the Receiver Operating Characteristic Curve): Measuring the overall performance of OOD detection, COOD+ reaches 98.64% (Python) and 96.75% (Java) in comprehensive scenarios.
FPR95 (False Positive Rate at 95% recall): At an ID sample recall rate of 95%, COOD+’s FPR95 is as low as 4.09% (Python) and 8.48% (Java).
In the code search task, COOD+ successfully recovered the 5% performance degradation caused by OOD data, and even outperformed the original model in some cases.</x:v>
      </x:c>
      <x:c r="J1181" t="str">
        <x:v>No</x:v>
      </x:c>
      <x:c r="K1181" t="str">
        <x:v>Not reported</x:v>
      </x:c>
      <x:c r="L1181" t="str">
        <x:v>No</x:v>
      </x:c>
      <x:c r="M1181" s="6" t="e">
        <x:f>HYPERLINK("https://github.com/yanyanfu/COOD","https://github.com/yanyanfu/COOD,")</x:f>
        <x:v>HYPERLINK is not implemented. linkLocation=https://github.com/yanyanfu/COOD, friendlyName=https://github.com/yanyanfu/COOD,</x:v>
      </x:c>
      <x:c r="N1181" t="str">
        <x:v>1</x:v>
      </x:c>
      <x:c r="O1181" t="str">
        <x:v>SE for AI </x:v>
      </x:c>
      <x:c r="P1181" t="str">
        <x:v>Model Robustness and Adversarial Examples</x:v>
      </x:c>
      <x:c r="Q1181" t="str">
        <x:v>Yes</x:v>
      </x:c>
    </x:row>
    <x:row r="1182" ht="25.5" customHeight="1">
      <x:c r="A1182" t="str">
        <x:v>FairSense: Long-Term Fairness Analysis of ML-Enabled SystemsSecuritySE for AI</x:v>
      </x:c>
      <x:c r="B1182" t="str">
        <x:v>Design</x:v>
      </x:c>
      <x:c r="C1182" t="str">
        <x:v>The paper introduces FairSense, a simulation-based framework designed to analyze long-term fairness issues in ML-enabled systems operating in dynamic environments. Unlike traditional static fairness methods, FairSense models feedback loops between the system and its environment to uncover potential unfairness over time. It employs Monte-Carlo simulation and sensitivity analysis to identify influential parameters and trade-offs between fairness and utility. The framework is validated through case studies in loan lending, opioid risk scoring, and predictive policing.</x:v>
      </x:c>
      <x:c r="D1182" t="str">
        <x:v>The paper introduces FairSense, a simulation-based framework designed to analyze long-term fairness issues in ML-enabled systems operating in dynamic environments. Unlike traditional static fairness methods, FairSense models feedback loops between the system and its environment to uncover potential unfairness over time. It employs Monte-Carlo simulation and sensitivity analysis to identify influential parameters and trade-offs between fairness and utility. The framework is validated through case studies in loan lending, opioid risk scoring, and predictive policing.</x:v>
      </x:c>
      <x:c r="E1182" t="str">
        <x:v>Long-term fairness analysis of machine learning systems, focusing on the impact of feedback loops generated in the interaction between the system and the environment on fairness.</x:v>
      </x:c>
      <x:c r="F1182" t="str">
        <x:v>Yes</x:v>
      </x:c>
      <x:c r="G1182" t="str">
        <x:v>ICSE-25</x:v>
      </x:c>
      <x:c r="H1182" t="str">
        <x:v>The paper uses the following real data sets and models as benchmarks:
Loan approval: FICO dataset and credit score-based dynamic threshold model.
Opioid risk score: Mimic-IV v2.2 dataset and NarxCare model.
Predictive policing: Oakland crime data and the self-motivating point process (SEPP) model.</x:v>
      </x:c>
      <x:c r="I1182" t="str">
        <x:v>Quantitative indicators:
Long-term equity indicators: such as mean/maximum growth of demographic parity (Eq. 1-2).
Sensitivity analysis metrics: Effect size (η²) and statistical significance (p-value) of the regression model.
Utility indicators: such as bank profits (loan cases), model accuracy (opioid cases), crime detection rates (police cases).
Effect:
A few key parameters were identified (such as "Agent type" in the loan case contributing 76.52% of the variance).
In some cases, the Pareto optimal balance between fairness and utility has been achieved (such as configuration a1 in the loan case).</x:v>
      </x:c>
      <x:c r="J1182" t="str">
        <x:v>No</x:v>
      </x:c>
      <x:c r="K1182" t="str">
        <x:v>The paper mentions three industry cases:
Loan Approval: Bank decision-making system based on FICO data.
Opioid Risk Score: NarxCare Application in Healthcare Systems.
Predictive policing: A crime hotspot prediction system for police departments.</x:v>
      </x:c>
      <x:c r="L1182" t="str">
        <x:v>No</x:v>
      </x:c>
      <x:c r="M1182" s="6" t="e">
        <x:f>HYPERLINK("https://github.com/cmu-soda/FairSense/","https://github.com/cmu-soda/FairSense/")</x:f>
        <x:v>HYPERLINK is not implemented. linkLocation=https://github.com/cmu-soda/FairSense/, friendlyName=https://github.com/cmu-soda/FairSense/</x:v>
      </x:c>
      <x:c r="N1182" t="str">
        <x:v>1</x:v>
      </x:c>
      <x:c r="O1182" t="str">
        <x:v>Cross-cutting and emerging themes</x:v>
      </x:c>
      <x:c r="P1182" t="str">
        <x:v>AI ethics and fairness</x:v>
      </x:c>
      <x:c r="Q1182" t="str">
        <x:v>No</x:v>
      </x:c>
    </x:row>
    <x:row r="1183" ht="25.5" customHeight="1">
      <x:c r="A1183" t="str">
        <x:v>A Little Goes a Long Way: Tuning Configuration Selection for Continuous Kernel Fuzzing</x:v>
      </x:c>
      <x:c r="B1183" t="str">
        <x:v>Testing</x:v>
      </x:c>
      <x:c r="C1183" t="str">
        <x:v>The paper addresses the issue of configuration selection in continuous kernel fuzzing. Current tools like syzkaller use predefined configurations that exclude most new patches, undermining the benefits of continuous testing. By applying configuration repair techniques, the study demonstrates a significant improvement in patch coverage and bug detection. Experiments show that the modified approach doubles the number of bugs found (35 vs. 13) without sacrificing performance.</x:v>
      </x:c>
      <x:c r="D1183" t="str">
        <x:v>The paper addresses the issue of configuration selection in continuous kernel fuzzing. Current tools like syzkaller use predefined configurations that exclude most new patches, undermining the benefits of continuous testing. By applying configuration repair techniques, the study demonstrates a significant improvement in patch coverage and bug detection. Experiments show that the modified approach doubles the number of bugs found (35 vs. 13) without sacrificing performance.</x:v>
      </x:c>
      <x:c r="E1183" t="str">
        <x:v>Configuration selection optimization in continuous kernel fuzz testing, focusing on how to improve patch coverage and vulnerability discovery capabilities through configuration repair technology.</x:v>
      </x:c>
      <x:c r="F1183" t="str">
        <x:v>Yes</x:v>
      </x:c>
      <x:c r="G1183" t="str">
        <x:v>ICSE-25</x:v>
      </x:c>
      <x:c r="H1183" t="str">
        <x:v>The paper uses the following benchmarks:
Linux kernel patch set: 507 randomly selected patches (2021/09/19–2022/09/18).
Fuzz testing tools: syzkaller and kAFL.
Configuration repair tool: krepair.</x:v>
      </x:c>
      <x:c r="I1183" t="str">
        <x:v>Quantitative indicators:
Patch coverage: The patch coverage of the repaired configuration increased from 43.2% to 98.6%.
Number of vulnerabilities discovered: 35 new vulnerabilities were discovered in the repaired configuration and 13 in the original configuration.
Performance indicators: Test throughput and code coverage remain basically unchanged (throughput increased by 28.75% on average, and code coverage increased by 9.04%).
Effect:
Vulnerability discovery capabilities have been significantly improved, with the number of unique vulnerabilities discovered increasing by 12 times (24 vs. 2).
A medium-severity security vulnerability (CVE-2023-3161) was discovered.</x:v>
      </x:c>
      <x:c r="J1183" t="str">
        <x:v>Yes</x:v>
      </x:c>
      <x:c r="K1183" t="str">
        <x:v>Google's syzkaller: Optimizing its continuous testing process with configuration fixes.
Linux kernel development: The fixed vulnerabilities have been submitted to Linux kernel developers, and some have been identified and fixed.</x:v>
      </x:c>
      <x:c r="L1183" t="str">
        <x:v>No</x:v>
      </x:c>
      <x:c r="M1183" s="6"/>
      <x:c r="N1183"/>
      <x:c r="O1183" t="str">
        <x:v>Program Analysis and Software Testing</x:v>
      </x:c>
      <x:c r="P1183" t="str">
        <x:v>Automated test generation</x:v>
      </x:c>
      <x:c r="Q1183" t="str">
        <x:v>No</x:v>
      </x:c>
    </x:row>
    <x:row r="1184" ht="25.5" customHeight="1">
      <x:c r="A1184" t="str">
        <x:v>Exploring the Robustness of the Effect of EVO on Intention Valuation through ReplicationAward Winner</x:v>
      </x:c>
      <x:c r="B1184" t="str">
        <x:v>Requirements</x:v>
      </x:c>
      <x:c r="C1184" t="str">
        <x:v>This study replicates an experiment to evaluate the effectiveness of EVO (Evaluation Visualization Overlay), a color-based visualization tool for goal modeling in requirements engineering. By expanding the sample size and varying the experimental site and population, the research confirms that EVO significantly speeds up decision-making without compromising accuracy. However, the study also reveals that the default blue-red color scheme in EVO is less intuitive for users, who typically associate green with positive outcomes. The findings support the adoption of EVO while recommending adjustments to its color palette for better usability.</x:v>
      </x:c>
      <x:c r="D1184" t="str">
        <x:v>This study replicates an experiment to evaluate the effectiveness of EVO (Evaluation Visualization Overlay), a color-based visualization tool for goal modeling in requirements engineering. By expanding the sample size and varying the experimental site and population, the research confirms that EVO significantly speeds up decision-making without compromising accuracy. However, the study also reveals that the default blue-red color scheme in EVO is less intuitive for users, who typically associate green with positive outcomes. The findings support the adoption of EVO while recommending adjustments to its color palette for better usability.</x:v>
      </x:c>
      <x:c r="E1184" t="str">
        <x:v>Verify the effectiveness of EVO (a target model visualization tool) in requirements engineering and the intuitiveness of its color scheme, and enhance the reliability and universality of its results through replicated experiments.</x:v>
      </x:c>
      <x:c r="F1184" t="str">
        <x:v>No</x:v>
      </x:c>
      <x:c r="G1184" t="str">
        <x:v>ICSE-25</x:v>
      </x:c>
      <x:c r="H1184" t="str">
        <x:v>The paper uses the Bike model and Summer model as experimental objects. These models are typical examples of target modeling and are used to evaluate the effect of EVO.</x:v>
      </x:c>
      <x:c r="I1184" t="str">
        <x:v>Quantitative indicators:
Completion time (seconds): Measures how quickly a user can answer a goal modeling question.
Correct rate (score/14 points): measures the accuracy of user answers.
Effect:
After using EVO, the average time it took users to complete the questions was reduced by about 3.78 minutes (36%), and the accuracy rate was not affected (the median was 13/14 points).
Users generally agreed that EVO reduced task difficulty (ratings improved significantly).</x:v>
      </x:c>
      <x:c r="J1184" t="str">
        <x:v>No</x:v>
      </x:c>
      <x:c r="K1184" t="str">
        <x:v>Not reported</x:v>
      </x:c>
      <x:c r="L1184" t="str">
        <x:v>No</x:v>
      </x:c>
      <x:c r="M1184" s="6"/>
      <x:c r="N1184"/>
      <x:c r="O1184" t="str">
        <x:v>Human-computer interaction and developer tools</x:v>
      </x:c>
      <x:c r="P1184" t="str">
        <x:v>Visualization and cognitive assistance in software engineering</x:v>
      </x:c>
      <x:c r="Q1184" t="str">
        <x:v>No</x:v>
      </x:c>
    </x:row>
    <x:row r="1185" ht="25.5" customHeight="1">
      <x:c r="A1185" s="4" t="str">
        <x:v>Unavoidable Boundary Conditions: A Control Perspective on Goal Conflicts</x:v>
      </x:c>
      <x:c r="B1185" t="str">
        <x:v>Requirements</x:v>
      </x:c>
      <x:c r="C1185" t="str">
        <x:v>This paper introduces Unavoidable Boundary Conditions (UBCs), a refined definition of boundary conditions that incorporates the notion of realizability from reactive synthesis. Unlike traditional boundary conditions, UBCs require that the system cannot avoid the condition through environmental control, thus providing more targeted feedback for conflict analysis in requirements engineering. The study demonstrates empirically that UBCs significantly reduce the number of conditions generated by existing methods, focusing validation efforts on truly critical conflicts. Additionally, the paper explores the relationship between UBCs and unrealizability, counter-strategies, and unrealizable cores, showing how UBCs can guide the repair of unrealizable specifications. The results highlight the practical utility of UBCs in improving the precision and efficiency of requirements conflict resolution.</x:v>
      </x:c>
      <x:c r="D1185" t="str">
        <x:v>This paper introduces Unavoidable Boundary Conditions (UBCs), a refined definition of boundary conditions that incorporates the notion of realizability from reactive synthesis. Unlike traditional boundary conditions, UBCs require that the system cannot avoid the condition through environmental control, thus providing more targeted feedback for conflict analysis in requirements engineering. The study demonstrates empirically that UBCs significantly reduce the number of conditions generated by existing methods, focusing validation efforts on truly critical conflicts. Additionally, the paper explores the relationship between UBCs and unrealizability, counter-strategies, and unrealizable cores, showing how UBCs can guide the repair of unrealizable specifications. The results highlight the practical utility of UBCs in improving the precision and efficiency of requirements conflict resolution.</x:v>
      </x:c>
      <x:c r="E1185" t="str">
        <x:v>Unavoidable boundary conditions (UBCs), including their definition, generation methods, relationship to realizability, and application in requirements conflict analysis and specification repair.</x:v>
      </x:c>
      <x:c r="F1185" t="str">
        <x:v>No</x:v>
      </x:c>
      <x:c r="G1185" t="str">
        <x:v>ICSE-25</x:v>
      </x:c>
      <x:c r="H1185" t="str">
        <x:v>The paper uses multiple case studies and boundary conditions generated by existing tools as benchmarks, including:
ACORE: Contains 25 LTL specifications (such as Rail Road Crossing System, Mine Pump Controller, etc.).
GENCON: A boundary condition generation tool based on genetic algorithms, including 16 case studies (such as ATM, Load Balancer, etc.).
SemanticBC/SyntaxBC: Boundary condition generation tool based on syntax and semantics.
MCCOUNT: A model count-based boundary condition prioritization method.</x:v>
      </x:c>
      <x:c r="I1185" t="str">
        <x:v>Quantitative indicators:
Number of Boundary Conditions (#BCs): The total number of boundary conditions generated.
Number of unavoidable boundary conditions (#UBCs): The number of boundary conditions that satisfy the definition of UBC.
Reduction ratio (%Reduction): The ratio of boundary conditions reduced after filtering by UBC.
Effect:
In the ACORE benchmark, UBCs reduce redundant boundary conditions by 65% on average.
In the GENCON benchmark, the proportion of UBCs in the boundary conditions of some cases is extremely low (for example, retractionpattern1 is 0%), indicating that most of the conditions generated by existing methods are avoidable.
The success rate of fixing unachievable specifications through UBCs was 76% (16/21 cases).</x:v>
      </x:c>
      <x:c r="J1185" t="str">
        <x:v>No</x:v>
      </x:c>
      <x:c r="K1185" t="str">
        <x:v>Not reported</x:v>
      </x:c>
      <x:c r="L1185" t="str">
        <x:v>No</x:v>
      </x:c>
      <x:c r="M1185" s="6"/>
      <x:c r="N1185"/>
      <x:c r="O1185" t="str">
        <x:v>Formal methods and verification</x:v>
      </x:c>
      <x:c r="P1185" t="str">
        <x:v>Formal modeling and verification of requirements</x:v>
      </x:c>
      <x:c r="Q1185" t="str">
        <x:v>No</x:v>
      </x:c>
    </x:row>
    <x:row r="1186" ht="25.5" customHeight="1">
      <x:c r="A1186" t="str">
        <x:v>User Personas Improve Social Sustainability by Encouraging Software Developers to Deprioritize Antisocial Features</x:v>
      </x:c>
      <x:c r="B1186" t="str">
        <x:v>Requirements</x:v>
      </x:c>
      <x:c r="C1186" t="str">
        <x:v>This study evaluates the effectiveness of persona models and stakeholder maps in promoting social sustainability in software development. Through a randomized controlled experiment with 79 computer science students, it found that personas significantly reduced the prioritization of antisocial features but did not significantly increase the prioritization of prosocial features. Stakeholder maps showed no significant effects. The research provides empirical support for using personas to enhance social sustainability and introduces a novel methodological approach for assessing such interventions.</x:v>
      </x:c>
      <x:c r="D1186" t="str">
        <x:v>This study evaluates the effectiveness of persona models and stakeholder maps in promoting social sustainability in software development. Through a randomized controlled experiment with 79 computer science students, it found that personas significantly reduced the prioritization of antisocial features but did not significantly increase the prioritization of prosocial features. Stakeholder maps showed no significant effects. The research provides empirical support for using personas to enhance social sustainability and introduces a novel methodological approach for assessing such interventions.</x:v>
      </x:c>
      <x:c r="E1186" t="str">
        <x:v>The application of social sustainability in software engineering, specifically exploring the impact of user personas and stakeholder maps on developer feature prioritization.</x:v>
      </x:c>
      <x:c r="F1186" t="str">
        <x:v>No</x:v>
      </x:c>
      <x:c r="G1186" t="str">
        <x:v>ICSE-25</x:v>
      </x:c>
      <x:c r="H1186" t="str">
        <x:v>The paper does not use benchmarks in the traditional sense, but uses randomized controlled experiments to compare the differences in user story prioritization between different intervention groups (user portraits, stakeholder maps, a combination of the two, and no intervention).</x:v>
      </x:c>
      <x:c r="I1186" t="str">
        <x:v>Quantitative indicator: priority score of user stories (1-4 points, 1 is the lowest priority).
Effect:
User profiling significantly reduces the priority of antisocial features (coefficient -0.8672, p=0.009), with a 58% reduction in priority.
User personas and stakeholder maps have no significant impact on the prioritization of prosocial features.</x:v>
      </x:c>
      <x:c r="J1186" t="str">
        <x:v>No</x:v>
      </x:c>
      <x:c r="K1186" t="str">
        <x:v>Not reported</x:v>
      </x:c>
      <x:c r="L1186" t="str">
        <x:v>No</x:v>
      </x:c>
      <x:c r="M1186" s="6"/>
      <x:c r="N1186"/>
      <x:c r="O1186" t="str">
        <x:v>Cross-cutting and emerging themes</x:v>
      </x:c>
      <x:c r="P1186" t="str">
        <x:v>sustainable software engineering</x:v>
      </x:c>
      <x:c r="Q1186" t="str">
        <x:v>No</x:v>
      </x:c>
    </x:row>
    <x:row r="1187" ht="25.5" customHeight="1">
      <x:c r="A1187" t="str">
        <x:v>Neurosymbolic Modular Refinement Type Inference</x:v>
      </x:c>
      <x:c r="B1187" t="str">
        <x:v>Development</x:v>
      </x:c>
      <x:c r="C1187" t="str">
        <x:v>This paper introduces LHC, a neurosymbolic agent that leverages large language models (LLMs) to automatically generate refinement type annotations for Haskell code, facilitating modular program verification. By combining neural generation with symbolic verification (using LIQUIDHASKELL as an oracle), LHC can annotate entire codebases with refinement types in just a few hours, drastically reducing manual effort. Experiments show that even smaller LLMs (e.g., StarCoder-3B) enable LHC to generate correct refinement types for up to 94% of functions.</x:v>
      </x:c>
      <x:c r="D1187" t="str">
        <x:v>This paper introduces LHC, a neurosymbolic agent that leverages large language models (LLMs) to automatically generate refinement type annotations for Haskell code, facilitating modular program verification. By combining neural generation with symbolic verification (using LIQUIDHASKELL as an oracle), LHC can annotate entire codebases with refinement types in just a few hours, drastically reducing manual effort. Experiments show that even smaller LLMs (e.g., StarCoder-3B) enable LHC to generate correct refinement types for up to 94% of functions.</x:v>
      </x:c>
      <x:c r="E1187" t="str">
        <x:v>Use neural symbolic methods to automatically generate refined type annotations to support modular program verification and improve code correctness and security.</x:v>
      </x:c>
      <x:c r="F1187" t="str">
        <x:v>Yes</x:v>
      </x:c>
      <x:c r="G1187" t="str">
        <x:v>ICSE-25</x:v>
      </x:c>
      <x:c r="H1187" t="str">
        <x:v>The paper uses three Haskell code libraries as benchmarks:
LHTutorial: Contains tutorial code for 68 refinement type exercises.
HSalsa20: A Haskell library that implements the Salsa20 cipher, containing 96 functions.
ByteString: A widely used Haskell library containing 45 functions for low-level memory-safe operations.</x:v>
      </x:c>
      <x:c r="I1187" t="str">
        <x:v>Quantitative indicators:
pass@k: generate the probability that at least one of the k candidate types is correct.
Proportion of automatically verified functions: The proportion of functions that can be verified correctly without human intervention.
Number of LHC iterations: The number of iterations required to verify the entire code base.
Total time: Total time (minutes) to complete the verification.
Effect:
pass@50 reaches 91% (LHTutorial).
The proportion of automatically verified functions is as high as 94% (HSalsa20).
Verification times range from hours to hours, much less than days or weeks for manual annotation.</x:v>
      </x:c>
      <x:c r="J1187" t="str">
        <x:v>No</x:v>
      </x:c>
      <x:c r="K1187" t="str">
        <x:v>Not reported</x:v>
      </x:c>
      <x:c r="L1187" t="str">
        <x:v>No</x:v>
      </x:c>
      <x:c r="M1187" s="6" t="e">
        <x:f>HYPERLINK("https://github.com/gsakkas/ref-type-pred/blob","https://github.com/gsakkas/ref-type-pred/blob")</x:f>
        <x:v>HYPERLINK is not implemented. linkLocation=https://github.com/gsakkas/ref-type-pred/blob, friendlyName=https://github.com/gsakkas/ref-type-pred/blob</x:v>
      </x:c>
      <x:c r="N1187" t="str">
        <x:v>2</x:v>
      </x:c>
      <x:c r="O1187" t="str">
        <x:v>Code generation and understanding</x:v>
      </x:c>
      <x:c r="P1187" t="str">
        <x:v>Type inference and code normalization</x:v>
      </x:c>
      <x:c r="Q1187" t="str">
        <x:v>Yes</x:v>
      </x:c>
    </x:row>
    <x:row r="1188" ht="25.5" customHeight="1">
      <x:c r="A1188" t="str">
        <x:v>An Empirical Study on Automatically Detecting AI-Generated Source Code: How Far Are We?</x:v>
      </x:c>
      <x:c r="B1188" t="str">
        <x:v>Development</x:v>
      </x:c>
      <x:c r="C1188" t="str">
        <x:v>This paper investigates the automatic detection of AI-generated source code, evaluating the effectiveness of existing AI-generated content (AIGC) detectors and proposing a machine learning-based approach with code embeddings to improve detection performance. The study utilizes code generated by various large language models (e.g., ChatGPT, Gemini Pro) and tests on multiple benchmark datasets. Results show that current tools perform poorly, while the proposed method achieves an F1-score of 82.55, outperforming state-of-the-art detectors.</x:v>
      </x:c>
      <x:c r="D1188" t="str">
        <x:v>This paper investigates the automatic detection of AI-generated source code, evaluating the effectiveness of existing AI-generated content (AIGC) detectors and proposing a machine learning-based approach with code embeddings to improve detection performance. The study utilizes code generated by various large language models (e.g., ChatGPT, Gemini Pro) and tests on multiple benchmark datasets. Results show that current tools perform poorly, while the proposed method achieves an F1-score of 82.55, outperforming state-of-the-art detectors.</x:v>
      </x:c>
      <x:c r="E1188" t="str">
        <x:v>Automatically detect AI-generated source code, evaluate the limitations of existing tools, and propose improvements.</x:v>
      </x:c>
      <x:c r="F1188" t="str">
        <x:v>Yes</x:v>
      </x:c>
      <x:c r="G1188" t="str">
        <x:v>ICSE-25</x:v>
      </x:c>
      <x:c r="H1188" t="str">
        <x:v>The paper uses the following benchmark data sets:
MBPP
HumanEval-X
CodeSearchNet</x:v>
      </x:c>
      <x:c r="I1188" t="str">
        <x:v>The paper uses the following quantitative indicators:
Accuracy
True Positive Rate (TPR)
True Negative Rate (TNR)
F1-score (F1 score)
The best model achieves an F1 score of 82.55, significantly outperforming existing tools.</x:v>
      </x:c>
      <x:c r="J1188" t="str">
        <x:v>No</x:v>
      </x:c>
      <x:c r="K1188" t="str">
        <x:v>Not reported</x:v>
      </x:c>
      <x:c r="L1188" t="str">
        <x:v>No</x:v>
      </x:c>
      <x:c r="M1188" s="6"/>
      <x:c r="N1188"/>
      <x:c r="O1188" t="str">
        <x:v>SE for AI </x:v>
      </x:c>
      <x:c r="P1188" t="str">
        <x:v>Detection, evaluation and improvement of AI-generated content</x:v>
      </x:c>
      <x:c r="Q1188" t="str">
        <x:v>Yes</x:v>
      </x:c>
    </x:row>
    <x:row r="1189" ht="25.5" customHeight="1">
      <x:c r="A1189" t="str">
        <x:v>Planning a Large Language Model for Static Detection of Runtime Errors in Code Snippets</x:v>
      </x:c>
      <x:c r="B1189" t="str">
        <x:v>Development</x:v>
      </x:c>
      <x:c r="C1189" t="str">
        <x:v>This paper introduces ORCA, a novel approach that guides large language models (LLMs) to autonomously formulate execution plans on control flow graphs (CFGs) for predictive execution and static detection of runtime errors in code snippets. By pausing at branching points and focusing on variable states in the symbol table, ORCA minimizes error propagation. Empirical results demonstrate ORCA's effectiveness in detecting runtime errors in both complete and incomplete code, outperforming state-of-the-art methods in execution trace prediction and value propagation.</x:v>
      </x:c>
      <x:c r="D1189" t="str">
        <x:v>This paper introduces ORCA, a novel approach that guides large language models (LLMs) to autonomously formulate execution plans on control flow graphs (CFGs) for predictive execution and static detection of runtime errors in code snippets. By pausing at branching points and focusing on variable states in the symbol table, ORCA minimizes error propagation. Empirical results demonstrate ORCA's effectiveness in detecting runtime errors in both complete and incomplete code, outperforming state-of-the-art methods in execution trace prediction and value propagation.</x:v>
      </x:c>
      <x:c r="E1189" t="str">
        <x:v>Utilize large language models for static detection of code runtime errors, and improve detection accuracy through predictive execution and CFG planning.</x:v>
      </x:c>
      <x:c r="F1189" t="str">
        <x:v>Yes</x:v>
      </x:c>
      <x:c r="G1189" t="str">
        <x:v>ICSE-25</x:v>
      </x:c>
      <x:c r="H1189" t="str">
        <x:v>The paper uses the following benchmark data sets:
FixEval (based on Project CodeNet dataset)
Contains complete and incomplete Python code snippets.</x:v>
      </x:c>
      <x:c r="I1189" t="str">
        <x:v>Accuracy: ORCA achieves a statement-level error localization accuracy of 60.00% in complete code and 47.85% in incomplete code.
Execution trajectory prediction accuracy: The proportion of ORCA’s predicted trajectory that completely matches the real trajectory is 38.90%.
Variable value propagation accuracy: ORCA’s accuracy in updating variable values ​​in the symbol table is 73.26%.
False Positive Rate: ORCA is 15.5% in complete code and 25.1% in incomplete code.</x:v>
      </x:c>
      <x:c r="J1189" t="str">
        <x:v>No</x:v>
      </x:c>
      <x:c r="K1189" t="str">
        <x:v>Not reported</x:v>
      </x:c>
      <x:c r="L1189" t="str">
        <x:v>No</x:v>
      </x:c>
      <x:c r="M1189" s="6"/>
      <x:c r="N1189"/>
      <x:c r="O1189" t="str">
        <x:v>Program Analysis and Software Testing</x:v>
      </x:c>
      <x:c r="P1189" t="str">
        <x:v>program analysis techniques</x:v>
      </x:c>
      <x:c r="Q1189" t="str">
        <x:v>Yes</x:v>
      </x:c>
    </x:row>
    <x:row r="1190" ht="25.5" customHeight="1">
      <x:c r="A1190" t="str">
        <x:v>LLMs Meet Library Evolution: Evaluating Deprecated API Usage in LLM-based Code Completion</x:v>
      </x:c>
      <x:c r="B1190" t="str">
        <x:v>Development</x:v>
      </x:c>
      <x:c r="C1190" t="str">
        <x:v>This paper investigates the usage of deprecated APIs in LLM-based code completion. The authors evaluate seven advanced LLMs, analyzing the prevalence and root causes of deprecated API usage. They propose two lightweight mitigation approaches, ReplaceAPI and InsertPrompt, and explore the impact of models, prompts, and libraries on this issue. The study provides insights into integrating library evolution with LLM-driven software development.</x:v>
      </x:c>
      <x:c r="D1190" t="str">
        <x:v>This paper investigates the usage of deprecated APIs in LLM-based code completion. The authors evaluate seven advanced LLMs, analyzing the prevalence and root causes of deprecated API usage. They propose two lightweight mitigation approaches, ReplaceAPI and InsertPrompt, and explore the impact of models, prompts, and libraries on this issue. The study provides insights into integrating library evolution with LLM-driven software development.</x:v>
      </x:c>
      <x:c r="E1190" t="str">
        <x:v>The research topic is to evaluate the usage of deprecated APIs in large language model-based code completion and propose fixes.</x:v>
      </x:c>
      <x:c r="F1190" t="str">
        <x:v>Yes</x:v>
      </x:c>
      <x:c r="G1190" t="str">
        <x:v>ICSE-25</x:v>
      </x:c>
      <x:c r="H1190" t="str">
        <x:v>The paper uses 145 API mappings (from 8 popular Python libraries) and 28,125 completion hints as experimental data.</x:v>
      </x:c>
      <x:c r="I1190" t="str">
        <x:v>API Usage Plausibility (AUP): Measures the proportion of reasonable API predictions by the model. The AUP range of LLMs is 9% to 23%.
Deprecated Usage Rate (DUR): Measures the proportion of deprecated APIs used in reasonable completion. The DUR range of LLMs is 25% to 38%.
Fix Rate (FR): The FR of the repair method ReplaceAPI exceeds 85%, and the FR of InsertPrompt is between 25.7% and 97.2%.
Edit Similarity (ES) and Exact Match (EM): ReplaceAPI’s ES exceeds 80% and EM is between 30% and 50%.</x:v>
      </x:c>
      <x:c r="J1190" t="str">
        <x:v>No</x:v>
      </x:c>
      <x:c r="K1190" t="str">
        <x:v>Not reported</x:v>
      </x:c>
      <x:c r="L1190" t="str">
        <x:v>No</x:v>
      </x:c>
      <x:c r="M1190" s="6"/>
      <x:c r="N1190"/>
      <x:c r="O1190" t="str">
        <x:v>Code generation and understanding</x:v>
      </x:c>
      <x:c r="P1190" t="str">
        <x:v>Code generation and completion</x:v>
      </x:c>
      <x:c r="Q1190" t="str">
        <x:v>Yes</x:v>
      </x:c>
    </x:row>
    <x:row r="1191" ht="25.5" customHeight="1">
      <x:c r="A1191" t="str">
        <x:v>Knowledge-Enhanced Program Repair for Data Science Code</x:v>
      </x:c>
      <x:c r="B1191" t="str">
        <x:v>Development</x:v>
      </x:c>
      <x:c r="C1191" t="str">
        <x:v>This paper introduces DSrepair, a knowledge-enhanced program repair approach for fixing buggy data science code generated by LLMs. DSrepair leverages a constructed Data Science Knowledge Graph (DS-KG) and AST-based bug localization to enhance repair prompts. Experimental results show that DSrepair outperforms state-of-the-art baselines, achieving higher fix rates (e.g., 44.4% improvement over the second-best baseline) while reducing token usage by up to 34.24%.</x:v>
      </x:c>
      <x:c r="D1191" t="str">
        <x:v>This paper introduces DSrepair, a knowledge-enhanced program repair approach for fixing buggy data science code generated by LLMs. DSrepair leverages a constructed Data Science Knowledge Graph (DS-KG) and AST-based bug localization to enhance repair prompts. Experimental results show that DSrepair outperforms state-of-the-art baselines, achieving higher fix rates (e.g., 44.4% improvement over the second-best baseline) while reducing token usage by up to 34.24%.</x:v>
      </x:c>
      <x:c r="E1191" t="str">
        <x:v>The research topic is automatic repair of data science code based on knowledge graph and retrieval augmentation generation (RAG).</x:v>
      </x:c>
      <x:c r="F1191" t="str">
        <x:v>Yes</x:v>
      </x:c>
      <x:c r="G1191" t="str">
        <x:v>ICSE-25</x:v>
      </x:c>
      <x:c r="H1191" t="str">
        <x:v>The paper uses the DS-1000 data set, which is a benchmark test set containing 1,000 diverse data science problems, covering seven popular Python libraries such as NumPy, Pandas, and SciPy.</x:v>
      </x:c>
      <x:c r="I1191" t="str">
        <x:v>Fix Rate (FR): Repair rate. DSrepair’s FR on four LLMs are 18.51%, 25.80%, 29.18% and 24.91% respectively, which is significantly improved compared to the baseline (the highest improvement is 44.4%).
Token Usage (TU): Token usage, DSrepair saved 17.49% to 34.24% of tokens compared to the baseline.
Money Spent (MS): Repair cost, DSrepair reduces economic expenses while ensuring efficient repair.</x:v>
      </x:c>
      <x:c r="J1191" t="str">
        <x:v>No</x:v>
      </x:c>
      <x:c r="K1191" t="str">
        <x:v>Not reported</x:v>
      </x:c>
      <x:c r="L1191" t="str">
        <x:v>No</x:v>
      </x:c>
      <x:c r="M1191" s="6"/>
      <x:c r="N1191"/>
      <x:c r="O1191" t="str">
        <x:v>Software maintenance and evolution</x:v>
      </x:c>
      <x:c r="P1191" t="str">
        <x:v>Automated program repair</x:v>
      </x:c>
      <x:c r="Q1191" t="str">
        <x:v>Yes</x:v>
      </x:c>
    </x:row>
    <x:row r="1192" ht="25.5" customHeight="1">
      <x:c r="A1192" t="str">
        <x:v>ADAMAS: Adaptive Domain-Aware Performance Anomaly Detection in Cloud Service Systems</x:v>
      </x:c>
      <x:c r="B1192" t="str">
        <x:v>Maintenance</x:v>
      </x:c>
      <x:c r="C1192" t="str">
        <x:v>The paper proposes ADAMAS, a framework designed to address two key challenges in performance anomaly detection for cloud service systems: diverse anomaly patterns across services and the gap between technical anomalies and actual business impacts. ADAMAS combines label-free AutoML configuration search with lightweight human-in-the-loop feedback to achieve efficient anomaly detection. Experiments show that ADAMAS outperforms baseline methods on both public and industrial datasets, achieving an F1-score of 0.891, and has been successfully deployed in real-world industrial systems.</x:v>
      </x:c>
      <x:c r="D1192" t="str">
        <x:v>The paper proposes ADAMAS, a framework designed to address two key challenges in performance anomaly detection for cloud service systems: diverse anomaly patterns across services and the gap between technical anomalies and actual business impacts. ADAMAS combines label-free AutoML configuration search with lightweight human-in-the-loop feedback to achieve efficient anomaly detection. Experiments show that ADAMAS outperforms baseline methods on both public and industrial datasets, achieving an F1-score of 0.891, and has been successfully deployed in real-world industrial systems.</x:v>
      </x:c>
      <x:c r="E1192" t="str">
        <x:v>Adaptive, domain-aware performance anomaly detection in cloud service systems.</x:v>
      </x:c>
      <x:c r="F1192" t="str">
        <x:v>Yes</x:v>
      </x:c>
      <x:c r="G1192" t="str">
        <x:v>ICSE-25</x:v>
      </x:c>
      <x:c r="H1192" t="str">
        <x:v>Public data set: AIOps18
Industrial data sets: Two cloud service system data sets (Industry A and Industry B) from Company X.</x:v>
      </x:c>
      <x:c r="I1192" t="str">
        <x:v>Indicators: Precision, Recall, F1-score.
Effect: The average F1 score of ADAMAS on the three data sets is 0.891, which is significantly better than the baseline method.</x:v>
      </x:c>
      <x:c r="J1192" t="str">
        <x:v>Yes</x:v>
      </x:c>
      <x:c r="K1192" t="str">
        <x:v>The paper mentions the actual deployment of ADAMAS in the cloud service system of Huawei Cloud Computing Technology Co., Ltd., and demonstrates its application effects in object storage services (OBS) through case studies, such as reducing false alarms and engineer workload.</x:v>
      </x:c>
      <x:c r="L1192" t="str">
        <x:v>Yes</x:v>
      </x:c>
      <x:c r="M1192" s="6" t="e">
        <x:f>HYPERLINK("https://github.com/WenweiGu/ADAMAS","https://github.com/WenweiGu/ADAMAS")</x:f>
        <x:v>HYPERLINK is not implemented. linkLocation=https://github.com/WenweiGu/ADAMAS, friendlyName=https://github.com/WenweiGu/ADAMAS</x:v>
      </x:c>
      <x:c r="N1192" t="str">
        <x:v>0</x:v>
      </x:c>
      <x:c r="O1192" t="str">
        <x:v>Anomaly detection and fault diagnosis</x:v>
      </x:c>
      <x:c r="P1192" t="str">
        <x:v>Cloud service failure root cause analysis</x:v>
      </x:c>
      <x:c r="Q1192" t="str">
        <x:v>No</x:v>
      </x:c>
    </x:row>
    <x:row r="1193" ht="25.5" customHeight="1">
      <x:c r="A1193" t="str">
        <x:v>LibreLog: Accurate and Efficient Unsupervised Log Parsing Using Open-Source Large Language Models</x:v>
      </x:c>
      <x:c r="B1193" t="str">
        <x:v>Maintenance</x:v>
      </x:c>
      <x:c r="C1193" t="str">
        <x:v>The paper introduces LibreLog, an unsupervised log parsing technique that leverages open-source large language models (LLMs) to address the limitations of existing log parsers in accuracy, efficiency, and privacy. LibreLog groups logs with similar static text, uses retrieval-augmented generation (RAG) to select diverse logs for LLM prompting, and employs self-reflection to refine templates. Evaluations on LogHub-2.0 show that LibreLog achieves 25% higher parsing accuracy and is 2.7 times faster than state-of-the-art methods. By using open-source LLMs like Llama3-8B, LibreLog eliminates privacy risks and reduces costs associated with commercial models.</x:v>
      </x:c>
      <x:c r="D1193" t="str">
        <x:v>The paper introduces LibreLog, an unsupervised log parsing technique that leverages open-source large language models (LLMs) to address the limitations of existing log parsers in accuracy, efficiency, and privacy. LibreLog groups logs with similar static text, uses retrieval-augmented generation (RAG) to select diverse logs for LLM prompting, and employs self-reflection to refine templates. Evaluations on LogHub-2.0 show that LibreLog achieves 25% higher parsing accuracy and is 2.7 times faster than state-of-the-art methods. By using open-source LLMs like Llama3-8B, LibreLog eliminates privacy risks and reduces costs associated with commercial models.</x:v>
      </x:c>
      <x:c r="E1193" t="str">
        <x:v>Unsupervised log parsing technology based on open source large language models aims to improve the accuracy, efficiency and privacy protection of log parsing.</x:v>
      </x:c>
      <x:c r="F1193" t="str">
        <x:v>Yes</x:v>
      </x:c>
      <x:c r="G1193" t="str">
        <x:v>ICSE-25</x:v>
      </x:c>
      <x:c r="H1193" t="str">
        <x:v>Public data set: LogHub-2.0 (contains 50 million logs and 3488 log templates from 14 open source systems).</x:v>
      </x:c>
      <x:c r="I1193" t="str">
        <x:v>Indicators: Group Accuracy (GA), Parsing Accuracy (PA), Parsing Time.
Effect:
GA: 0.8720 (5% higher than the baseline method).
PA: 0.8538 (25% higher than the baseline method).
Parsing speed: 5.94 hours to process 50 million logs, 2.7 times faster than the fastest LLM baseline.</x:v>
      </x:c>
      <x:c r="J1193" t="str">
        <x:v>No</x:v>
      </x:c>
      <x:c r="K1193" t="str">
        <x:v>Not reported</x:v>
      </x:c>
      <x:c r="L1193" t="str">
        <x:v>No</x:v>
      </x:c>
      <x:c r="M1193" s="6" t="e">
        <x:f>HYPERLINK("https://github.com/zeyang919/LibreLog","https://github.com/zeyang919/LibreLog")</x:f>
        <x:v>HYPERLINK is not implemented. linkLocation=https://github.com/zeyang919/LibreLog, friendlyName=https://github.com/zeyang919/LibreLog</x:v>
      </x:c>
      <x:c r="N1193" t="str">
        <x:v>14</x:v>
      </x:c>
      <x:c r="O1193" t="str">
        <x:v>Anomaly detection and fault diagnosis</x:v>
      </x:c>
      <x:c r="P1193" t="str">
        <x:v>Log analysis</x:v>
      </x:c>
      <x:c r="Q1193" t="str">
        <x:v>Yes</x:v>
      </x:c>
    </x:row>
    <x:row r="1194" ht="25.5" customHeight="1">
      <x:c r="A1194" t="str">
        <x:v>Model Editing for LLMs4Code: How Far are We?</x:v>
      </x:c>
      <x:c r="B1194" t="str">
        <x:v>Development</x:v>
      </x:c>
      <x:c r="C1194" t="str">
        <x:v>The paper investigates model editing techniques to correct incorrect or outdated code knowledge in Large Language Models for Code (LLMs4Code) without retraining. The authors introduce CLMEEval, a benchmark with two datasets (CoNaLa-Edit and CodeSearchNet-Edit), to evaluate six state-of-the-art model editing approaches on three LLMs4Code. Results show that GRACE, an external memorization-based method, achieves the best effectiveness and specificity, but generalization remains a challenge. To address this, the authors propose A-GRACE, which enhances GRACE with contrastive learning, significantly improving generalization while maintaining performance in other aspects.</x:v>
      </x:c>
      <x:c r="D1194" t="str">
        <x:v>The paper investigates model editing techniques to correct incorrect or outdated code knowledge in Large Language Models for Code (LLMs4Code) without retraining. The authors introduce CLMEEval, a benchmark with two datasets (CoNaLa-Edit and CodeSearchNet-Edit), to evaluate six state-of-the-art model editing approaches on three LLMs4Code. Results show that GRACE, an external memorization-based method, achieves the best effectiveness and specificity, but generalization remains a challenge. To address this, the authors propose A-GRACE, which enhances GRACE with contrastive learning, significantly improving generalization while maintaining performance in other aspects.</x:v>
      </x:c>
      <x:c r="E1194" t="str">
        <x:v>The application of model editing technology in large language models (LLMs4Code) aims to efficiently correct errors or outdated code knowledge in the model.</x:v>
      </x:c>
      <x:c r="F1194" t="str">
        <x:v>Yes</x:v>
      </x:c>
      <x:c r="G1194" t="str">
        <x:v>ICSE-25</x:v>
      </x:c>
      <x:c r="H1194" t="str">
        <x:v>The benchmark used in the paper is CLMEEval, which contains two data sets:
CoNaLa-Edit (CNLE): For natural language to programming language (NL2PL) code generation tasks, contains 21K+ samples.
CodeSearchNet-Edit (CSNE): For programming language to natural language (PL2NL) code summarization task, containing 16K+ samples.</x:v>
      </x:c>
      <x:c r="I1194" t="str">
        <x:v>Effectiveness: Measuring the success rate of editing instances, GRACE achieved 93.67% EM (Exact Match) on CNLE.
Generalization: Measuring the success rate of semantically identical input, A-GRACE improves GRACE's generalization ability from 0.03% to 64.54% (CNLE).
Specificity: Measuring the success rate of non-target instances, GRACE achieved an EM of 92.89% on CNLE.
Fluency: Measuring the fluency of generated content, GRACE scored 476.43 on CNLE.</x:v>
      </x:c>
      <x:c r="J1194" t="str">
        <x:v>No</x:v>
      </x:c>
      <x:c r="K1194" t="str">
        <x:v>Not reported</x:v>
      </x:c>
      <x:c r="L1194" t="str">
        <x:v>No</x:v>
      </x:c>
      <x:c r="M1194" s="6"/>
      <x:c r="N1194"/>
      <x:c r="O1194" t="str">
        <x:v>SE for AI </x:v>
      </x:c>
      <x:c r="P1194" t="str">
        <x:v>Code pre-trained model</x:v>
      </x:c>
      <x:c r="Q1194" t="str">
        <x:v>Yes</x:v>
      </x:c>
    </x:row>
    <x:row r="1195" ht="25.5" customHeight="1">
      <x:c r="A1195" t="str">
        <x:v>Software Model Evolution with Large Language Models: Experiments on Simulated, Public, and Industrial Datasets</x:v>
      </x:c>
      <x:c r="B1195" t="str">
        <x:v>Development</x:v>
      </x:c>
      <x:c r="C1195" t="str">
        <x:v>The paper investigates the use of Large Language Models (LLMs) for software model evolution and completion. The authors propose RAMC, a retrieval-augmented generation approach that leverages model histories to generate context-aware completions. Experiments on simulated, public, and industrial datasets demonstrate that RAMC achieves 62.30% semantically correct completions in real-world industrial settings and up to 86.19% type-correct completions. The study highlights LLMs' capability to handle noisy data and novel concepts while identifying challenges in structural correctness and domain adaptation.</x:v>
      </x:c>
      <x:c r="D1195" t="str">
        <x:v>The paper investigates the use of Large Language Models (LLMs) for software model evolution and completion. The authors propose RAMC, a retrieval-augmented generation approach that leverages model histories to generate context-aware completions. Experiments on simulated, public, and industrial datasets demonstrate that RAMC achieves 62.30% semantically correct completions in real-world industrial settings and up to 86.19% type-correct completions. The study highlights LLMs' capability to handle noisy data and novel concepts while identifying challenges in structural correctness and domain adaptation.</x:v>
      </x:c>
      <x:c r="E1195" t="str">
        <x:v>Software model evolution and automatic completion technology based on large language models (LLMs), focusing on solving context-dependent completion problems in model editing.</x:v>
      </x:c>
      <x:c r="F1195" t="str">
        <x:v>Yes</x:v>
      </x:c>
      <x:c r="G1195" t="str">
        <x:v>ICSE-25</x:v>
      </x:c>
      <x:c r="H1195" t="str">
        <x:v>The paper uses three data sets:
Industrial data set (Industry): SysML model data from industry, including 159 versions of 8 models.
Public data set (RepairVision): Ecore-based public model data, containing 3,139 versions of 42 models.
Simulation data set (Synthetic): Model data generated through simulation, including 360 versions of 24 models.</x:v>
      </x:c>
      <x:c r="I1195" t="str">
        <x:v>Structural Correctness: Whether the suggested graph structure is correct. The industrial data set reaches 86.89%.
Type Correctness: Whether the node and edge types suggested by the completion are correct. The industrial data set reaches 76.23%.
Semantic Correctness: Whether the semantics of the completion suggestions meet expectations. The industrial data set reaches 62.30%.
Highest accuracy in simulated dataset: 86.19% (type correctness).</x:v>
      </x:c>
      <x:c r="J1195" t="str">
        <x:v>Yes</x:v>
      </x:c>
      <x:c r="K1195" t="str">
        <x:v>The paper mentions practical application cases with industrial partners (Siemens), demonstrating the effectiveness of RAMC in industrial scenarios (such as train control software product lines), with a semantically correct completion rate of 62.30%.</x:v>
      </x:c>
      <x:c r="L1195" t="str">
        <x:v>Yes</x:v>
      </x:c>
      <x:c r="M1195" s="6" t="e">
        <x:f>HYPERLINK("https://github.com/se-sic/icse_model_completion","https://github.com/se-sic/icse_model_completion")</x:f>
        <x:v>HYPERLINK is not implemented. linkLocation=https://github.com/se-sic/icse_model_completion, friendlyName=https://github.com/se-sic/icse_model_completion</x:v>
      </x:c>
      <x:c r="N1195" t="str">
        <x:v>2</x:v>
      </x:c>
      <x:c r="O1195" t="str">
        <x:v>Requirements Engineering and Software Architecture</x:v>
      </x:c>
      <x:c r="P1195" t="str">
        <x:v>Software architecture recovery and reconstruction</x:v>
      </x:c>
      <x:c r="Q1195" t="str">
        <x:v>Yes</x:v>
      </x:c>
    </x:row>
    <x:row r="1196" ht="25.5" customHeight="1">
      <x:c r="A1196" t="str">
        <x:v>SpecRover: Code Intent Extraction via LLMs</x:v>
      </x:c>
      <x:c r="B1196" t="str">
        <x:v>Maintenance</x:v>
      </x:c>
      <x:c r="C1196" t="str">
        <x:v>This paper introduces SpecRover, an LLM-based autonomous program improvement tool designed to extract code intent from GitHub issues through iterative specification inference and generate high-quality patches. Building on AutoCodeRover, SpecRover enhances patch generation by inferring function-level behavioral specifications and employing a reviewer agent to validate patches. Experiments demonstrate that SpecRover achieves over 50% improvement in efficacy on the SWE-Bench benchmark while maintaining low cost ($0.65 per issue).</x:v>
      </x:c>
      <x:c r="D1196" t="str">
        <x:v>This paper introduces SpecRover, an LLM-based autonomous program improvement tool designed to extract code intent from GitHub issues through iterative specification inference and generate high-quality patches. Building on AutoCodeRover, SpecRover enhances patch generation by inferring function-level behavioral specifications and employing a reviewer agent to validate patches. Experiments demonstrate that SpecRover achieves over 50% improvement in efficacy on the SWE-Bench benchmark while maintaining low cost ($0.65 per issue).</x:v>
      </x:c>
      <x:c r="E1196" t="str">
        <x:v>Achieve autonomous program improvements through specification inference and LLM agents, focusing on code fixes and feature addition tasks in GitHub issues.</x:v>
      </x:c>
      <x:c r="F1196" t="str">
        <x:v>Yes</x:v>
      </x:c>
      <x:c r="G1196" t="str">
        <x:v>ICSE-25</x:v>
      </x:c>
      <x:c r="H1196" t="str">
        <x:v>The paper uses SWE-Bench (containing 2294 GitHub issues) and its subset SWE-Bench Lite (containing 300 issues) as benchmark tests.</x:v>
      </x:c>
      <x:c r="I1196" t="str">
        <x:v>Quantitative indicators: problem resolution rate (pass@1 efficacy), average time and cost (resolution time and cost of each problem).
Effect:
On SWE-Bench Lite, SpecRover solved 31% of the problems, better than other open source tools (such as AutoCodeRover's 19%).
On the complete SWE-Bench, the solution rate is 19.31%, which is more than 50% higher than the baseline tool.
The average cost is $0.65 per question and the time is approximately 309 seconds (5.15 minutes).</x:v>
      </x:c>
      <x:c r="J1196" t="str">
        <x:v>No</x:v>
      </x:c>
      <x:c r="K1196" t="str">
        <x:v>The paper mentioned an industry-related case study: Linux kernel vulnerability repair in the DARPA AI Cyber Challenge (AIxCC). SpecRover successfully fixed a buffer overflow vulnerability and generated verification feedback via the review agent (see Section VI).</x:v>
      </x:c>
      <x:c r="L1196" t="str">
        <x:v>No</x:v>
      </x:c>
      <x:c r="M1196" s="6" t="e">
        <x:f>HYPERLINK("https://github.com/AutoCodeRoverSG/auto-code-rover","https://github.com/AutoCodeRoverSG/auto-code-rover")</x:f>
        <x:v>HYPERLINK is not implemented. linkLocation=https://github.com/AutoCodeRoverSG/auto-code-rover, friendlyName=https://github.com/AutoCodeRoverSG/auto-code-rover</x:v>
      </x:c>
      <x:c r="N1196" t="str">
        <x:v>3000</x:v>
      </x:c>
      <x:c r="O1196" t="str">
        <x:v>Software maintenance and evolution</x:v>
      </x:c>
      <x:c r="P1196" t="str">
        <x:v>Automated program repair</x:v>
      </x:c>
      <x:c r="Q1196" t="str">
        <x:v>Yes</x:v>
      </x:c>
    </x:row>
    <x:row r="1197" ht="25.5" customHeight="1">
      <x:c r="A1197" t="str">
        <x:v>Unleashing the True Potential of Semantic-based Log Parsing with Pre-trained Language Models</x:v>
      </x:c>
      <x:c r="B1197" t="str">
        <x:v>Maintenance</x:v>
      </x:c>
      <x:c r="C1197" t="str">
        <x:v>This paper introduces UnLeash, a semantic-based log parsing approach using small pre-trained language models (PLMs). It incorporates three enhancements—entropy-based sampling, contrastive learning, and inference optimization—to improve parsing performance. Experiments on 14 large-scale log datasets show that UnLeash achieves comparable accuracy to LLM-based parsers while being more efficient and cost-effective.</x:v>
      </x:c>
      <x:c r="D1197" t="str">
        <x:v>This paper introduces UnLeash, a semantic-based log parsing approach using small pre-trained language models (PLMs). It incorporates three enhancements—entropy-based sampling, contrastive learning, and inference optimization—to improve parsing performance. Experiments on 14 large-scale log datasets show that UnLeash achieves comparable accuracy to LLM-based parsers while being more efficient and cost-effective.</x:v>
      </x:c>
      <x:c r="E1197" t="str">
        <x:v>Semantic log parsing based on small pre-trained language models focuses on solving the limitations of traditional methods and LLM methods in terms of efficiency, cost and privacy.</x:v>
      </x:c>
      <x:c r="F1197" t="str">
        <x:v>Yes</x:v>
      </x:c>
      <x:c r="G1197" t="str">
        <x:v>ICSE-25</x:v>
      </x:c>
      <x:c r="H1197" t="str">
        <x:v>The paper uses the Loghub-2.0 benchmark test, which contains 14 large-scale public log data sets, covering various scenarios such as distributed systems, operating systems, and microservices.</x:v>
      </x:c>
      <x:c r="I1197" t="str">
        <x:v>Quantitative indicators: grouping accuracy (GA), parsing accuracy (PA), grouping F1 score (FGA), template F1 score (FTA).
Effect:
UnLeash has the highest GA on the 12/14 dataset (average 0.955), which is 2.8% higher than the best LLM parser (LILAC).
The average PA is 0.909, which is 6.7% higher than the second place.
The parsing efficiency is 2.2 times faster than LILAC, and the model calling time is reduced by 100 times.</x:v>
      </x:c>
      <x:c r="J1197" t="str">
        <x:v>No</x:v>
      </x:c>
      <x:c r="K1197" t="str">
        <x:v>Not reported</x:v>
      </x:c>
      <x:c r="L1197" t="str">
        <x:v>No</x:v>
      </x:c>
      <x:c r="M1197" s="6" t="e">
        <x:f>HYPERLINK("https://github.com/LogIntelligence/UNLEASH","https://github.com/LogIntelligence/UNLEASH")</x:f>
        <x:v>HYPERLINK is not implemented. linkLocation=https://github.com/LogIntelligence/UNLEASH, friendlyName=https://github.com/LogIntelligence/UNLEASH</x:v>
      </x:c>
      <x:c r="N1197" t="str">
        <x:v>4</x:v>
      </x:c>
      <x:c r="O1197" t="str">
        <x:v>Anomaly detection and fault diagnosis</x:v>
      </x:c>
      <x:c r="P1197" t="str">
        <x:v>Log analysis</x:v>
      </x:c>
      <x:c r="Q1197" t="str">
        <x:v>Yes</x:v>
      </x:c>
    </x:row>
    <x:row r="1198" ht="25.5" customHeight="1">
      <x:c r="A1198" t="str">
        <x:v>Faster Configuration Performance Bug Testing with Neural Dual-level Prioritization</x:v>
      </x:c>
      <x:c r="B1198" t="str">
        <x:v>Testing</x:v>
      </x:c>
      <x:c r="C1198" t="str">
        <x:v>This paper introduces NDP (Neural Dual-level Prioritization), a framework for faster Configuration Performance Bug (CPBug) testing. CPBugs arise from design flaws in software configurations, causing unexpected performance degradation. Traditional methods suffer from inefficiency due to the vast configuration space and expensive performance measurements. NDP leverages two neural language models:
High-level prioritization: Predicts CPBug-prone options to prioritize testing.
Low-level prioritization: Guides value sampling for numeric options based on their likelihood to trigger CPBugs at extreme/middle ranges.
Evaluated on systems like MySQL and Apache, NDP outperforms state-of-the-art tools (e.g., CP-Detector) with 87% better CPBug-type prediction and up to 88.88× testing speedup.</x:v>
      </x:c>
      <x:c r="D1198" t="str">
        <x:v>This paper introduces NDP (Neural Dual-level Prioritization), a framework for faster Configuration Performance Bug (CPBug) testing. CPBugs arise from design flaws in software configurations, causing unexpected performance degradation. Traditional methods suffer from inefficiency due to the vast configuration space and expensive performance measurements. NDP leverages two neural language models:
High-level prioritization: Predicts CPBug-prone options to prioritize testing.
Low-level prioritization: Guides value sampling for numeric options based on their likelihood to trigger CPBugs at extreme/middle ranges.
Evaluated on systems like MySQL and Apache, NDP outperforms state-of-the-art tools (e.g., CP-Detector) with 87% better CPBug-type prediction and up to 88.88× testing speedup.</x:v>
      </x:c>
      <x:c r="E1198" t="str">
        <x:v>An efficient testing method for configuration performance bugs (CPBug). The core is to accelerate defect detection through dual priority optimization (option level and numerical search level) driven by neural language models.</x:v>
      </x:c>
      <x:c r="F1198" t="str">
        <x:v>Yes</x:v>
      </x:c>
      <x:c r="G1198" t="str">
        <x:v>ICSE-25</x:v>
      </x:c>
      <x:c r="H1198" t="str">
        <x:v>The experiments are based on the following systems and tools:
System: MySQL, MariaDB, Apache, GCC, Clang (including multiple versions).
Load generation tools: SYSBENCH (database), ApacheBench (Web server), standard program (compiler).
Comparison tools: CP-Detector (CPD), Uniform Sampling (US), Keyword Searching (KS).</x:v>
      </x:c>
      <x:c r="I1198" t="str">
        <x:v>CPBug type prediction: F1 score (NDP average 0.79-0.96, better than CPD's 0.66-0.93).
Test efficiency:
Option priority: Speed increase 1.11–1.73 times.
Numeric search priority: speed increased by 3.13–88.88 times.
Defect discovery: NDP found more CPBugs (e.g. 10 in MySQL vs 7 in CPD) and detected 12 unknown defects (e.g. GCC/Clang).</x:v>
      </x:c>
      <x:c r="J1198" t="str">
        <x:v>No</x:v>
      </x:c>
      <x:c r="K1198" t="str">
        <x:v>Not reported</x:v>
      </x:c>
      <x:c r="L1198" t="str">
        <x:v>No</x:v>
      </x:c>
      <x:c r="M1198" s="6" t="e">
        <x:f>HYPERLINK("https://github.com/ideas-labo/ndp","https://github.com/ideas-labo/ndp")</x:f>
        <x:v>HYPERLINK is not implemented. linkLocation=https://github.com/ideas-labo/ndp, friendlyName=https://github.com/ideas-labo/ndp</x:v>
      </x:c>
      <x:c r="N1198" t="str">
        <x:v>2</x:v>
      </x:c>
      <x:c r="O1198" t="str">
        <x:v>Program Analysis and Software Testing</x:v>
      </x:c>
      <x:c r="P1198" t="str">
        <x:v>Test efficiency optimization</x:v>
      </x:c>
      <x:c r="Q1198" t="str">
        <x:v>Yes</x:v>
      </x:c>
    </x:row>
    <x:row r="1199" ht="25.5" customHeight="1">
      <x:c r="A1199" t="str">
        <x:v>Metamorphic-Based Many-Objective Distillation of LLMs for Code-related Tasks</x:v>
      </x:c>
      <x:c r="B1199" t="str">
        <x:v>Development</x:v>
      </x:c>
      <x:c r="C1199" t="str">
        <x:v>This paper introduces Morph, a novel method that integrates metamorphic testing with many-objective optimization to distill robust and efficient compressed models from large language models (LLMs) for code-related tasks. The study reveals that existing distillation methods (e.g., Avatar) produce models with significantly higher prediction errors (up to 440%) when tested on semantically equivalent but syntactically varied code snippets. Morph addresses this by optimizing robustness as a key objective alongside accuracy, model size, and efficiency. Experiments on code clone and vulnerability detection tasks show that Morph generates models with 47% higher robustness, 25% better efficiency, and equal or improved accuracy (up to +6%) compared to Avatar.</x:v>
      </x:c>
      <x:c r="D1199" t="str">
        <x:v>This paper introduces Morph, a novel method that integrates metamorphic testing with many-objective optimization to distill robust and efficient compressed models from large language models (LLMs) for code-related tasks. The study reveals that existing distillation methods (e.g., Avatar) produce models with significantly higher prediction errors (up to 440%) when tested on semantically equivalent but syntactically varied code snippets. Morph addresses this by optimizing robustness as a key objective alongside accuracy, model size, and efficiency. Experiments on code clone and vulnerability detection tasks show that Morph generates models with 47% higher robustness, 25% better efficiency, and equal or improved accuracy (up to +6%) compared to Avatar.</x:v>
      </x:c>
      <x:c r="E1199" t="str">
        <x:v>The core of robust distillation of large language models for coding tasks is to generate a compression model that takes into account robustness, accuracy, efficiency and model size through transformation testing and multi-objective optimization (such as AGE-MOEA algorithm).</x:v>
      </x:c>
      <x:c r="F1199" t="str">
        <x:v>Yes</x:v>
      </x:c>
      <x:c r="G1199" t="str">
        <x:v>ICSE-25</x:v>
      </x:c>
      <x:c r="H1199" t="str">
        <x:v>The experiments are based on the following data sets and models:
Dataset:
Vulnerability detection: Devign (C language code).
Code clone detection: BigCloneBench (Java code).
Pre-trained models: CodeBERT, GraphCodeBERT.
Comparative methods: Avatar (currently the most advanced distillation method) and the original undistilled model.</x:v>
      </x:c>
      <x:c r="I1199" t="str">
        <x:v>Robustness: Prediction Flips (PFs), Morph is 47% less than Avatar.
Efficiency: Floating point operations (FLOPs), Morph reduced by 25%.
Accuracy: In the clone detection task, Morph's accuracy increased by 6% (96.43% vs. 89.55%).
Model size: remains 3MB, the same as Avatar.</x:v>
      </x:c>
      <x:c r="J1199" t="str">
        <x:v>No</x:v>
      </x:c>
      <x:c r="K1199" t="str">
        <x:v>The paper mentions the following relevant cases in the industry:
IDE integration: The compressed model (3MB) is suitable for embedding development tools (such as JetBrains plug-ins), providing real-time code analysis.
Actual vulnerability detection: On the Devign dataset, the model generated by Morph infers faster than the original LLMs (0.21s vs. 44.5s).</x:v>
      </x:c>
      <x:c r="L1199" t="str">
        <x:v>No</x:v>
      </x:c>
      <x:c r="M1199" s="6"/>
      <x:c r="N1199"/>
      <x:c r="O1199" t="str">
        <x:v>SE for AI </x:v>
      </x:c>
      <x:c r="P1199" t="str">
        <x:v>Model Robustness and Adversarial Examples</x:v>
      </x:c>
      <x:c r="Q1199" t="str">
        <x:v>Yes</x:v>
      </x:c>
    </x:row>
    <x:row r="1200" ht="25.5" customHeight="1">
      <x:c r="A1200" t="str">
        <x:v>NIODebugger: A Novel Approach to Repair Non-Idempotent-Outcome Tests with LLM-Based Agent</x:v>
      </x:c>
      <x:c r="B1200" t="str">
        <x:v>Testing</x:v>
      </x:c>
      <x:c r="C1200" t="str">
        <x:v>Flaky tests, which produce inconsistent results across repeated executions, pose significant challenges in software testing, especially non-idempotent-outcome (NIO) flaky tests that pass initially but fail in subsequent runs due to state pollution. Existing methods, including LLM-based approaches, have not addressed NIO tests effectively, as LLMs are limited by context windows and overlook crucial source code beyond test methods. This paper introduces NIODebugger, the first LLM-based agent framework for repairing NIO tests, featuring three phases: detection, exploration, and fixing. The detection phase uses dynamic analysis to collect stack traces and execution logs for identifying state pollution. The exploration phase leverages an LLM agent to guide extraction of relevant source code. The fixing phase generates patches using gathered information. NIODebugger integrates with multiple LLMs, achieving patch success rates from 11.63% to 58.72%. Its best variant, NIODebugger-GPT-4, fixed 101 out of 172 unknown NIO tests across 20 open-source projects, with 58 pull requests merged. The Java implementation is available as a Maven plugin.</x:v>
      </x:c>
      <x:c r="D1200" t="str">
        <x:v>Flaky tests, which produce inconsistent results across repeated executions, pose significant challenges in software testing, especially non-idempotent-outcome (NIO) flaky tests that pass initially but fail in subsequent runs due to state pollution. Existing methods, including LLM-based approaches, have not addressed NIO tests effectively, as LLMs are limited by context windows and overlook crucial source code beyond test methods. This paper introduces NIODebugger, the first LLM-based agent framework for repairing NIO tests, featuring three phases: detection, exploration, and fixing. The detection phase uses dynamic analysis to collect stack traces and execution logs for identifying state pollution. The exploration phase leverages an LLM agent to guide extraction of relevant source code. The fixing phase generates patches using gathered information. NIODebugger integrates with multiple LLMs, achieving patch success rates from 11.63% to 58.72%. Its best variant, NIODebugger-GPT-4, fixed 101 out of 172 unknown NIO tests across 20 open-source projects, with 58 pull requests merged. The Java implementation is available as a Maven plugin.</x:v>
      </x:c>
      <x:c r="E1200" t="str">
        <x:v>Study how to use the agent framework based on large language model (LLM) to detect and repair non-idempotent results (NIO) flakey tests, solve the problem of inconsistent repeated execution results caused by state pollution in NIO tests, and realize automatic repair through three stages of dynamic analysis, source code exploration and patch generation.</x:v>
      </x:c>
      <x:c r="F1200" t="str">
        <x:v>Yes</x:v>
      </x:c>
      <x:c r="G1200" t="str">
        <x:v>ICSE-25</x:v>
      </x:c>
      <x:c r="H1200" t="str">
        <x:v>172 unknown NIO flakey tests were detected from 20 large open source Java projects selected from GitHub, including apache/dubbo, apache/hadoop, kiegroup/jbpm, etc. as an evaluation benchmark. The non-LLM baseline methods iFixFlakies and ODRepair are also compared.</x:v>
      </x:c>
      <x:c r="I1200" t="str">
        <x:v>Patch success rate: the proportion of correctly repaired NIO tests to the total number of tests, NIODebugger-GPT-4 reaches 58.72% (101/172), GPT-3.5-Turbo is 39.53% (68/172), and the open source model reaches the highest 15.69%. 
Pull request acceptance rate: The number of merged pull requests as a proportion of the total number of commits. 58 of the 101 patches have been merged, 1 has been rejected, and 42 are pending. The merge rate is 57.43%. 
Ablation experiment results: The patch success rate after removing key components (related source code extraction RSCE, dynamic analysis DA), the success rate of the complete framework is 58.72%, 15.12% without RSCE and DA, 24.42% without RSCE, and 31.98% without DA, verifying the necessity of the components. 
Workflow effectiveness: The number of calls and successful repairs of different source code extraction workflows. "Find Class Code" was called 75 times and 48 repairs were made, and "Find Method Code" was called 46 times and 23 repairs were made. Both are the main effective workflows.</x:v>
      </x:c>
      <x:c r="J1200" t="str">
        <x:v>Yes</x:v>
      </x:c>
      <x:c r="K1200" t="str">
        <x:v>The paper applied NIODebugger to perform NIO test repairs in 20 large open source projects (such as apache/dubbo, apache/hadoop), and 58 of the 101 submitted patches were merged by the project developers, verifying its practicability in actual software development. For example, in the apache/rocketmq and apache/hadoop projects, the generated patches successfully solved the state pollution problem and were accepted.</x:v>
      </x:c>
      <x:c r="L1200" t="str">
        <x:v>No</x:v>
      </x:c>
      <x:c r="M1200" s="6" t="e">
        <x:f>HYPERLINK("https://github.com/kaiyaok2/NIOInspector","https://github.com/kaiyaok2/NIOInspector")</x:f>
        <x:v>HYPERLINK is not implemented. linkLocation=https://github.com/kaiyaok2/NIOInspector, friendlyName=https://github.com/kaiyaok2/NIOInspector</x:v>
      </x:c>
      <x:c r="N1200" t="str">
        <x:v>7</x:v>
      </x:c>
      <x:c r="O1200" t="str">
        <x:v>Program Analysis and Software Testing</x:v>
      </x:c>
      <x:c r="P1200" t="str">
        <x:v>Test result processing</x:v>
      </x:c>
      <x:c r="Q1200" t="str">
        <x:v>Yes</x:v>
      </x:c>
    </x:row>
    <x:row r="1201" ht="25.5" customHeight="1">
      <x:c r="A1201" t="str">
        <x:v>Test Intention Guided LLM-based Unit Test Generation</x:v>
      </x:c>
      <x:c r="B1201" t="str">
        <x:v>Testing</x:v>
      </x:c>
      <x:c r="C1201" t="str">
        <x:v>The paper proposes IntUT, a novel approach that leverages explicit test intentions (e.g., test inputs, mock behaviors, and expected results) to guide large language models (LLMs) in generating high-quality unit tests. Traditional methods often produce tests with low coverage and inadequate mocking capabilities. IntUT addresses these issues by using program analysis to extract test intentions, significantly improving branch and line coverage. Experiments on three industrial Java projects show that IntUT achieves a 94% improvement in branch coverage and a 49% improvement in line coverage, with positive feedback from developers.</x:v>
      </x:c>
      <x:c r="D1201" t="str">
        <x:v>The paper proposes IntUT, a novel approach that leverages explicit test intentions (e.g., test inputs, mock behaviors, and expected results) to guide large language models (LLMs) in generating high-quality unit tests. Traditional methods often produce tests with low coverage and inadequate mocking capabilities. IntUT addresses these issues by using program analysis to extract test intentions, significantly improving branch and line coverage. Experiments on three industrial Java projects show that IntUT achieves a 94% improvement in branch coverage and a 49% improvement in line coverage, with positive feedback from developers.</x:v>
      </x:c>
      <x:c r="E1201" t="str">
        <x:v>Unit test generation based on large language models improves test coverage and simulation accuracy through test intent.</x:v>
      </x:c>
      <x:c r="F1201" t="str">
        <x:v>Yes</x:v>
      </x:c>
      <x:c r="G1201" t="str">
        <x:v>ICSE-25</x:v>
      </x:c>
      <x:c r="H1201" t="str">
        <x:v>The paper conducted experiments on three industrial-level Java projects, but did not explicitly mention public benchmark data sets. The experimental data comes from 237 test cases and 57 focus methods in actual development projects.</x:v>
      </x:c>
      <x:c r="I1201" t="str">
        <x:v>Branch Coverage: increased by 94% (from 33% to 64%).
Line Coverage: increased by 49% (from 51% to 75%).
Executable Rate: 65% of generated tests can be compiled and executed directly.
Developer Acceptance Rate: 84.4% of the generated tests were accepted by developers, 40% of which were directly merged into the code base without modification.</x:v>
      </x:c>
      <x:c r="J1201" t="str">
        <x:v>Yes</x:v>
      </x:c>
      <x:c r="K1201" t="str">
        <x:v>The paper mentioned that IntUT has been applied in industrial projects of Huawei Technologies Co., Ltd. and achieved more than 80% code line coverage and 30% improvement in development efficiency in three newly developed Java projects.</x:v>
      </x:c>
      <x:c r="L1201" t="str">
        <x:v>Yes</x:v>
      </x:c>
      <x:c r="M1201" s="6"/>
      <x:c r="N1201"/>
      <x:c r="O1201" t="str">
        <x:v>Program Analysis and Software Testing</x:v>
      </x:c>
      <x:c r="P1201" t="str">
        <x:v>Automated test generation</x:v>
      </x:c>
      <x:c r="Q1201" t="str">
        <x:v>Yes</x:v>
      </x:c>
    </x:row>
    <x:row r="1202" ht="25.5" customHeight="1">
      <x:c r="A1202" s="2" t="str">
        <x:v>What You See Is What You Get: Attention-based Self-guided Automatic Unit Test Generation</x:v>
      </x:c>
      <x:c r="B1202" t="str">
        <x:v>Testing</x:v>
      </x:c>
      <x:c r="C1202" t="str">
        <x:v>The paper proposes AUGER, a novel approach that combines defect detection with attention-guided unit test generation to improve the efficiency of triggering errors in software. Traditional methods often generate tests with high coverage but limited error-triggering capability. AUGER addresses this by statically analyzing code to locate defects and using attention mechanisms to guide large language models (LLMs) in generating targeted test cases. Experiments on datasets like Defects4J show that AUGER improves defect detection F1-score by 11.3% to 35.3% and triggers 23 to 84 more errors than baseline methods. AUGER also demonstrates strong generalization in real-world projects.</x:v>
      </x:c>
      <x:c r="D1202" t="str">
        <x:v>The paper proposes AUGER, a novel approach that combines defect detection with attention-guided unit test generation to improve the efficiency of triggering errors in software. Traditional methods often generate tests with high coverage but limited error-triggering capability. AUGER addresses this by statically analyzing code to locate defects and using attention mechanisms to guide large language models (LLMs) in generating targeted test cases. Experiments on datasets like Defects4J show that AUGER improves defect detection F1-score by 11.3% to 35.3% and triggers 23 to 84 more errors than baseline methods. AUGER also demonstrates strong generalization in real-world projects.</x:v>
      </x:c>
      <x:c r="E1202" t="str">
        <x:v>Unit test generation based on attention mechanism and large language model improves error triggering efficiency through defect detection and targeted test generation.</x:v>
      </x:c>
      <x:c r="F1202" t="str">
        <x:v>Yes</x:v>
      </x:c>
      <x:c r="G1202" t="str">
        <x:v>ICSE-25</x:v>
      </x:c>
      <x:c r="H1202" t="str">
        <x:v>The paper conducts experiments on three widely used Java defect data sets: Bears, Bugs.jar and Defects4J. In addition, new datasets were collected from real projects to verify the generalization ability.</x:v>
      </x:c>
      <x:c r="I1202" t="str">
        <x:v>Defect detection: F1-score increased by 11.3% to 35.3%, Precision increased by 20.0% to 40.4%, and PR-AUC increased by 24.6% to 69.1%.
Error triggering: In the Defects4J dataset, AUGER triggered 84 errors, 23 to 84 more than the baseline method.
Real project: In real projects after March 2023, AUGER successfully triggered 6 errors.</x:v>
      </x:c>
      <x:c r="J1202" t="str">
        <x:v>No</x:v>
      </x:c>
      <x:c r="K1202" t="str">
        <x:v>Not reported</x:v>
      </x:c>
      <x:c r="L1202" t="str">
        <x:v>No</x:v>
      </x:c>
      <x:c r="M1202" s="6"/>
      <x:c r="N1202"/>
      <x:c r="O1202" t="str">
        <x:v>Program Analysis and Software Testing</x:v>
      </x:c>
      <x:c r="P1202" t="str">
        <x:v>Automated test generation</x:v>
      </x:c>
      <x:c r="Q1202" t="str">
        <x:v>Yes</x:v>
      </x:c>
    </x:row>
    <x:row r="1203" ht="25.5" customHeight="1">
      <x:c r="A1203" t="str">
        <x:v>An Extensive Empirical Study of Nondeterministic Behavior in Static Analysis Tools</x:v>
      </x:c>
      <x:c r="B1203" t="str">
        <x:v>Testing</x:v>
      </x:c>
      <x:c r="C1203" t="str">
        <x:v>This paper presents the first extensive empirical study on nondeterministic behavior in static analysis tools. Through qualitative analysis of historical issues and fixes in tool repositories, and quantitative experiments running tools on diverse input programs and configurations, the authors found nondeterminism in 8 out of 12 popular open-source static analysis tools. The study identifies common root causes (e.g., concurrency issues, incorrect assumptions about data structure ordering) and patterns for fixes. The results provide critical insights for improving the reliability of static analysis tools.</x:v>
      </x:c>
      <x:c r="D1203" t="str">
        <x:v>This paper presents the first extensive empirical study on nondeterministic behavior in static analysis tools. Through qualitative analysis of historical issues and fixes in tool repositories, and quantitative experiments running tools on diverse input programs and configurations, the authors found nondeterminism in 8 out of 12 popular open-source static analysis tools. The study identifies common root causes (e.g., concurrency issues, incorrect assumptions about data structure ordering) and patterns for fixes. The results provide critical insights for improving the reliability of static analysis tools.</x:v>
      </x:c>
      <x:c r="E1203" t="str">
        <x:v>Nondeterministic Behavior in Static Analysis Tools.</x:v>
      </x:c>
      <x:c r="F1203" t="str">
        <x:v>No</x:v>
      </x:c>
      <x:c r="G1203" t="str">
        <x:v>ICSE-25</x:v>
      </x:c>
      <x:c r="H1203" t="str">
        <x:v>Java: CATS, DaCapo-2006
Android: DroidBench, FossDroid
Python: PyCG-Micro, PyCG-Macro
JavaScript: Sunspider, jQuery
C: ITC, Toybox, SQLite, OpenSSL</x:v>
      </x:c>
      <x:c r="I1203" t="str">
        <x:v>Qualitative analysis: 85 real problems (True Positives) related to non-determinism were extracted from the tool warehouse and classified into 6 root causes (for example, concurrency problems accounted for 38).
Quantitative analysis: 75 non-deterministic configurations and 150 affected programs detected across 12 tools. Among them, the non-determinism of Soot and DOOP affects hundreds of call graph edges, while the consistency of FlowDroid's vulnerability detection results is only 33%.</x:v>
      </x:c>
      <x:c r="J1203" t="str">
        <x:v>Yes</x:v>
      </x:c>
      <x:c r="K1203" t="str">
        <x:v>The paper mentions cases of communication with tool developers (such as FlowDroid, Soot, Infer, etc.), and the developers confirmed some problems and provided fixes. For example, FlowDroid developers have provided three fixes for the reported vulnerability, but the non-deterministic behavior is still not completely eliminated.</x:v>
      </x:c>
      <x:c r="L1203" t="str">
        <x:v>No</x:v>
      </x:c>
      <x:c r="M1203" s="6" t="e">
        <x:f>HYPERLINK("https://github.com/UTD-FAST-Lab/NDSAStudy","https://github.com/UTD-FAST-Lab/NDSAStudy")</x:f>
        <x:v>HYPERLINK is not implemented. linkLocation=https://github.com/UTD-FAST-Lab/NDSAStudy, friendlyName=https://github.com/UTD-FAST-Lab/NDSAStudy</x:v>
      </x:c>
      <x:c r="N1203" t="str">
        <x:v>2</x:v>
      </x:c>
      <x:c r="O1203" t="str">
        <x:v>Program Analysis and Software Testing</x:v>
      </x:c>
      <x:c r="P1203" t="str">
        <x:v>program analysis techniques</x:v>
      </x:c>
      <x:c r="Q1203" t="str">
        <x:v>No</x:v>
      </x:c>
    </x:row>
    <x:row r="1204" ht="25.5" customHeight="1">
      <x:c r="A1204" t="str">
        <x:v>Interactive Cross-Language Pointer Analysis for Resolving Native Code in Java ProgramsAward Winner</x:v>
      </x:c>
      <x:c r="B1204" t="str">
        <x:v>Development</x:v>
      </x:c>
      <x:c r="C1204" t="str">
        <x:v>This paper introduces JNIFER, the first interactive cross-language pointer analysis tool designed to resolve native code (e.g., C) in Java programs via JNI (Java Native Interface). Traditional approaches struggle with language differences and cross-language interactions, but JNIFER integrates Java and C pointer analyses to dynamically resolve Java→C native calls and C→Java JNI function calls, significantly improving soundness and precision. Evaluations on OpenJDK and real-world Java applications show JNIFER achieves superior recall (91.6%) and precision (99.1%) compared to state-of-the-art tools (e.g., JN-Sum and Native-Scanner), with higher efficiency (2.4x speedup).</x:v>
      </x:c>
      <x:c r="D1204" t="str">
        <x:v>This paper introduces JNIFER, the first interactive cross-language pointer analysis tool designed to resolve native code (e.g., C) in Java programs via JNI (Java Native Interface). Traditional approaches struggle with language differences and cross-language interactions, but JNIFER integrates Java and C pointer analyses to dynamically resolve Java→C native calls and C→Java JNI function calls, significantly improving soundness and precision. Evaluations on OpenJDK and real-world Java applications show JNIFER achieves superior recall (91.6%) and precision (99.1%) compared to state-of-the-art tools (e.g., JN-Sum and Native-Scanner), with higher efficiency (2.4x speedup).</x:v>
      </x:c>
      <x:c r="E1204" t="str">
        <x:v>Cross-language pointer analysis between Java and native code (such as C), focusing on solving the static analysis problem of JNI calls.</x:v>
      </x:c>
      <x:c r="F1204" t="str">
        <x:v>No</x:v>
      </x:c>
      <x:c r="G1204" t="str">
        <x:v>ICSE-25</x:v>
      </x:c>
      <x:c r="H1204" t="str">
        <x:v>OpenJDK 8 (including 28 core packages, such as java.awt, java.io, etc.).
Real applications: aspectj-1.6.9, lucene-4.3.0, tomcat-native-1.2.23, log4j-1.2.16.</x:v>
      </x:c>
      <x:c r="I1204" t="str">
        <x:v>Soundness (recall rate): average 91.6% (JN-Sum is 34.6%, Native-Scanner is 62.9%).
Precision: 99.1% (Native-Scanner only 25.0%).
Efficiency: The analysis speed is 2.4 times faster than JN-Sum and 1.2 times faster than Native-Scanner.</x:v>
      </x:c>
      <x:c r="J1204" t="str">
        <x:v>Yes</x:v>
      </x:c>
      <x:c r="K1204" t="str">
        <x:v>Case: Analysis of cross-language interaction in OpenJDK (such as local method invocation of the java.awt package).
Application scenario: Improve the reliability of static analysis tools in security vulnerability detection (such as JNI misuse) and program optimization.</x:v>
      </x:c>
      <x:c r="L1204" t="str">
        <x:v>No</x:v>
      </x:c>
      <x:c r="M1204" s="6"/>
      <x:c r="N1204"/>
      <x:c r="O1204" t="str">
        <x:v>Program Analysis and Software Testing</x:v>
      </x:c>
      <x:c r="P1204" t="str">
        <x:v>program analysis techniques</x:v>
      </x:c>
      <x:c r="Q1204" t="str">
        <x:v>No</x:v>
      </x:c>
    </x:row>
    <x:row r="1205" ht="25.5" customHeight="1">
      <x:c r="A1205" t="str">
        <x:v>Execution Trace Reconstruction Using Diffusion-Based Generative Models</x:v>
      </x:c>
      <x:c r="B1205" t="str">
        <x:v>Maintenance</x:v>
      </x:c>
      <x:c r="C1205" t="str">
        <x:v>This paper introduces a novel approach using diffusion-based generative models to reconstruct missing events in execution traces. Traditional tracing tools often lose events due to buffer overflows, compromising data integrity. The authors frame the problem as a data imputation task and evaluate four diffusion models on nine datasets generated from the Phoronix Test Suite. Results show that the SSSD⁵⁴ model achieves superior performance, with up to 81.71% accuracy and 90.90% ROUGE-L score, demonstrating its potential to enhance trace reliability and system analysis.</x:v>
      </x:c>
      <x:c r="D1205" t="str">
        <x:v>This paper introduces a novel approach using diffusion-based generative models to reconstruct missing events in execution traces. Traditional tracing tools often lose events due to buffer overflows, compromising data integrity. The authors frame the problem as a data imputation task and evaluate four diffusion models on nine datasets generated from the Phoronix Test Suite. Results show that the SSSD⁵⁴ model achieves superior performance, with up to 81.71% accuracy and 90.90% ROUGE-L score, demonstrating its potential to enhance trace reliability and system analysis.</x:v>
      </x:c>
      <x:c r="E1205" t="str">
        <x:v>Perform the reconstruction of tracking events, focusing on solving the problem of missing tracking events due to buffer overflow, and use the diffusion generation model to predict and fill in the missing event sequences.</x:v>
      </x:c>
      <x:c r="F1205" t="str">
        <x:v>Yes</x:v>
      </x:c>
      <x:c r="G1205" t="str">
        <x:v>ICSE-25</x:v>
      </x:c>
      <x:c r="H1205" t="str">
        <x:v>The paper uses nine data sets generated by Phoronix Test Suite (PTS) version 6.2.2, covering benchmark testing applications in different fields (such as compress-gzip, ffmpeg, phpbench, etc.).</x:v>
      </x:c>
      <x:c r="I1205" t="str">
        <x:v>Indicators:
Accuracy: The proportion of correctly predicted events.
Perfect Rate: The proportion of complete sequences that are completely matched.
ROUGE-L: Similarity score based on longest common subsequence (LCS).
Effect:
The SSSD⁵⁴ model achieved an average of 81.62% accuracy, 74.27% perfect reconstruction rate, and 90.84% ROUGE-L score when reconstructing 10 consecutive events.</x:v>
      </x:c>
      <x:c r="J1205" t="str">
        <x:v>No</x:v>
      </x:c>
      <x:c r="K1205" t="str">
        <x:v>Not reported</x:v>
      </x:c>
      <x:c r="L1205" t="str">
        <x:v>No</x:v>
      </x:c>
      <x:c r="M1205" s="6" t="e">
        <x:f>HYPERLINK("https://github.com/janecekm/TraceReconstruction","https://github.com/janecekm/TraceReconstruction")</x:f>
        <x:v>HYPERLINK is not implemented. linkLocation=https://github.com/janecekm/TraceReconstruction, friendlyName=https://github.com/janecekm/TraceReconstruction</x:v>
      </x:c>
      <x:c r="N1205" t="str">
        <x:v>0</x:v>
      </x:c>
      <x:c r="O1205" t="str">
        <x:v>Systems and Performance Engineering</x:v>
      </x:c>
      <x:c r="P1205" t="str">
        <x:v>Resource leak detection</x:v>
      </x:c>
      <x:c r="Q1205" t="str">
        <x:v>No</x:v>
      </x:c>
    </x:row>
    <x:row r="1206" ht="25.5" customHeight="1">
      <x:c r="A1206" t="str">
        <x:v>Static Analysis of Remote Procedure Call in Java Programs</x:v>
      </x:c>
      <x:c r="B1206" t="str">
        <x:v>Development</x:v>
      </x:c>
      <x:c r="C1206" t="str">
        <x:v>This paper introduces RPCBridge, a novel static analysis approach for Java programs utilizing Remote Procedure Call (RPC). RPC enables inter-process communication across networks but poses challenges for static analysis due to serialization and deserialization. RPCBridge addresses this by unifying RPC operations across frameworks, modeling their semantics with formal logic rules, and performing points-to analysis to construct RPC edges in the call graph. Evaluated on real-world large-scale Java programs, RPCBridge successfully identifies RPC protocols and connects client-server interactions, significantly enhancing static analysis accuracy and completeness.</x:v>
      </x:c>
      <x:c r="D1206" t="str">
        <x:v>This paper introduces RPCBridge, a novel static analysis approach for Java programs utilizing Remote Procedure Call (RPC). RPC enables inter-process communication across networks but poses challenges for static analysis due to serialization and deserialization. RPCBridge addresses this by unifying RPC operations across frameworks, modeling their semantics with formal logic rules, and performing points-to analysis to construct RPC edges in the call graph. Evaluated on real-world large-scale Java programs, RPCBridge successfully identifies RPC protocols and connects client-server interactions, significantly enhancing static analysis accuracy and completeness.</x:v>
      </x:c>
      <x:c r="E1206" t="str">
        <x:v>Static analysis of remote procedure calls (RPC) in Java programs, focusing on solving the problems of RPC modeling and calling relationship construction in static analysis.</x:v>
      </x:c>
      <x:c r="F1206" t="str">
        <x:v>Yes</x:v>
      </x:c>
      <x:c r="G1206" t="str">
        <x:v>ICSE-25</x:v>
      </x:c>
      <x:c r="H1206" t="str">
        <x:v>The paper uses real large-scale open source programs based on five common RPC frameworks such as Hadoop, gRPC, Dubbo, RMI and Thrift as benchmarks, including Hadoop, HBase, Ozone, Phoenix, Pravega, Tez, etc.</x:v>
      </x:c>
      <x:c r="I1206" t="str">
        <x:v>Indicators:
#Pro: Number of client proxy instances.
#CP: Number of client protocols.
#H: Number of registered RPC processors.
#RPC: The number of RPC calls initiated by the client.
#+E: The number of incremental RPC edges built.
Coverage: The proportion of protocols and RPC calls covered by execution tests.
Effect:
RPCBridge identified 263 matching RPC protocols and constructed 2,578 RPC edges in the experiment, with an average coverage of approximately 60%. In addition, RPCBridge adds 24.3% more leakage path detection capabilities to taint analysis tools such as FlowDroid.</x:v>
      </x:c>
      <x:c r="J1206" t="str">
        <x:v>No</x:v>
      </x:c>
      <x:c r="K1206" t="str">
        <x:v>The paper mentions case studies of Hadoop and HBase, showing how RPCBridge connects modules in distributed systems (such as MapReduce, HDFS, Yarn, etc.) and visualizes RPC interactions through call graphs. In addition, the paper mentioned that RPCBridge can be applied to vulnerability detection and security analysis (such as taint analysis).</x:v>
      </x:c>
      <x:c r="L1206" t="str">
        <x:v>No</x:v>
      </x:c>
      <x:c r="M1206" s="6"/>
      <x:c r="N1206"/>
      <x:c r="O1206" t="str">
        <x:v>Program Analysis and Software Testing</x:v>
      </x:c>
      <x:c r="P1206" t="str">
        <x:v>program analysis techniques</x:v>
      </x:c>
      <x:c r="Q1206" t="str">
        <x:v>No</x:v>
      </x:c>
    </x:row>
    <x:row r="1207" ht="25.5" customHeight="1">
      <x:c r="A1207" t="str">
        <x:v>Large Language Models for Safe Minimization</x:v>
      </x:c>
      <x:c r="B1207" t="str">
        <x:v>Testing</x:v>
      </x:c>
      <x:c r="C1207" t="str">
        <x:v>The paper introduces SafeMin, a framework that leverages large language models (LLMs) and SMT solvers to safely minimize unsatisfiable constraint systems. By exploiting LLMs' macro-reasoning capabilities, SafeMin identifies inter-constraint dependencies and reduces the size of constraint systems while preserving the core inconsistencies. Experiments on string constraint benchmarks demonstrate that SafeMin successfully minimizes 94.3% of the systems with an average reduction ratio of 98% relative to the minimal unsatisfiable subsets (MUSes). The framework also enables partial enumeration of non-unique MUSes and is applied to detecting infeasible paths in programs.</x:v>
      </x:c>
      <x:c r="D1207" t="str">
        <x:v>The paper introduces SafeMin, a framework that leverages large language models (LLMs) and SMT solvers to safely minimize unsatisfiable constraint systems. By exploiting LLMs' macro-reasoning capabilities, SafeMin identifies inter-constraint dependencies and reduces the size of constraint systems while preserving the core inconsistencies. Experiments on string constraint benchmarks demonstrate that SafeMin successfully minimizes 94.3% of the systems with an average reduction ratio of 98% relative to the minimal unsatisfiable subsets (MUSes). The framework also enables partial enumeration of non-unique MUSes and is applied to detecting infeasible paths in programs.</x:v>
      </x:c>
      <x:c r="E1207" t="str">
        <x:v>The research topic of the paper is to use a method combining large language models (LLMs) and SMT solvers to safely minimize unsatisfiable constraint systems and explore its application in program analysis and testing.</x:v>
      </x:c>
      <x:c r="F1207" t="str">
        <x:v>Yes</x:v>
      </x:c>
      <x:c r="G1207" t="str">
        <x:v>ICSE-25</x:v>
      </x:c>
      <x:c r="H1207" t="str">
        <x:v>The paper uses the string benchmark set (QF_SLIA) from SMT-COMP'23, specifically the 2,666 string formulas extracted from LeetCode interview questions.</x:v>
      </x:c>
      <x:c r="I1207" t="str">
        <x:v>Minimization Accuracy (A_m): Measures the proportion of constraint systems that are successfully minimized, SafeMin reaches 94.3%.
Minimization Ratio (m_SUS): Measures the reduction ratio of the constraint system size, with an average of 98%.
MUS Enumeration: SafeMin is able to capture 42.9% more non-unique MUSes compared to traditional SMT solvers.</x:v>
      </x:c>
      <x:c r="J1207" t="str">
        <x:v>No</x:v>
      </x:c>
      <x:c r="K1207" t="str">
        <x:v>Not reported</x:v>
      </x:c>
      <x:c r="L1207" t="str">
        <x:v>No</x:v>
      </x:c>
      <x:c r="M1207" s="6" t="e">
        <x:f>HYPERLINK("https://github.com/aashishyadavally/intellismt/blob","https://github.com/aashishyadavally/intellismt/blob")</x:f>
        <x:v>HYPERLINK is not implemented. linkLocation=https://github.com/aashishyadavally/intellismt/blob, friendlyName=https://github.com/aashishyadavally/intellismt/blob</x:v>
      </x:c>
      <x:c r="N1207" t="str">
        <x:v>0</x:v>
      </x:c>
      <x:c r="O1207" t="str">
        <x:v>Formal methods and verification</x:v>
      </x:c>
      <x:c r="P1207" t="str">
        <x:v>Program Verification and Theorem Proving</x:v>
      </x:c>
      <x:c r="Q1207" t="str">
        <x:v>Yes</x:v>
      </x:c>
    </x:row>
    <x:row r="1208" ht="25.5" customHeight="1">
      <x:c r="A1208" t="str">
        <x:v>Intention is All You Need: Refining Your Code from Your Intention</x:v>
      </x:c>
      <x:c r="B1208" t="str">
        <x:v>Development</x:v>
      </x:c>
      <x:c r="C1208" t="str">
        <x:v>The paper introduces an intention-based code refinement framework that enhances the accuracy and efficiency of code optimization by decomposing the process into two phases: Intention Extraction and Intention-Guided Revision Generation. Experiments show that the method achieves 79% accuracy in intention extraction and up to 66% in code refinement generation, outperforming traditional and end-to-end LLM-based approaches.</x:v>
      </x:c>
      <x:c r="D1208" t="str">
        <x:v>The paper introduces an intention-based code refinement framework that enhances the accuracy and efficiency of code optimization by decomposing the process into two phases: Intention Extraction and Intention-Guided Revision Generation. Experiments show that the method achieves 79% accuracy in intention extraction and up to 66% in code refinement generation, outperforming traditional and end-to-end LLM-based approaches.</x:v>
      </x:c>
      <x:c r="E1208" t="str">
        <x:v>Intent-based code optimization extracts and utilizes intent information from code reviews through large language models (LLMs) to improve the code optimization process.</x:v>
      </x:c>
      <x:c r="F1208" t="str">
        <x:v>Yes</x:v>
      </x:c>
      <x:c r="G1208" t="str">
        <x:v>ICSE-25</x:v>
      </x:c>
      <x:c r="H1208" t="str">
        <x:v>CodeReview dataset, supplemented with ReviewLine and LastCodeDiffHunk fields to support experiments.</x:v>
      </x:c>
      <x:c r="I1208" t="str">
        <x:v>Intent extraction accuracy: 79%
Code optimization generation accuracy: up to 66%
Compared with traditional methods: significantly better than CodeReviewer (52.14%) and TSCR (18.84%).</x:v>
      </x:c>
      <x:c r="J1208" t="str">
        <x:v>No</x:v>
      </x:c>
      <x:c r="K1208" t="str">
        <x:v>Not reported</x:v>
      </x:c>
      <x:c r="L1208" t="str">
        <x:v>No</x:v>
      </x:c>
      <x:c r="M1208" s="6"/>
      <x:c r="N1208"/>
      <x:c r="O1208" t="str">
        <x:v>Code generation and understanding</x:v>
      </x:c>
      <x:c r="P1208" t="str">
        <x:v>Code refactoring and smell detection</x:v>
      </x:c>
      <x:c r="Q1208" t="str">
        <x:v>Yes</x:v>
      </x:c>
    </x:row>
    <x:row r="1209" ht="25.5" customHeight="1">
      <x:c r="A1209" t="str">
        <x:v>RLCoder: Reinforcement Learning for Repository-Level Code Completion</x:v>
      </x:c>
      <x:c r="B1209" t="str">
        <x:v>Development</x:v>
      </x:c>
      <x:c r="C1209" t="str">
        <x:v>The paper RLCoder: Reinforcement Learning for Repository-Level Code Completion introduces a reinforcement learning framework, RLCoder, for repository-level code completion. Traditional approaches rely on retrieval-augmented generation (RAG) but face challenges such as poor semantic capture and labeled data dependency. RLCoder trains a retriever (RLRetriever) using weighted perplexity (PPL) of target code as feedback, eliminating the need for labeled data. It also proposes a Split-Aggregate candidate construction strategy and a stop signal mechanism to enhance performance. Experiments show that RLCoder outperforms state-of-the-art methods on CrossCodeEval and RepoEval benchmarks, achieving a 12.2% improvement in Exact Match (EM).</x:v>
      </x:c>
      <x:c r="D1209" t="str">
        <x:v>The paper RLCoder: Reinforcement Learning for Repository-Level Code Completion introduces a reinforcement learning framework, RLCoder, for repository-level code completion. Traditional approaches rely on retrieval-augmented generation (RAG) but face challenges such as poor semantic capture and labeled data dependency. RLCoder trains a retriever (RLRetriever) using weighted perplexity (PPL) of target code as feedback, eliminating the need for labeled data. It also proposes a Split-Aggregate candidate construction strategy and a stop signal mechanism to enhance performance. Experiments show that RLCoder outperforms state-of-the-art methods on CrossCodeEval and RepoEval benchmarks, achieving a 12.2% improvement in Exact Match (EM).</x:v>
      </x:c>
      <x:c r="E1209" t="str">
        <x:v>Repository-Level Code Completion combines reinforcement learning and retrieval enhancement generation technology.</x:v>
      </x:c>
      <x:c r="F1209" t="str">
        <x:v>Yes</x:v>
      </x:c>
      <x:c r="G1209" t="str">
        <x:v>ICSE-25</x:v>
      </x:c>
      <x:c r="H1209" t="str">
        <x:v>CrossCodeEval (Python and Java parts)
RepoEval (row-level and API-level tasks)</x:v>
      </x:c>
      <x:c r="I1209" t="str">
        <x:v>Indicators: Exact Match (EM), Edit Similarity (ES)
Effect:
On CrossCodeEval, EM increased by 12.2% (DeepSeekCoder-7B model).
On RepoEval, EM increased by 5.1% (row-level tasks).</x:v>
      </x:c>
      <x:c r="J1209" t="str">
        <x:v>No</x:v>
      </x:c>
      <x:c r="K1209" t="str">
        <x:v>Not reported</x:v>
      </x:c>
      <x:c r="L1209" t="str">
        <x:v>Yes</x:v>
      </x:c>
      <x:c r="M1209" s="6" t="e">
        <x:f>HYPERLINK("https://github.com/DeepSoftwareAnalytics/RLCoder","https://github.com/DeepSoftwareAnalytics/RLCoder")</x:f>
        <x:v>HYPERLINK is not implemented. linkLocation=https://github.com/DeepSoftwareAnalytics/RLCoder, friendlyName=https://github.com/DeepSoftwareAnalytics/RLCoder</x:v>
      </x:c>
      <x:c r="N1209" t="str">
        <x:v>35</x:v>
      </x:c>
      <x:c r="O1209" t="str">
        <x:v>Code generation and understanding</x:v>
      </x:c>
      <x:c r="P1209" t="str">
        <x:v>Code generation and completion</x:v>
      </x:c>
      <x:c r="Q1209" t="str">
        <x:v>Yes</x:v>
      </x:c>
    </x:row>
    <x:row r="1210" ht="25.5" customHeight="1">
      <x:c r="A1210" t="str">
        <x:v>InterTrans: Leveraging Transitive Intermediate Translations to Enhance LLM-based Code Translation</x:v>
      </x:c>
      <x:c r="B1210" t="str">
        <x:v>Development</x:v>
      </x:c>
      <x:c r="C1210" t="str">
        <x:v>The paper InterTrans: Leveraging Transitive Intermediate Translations to Enhance LLM-based Code Translation introduces a novel approach to code translation using large language models (LLMs). InterTrans improves translation accuracy by leveraging intermediate programming languages (PLs) as bridges between source and target languages. The method consists of two stages: (1) generating potential translation paths via the Tree of Code Translations (ToCT) algorithm, and (2) sequentially validating these paths using an LLM. Experiments on three benchmarks (CodeNet, HumanEval-X, and TransCoder) show that InterTrans outperforms direct translation, achieving an absolute improvement of 18.3% to 43.3% in Computational Accuracy (CA), with the best variant reaching 95.4% CA.</x:v>
      </x:c>
      <x:c r="D1210" t="str">
        <x:v>The paper InterTrans: Leveraging Transitive Intermediate Translations to Enhance LLM-based Code Translation introduces a novel approach to code translation using large language models (LLMs). InterTrans improves translation accuracy by leveraging intermediate programming languages (PLs) as bridges between source and target languages. The method consists of two stages: (1) generating potential translation paths via the Tree of Code Translations (ToCT) algorithm, and (2) sequentially validating these paths using an LLM. Experiments on three benchmarks (CodeNet, HumanEval-X, and TransCoder) show that InterTrans outperforms direct translation, achieving an absolute improvement of 18.3% to 43.3% in Computational Accuracy (CA), with the best variant reaching 95.4% CA.</x:v>
      </x:c>
      <x:c r="E1210" t="str">
        <x:v>Code translation based on large language models (LLM) uses transfer translation of intermediate languages to improve translation accuracy.</x:v>
      </x:c>
      <x:c r="F1210" t="str">
        <x:v>Yes</x:v>
      </x:c>
      <x:c r="G1210" t="str">
        <x:v>ICSE-25</x:v>
      </x:c>
      <x:c r="H1210" t="str">
        <x:v>CodeNet
HumanEval-X
TransCoder</x:v>
      </x:c>
      <x:c r="I1210" t="str">
        <x:v>Indicator: Computational Accuracy (CA)
Effect:
On CodeNet, CA increased by 18.3% to 43.3% (the specific value varies depending on the model and language pair).
The best performing model (Magicoder) achieves an average CA of 87.3%-95.4% on the three benchmarks.</x:v>
      </x:c>
      <x:c r="J1210" t="str">
        <x:v>No</x:v>
      </x:c>
      <x:c r="K1210" t="str">
        <x:v>Not reported</x:v>
      </x:c>
      <x:c r="L1210" t="str">
        <x:v>Yes</x:v>
      </x:c>
      <x:c r="M1210" s="6" t="e">
        <x:f>HYPERLINK("https://github.com/RISElabQueens/InterTrans","https://github.com/RISElabQueens/InterTrans")</x:f>
        <x:v>HYPERLINK is not implemented. linkLocation=https://github.com/RISElabQueens/InterTrans, friendlyName=https://github.com/RISElabQueens/InterTrans</x:v>
      </x:c>
      <x:c r="N1210" t="str">
        <x:v>3</x:v>
      </x:c>
      <x:c r="O1210" t="str">
        <x:v>Code generation and understanding</x:v>
      </x:c>
      <x:c r="P1210" t="str">
        <x:v>Code translation and migration</x:v>
      </x:c>
      <x:c r="Q1210" t="str">
        <x:v>Yes</x:v>
      </x:c>
    </x:row>
    <x:row r="1211" ht="25.5" customHeight="1">
      <x:c r="A1211" t="str">
        <x:v>Pattern-based Generation and Adaptation of Quantum WorkflowsQuantum</x:v>
      </x:c>
      <x:c r="B1211" t="str">
        <x:v>Development</x:v>
      </x:c>
      <x:c r="C1211" t="str">
        <x:v>The paper Pattern-based Generation and Adaptation of Quantum Workflows introduces a method for automating the creation and optimization of quantum workflows using a pattern-based approach. By leveraging the Quantum Computing Patterns language, the method abstracts technical complexities, allowing non-experts to develop hybrid quantum applications. The system automatically generates workflows based on selected algorithm, behavioral, and enhancement patterns, and adapts them for specific use cases. Evaluations demonstrate significant time savings, with a 6x speed-up for non-experts and 4.5x for experts compared to manual modeling. The paper also presents the system architecture, a prototype, and validation through three use cases.</x:v>
      </x:c>
      <x:c r="D1211" t="str">
        <x:v>The paper Pattern-based Generation and Adaptation of Quantum Workflows introduces a method for automating the creation and optimization of quantum workflows using a pattern-based approach. By leveraging the Quantum Computing Patterns language, the method abstracts technical complexities, allowing non-experts to develop hybrid quantum applications. The system automatically generates workflows based on selected algorithm, behavioral, and enhancement patterns, and adapts them for specific use cases. Evaluations demonstrate significant time savings, with a 6x speed-up for non-experts and 4.5x for experts compared to manual modeling. The paper also presents the system architecture, a prototype, and validation through three use cases.</x:v>
      </x:c>
      <x:c r="E1211" t="str">
        <x:v>Pattern-based quantum workflow generation and adaptation aims to simplify the development process of quantum applications.</x:v>
      </x:c>
      <x:c r="F1211" t="str">
        <x:v>Yes</x:v>
      </x:c>
      <x:c r="G1211" t="str">
        <x:v>ICSE-25</x:v>
      </x:c>
      <x:c r="H1211" t="str">
        <x:v>The paper does not explicitly mention external benchmark testing, but it was verified through three typical use cases (QAOA, quantum k-means algorithm, VQE algorithm).</x:v>
      </x:c>
      <x:c r="I1211" t="str">
        <x:v>Metric: Time to Develop
Effect:
Development time for non-expert users was reduced by a factor of 6 (from 27 minutes to 4.24 minutes).
Development time for expert users has been reduced by 4.5 times (from 16 minutes to 3.5 minutes).</x:v>
      </x:c>
      <x:c r="J1211" t="str">
        <x:v>No</x:v>
      </x:c>
      <x:c r="K1211" t="str">
        <x:v>Not reported</x:v>
      </x:c>
      <x:c r="L1211" t="str">
        <x:v>Yes</x:v>
      </x:c>
      <x:c r="M1211" s="6"/>
      <x:c r="N1211"/>
      <x:c r="O1211" t="str">
        <x:v>Cross-cutting and emerging themes</x:v>
      </x:c>
      <x:c r="P1211" t="str">
        <x:v>Quantum Software Engineering</x:v>
      </x:c>
      <x:c r="Q1211" t="str">
        <x:v>No</x:v>
      </x:c>
    </x:row>
    <x:row r="1212" ht="25.5" customHeight="1">
      <x:c r="A1212" t="str">
        <x:v>Your Fix Is My Exploit: Enabling Comprehensive DL Library API Fuzzing with Large Language Models</x:v>
      </x:c>
      <x:c r="B1212" t="str">
        <x:v>Testing</x:v>
      </x:c>
      <x:c r="C1212" t="str">
        <x:v>This paper introduces DFUZZ, a novel fuzzing approach for comprehensively testing deep learning (DL) library APIs. Traditional fuzzing techniques struggle with DL libraries due to their complexity and API diversity. DFUZZ leverages large language models (LLMs) to reason about edge cases from API checks and generate test programs. By adopting a "white-box view," DFUZZ achieves higher API coverage and detects 37 bugs in TensorFlow and PyTorch, with 8 fixed and 19 under investigation, outperforming state-of-the-art tools.</x:v>
      </x:c>
      <x:c r="D1212" t="str">
        <x:v>This paper introduces DFUZZ, a novel fuzzing approach for comprehensively testing deep learning (DL) library APIs. Traditional fuzzing techniques struggle with DL libraries due to their complexity and API diversity. DFUZZ leverages large language models (LLMs) to reason about edge cases from API checks and generate test programs. By adopting a "white-box view," DFUZZ achieves higher API coverage and detects 37 bugs in TensorFlow and PyTorch, with 8 fixed and 19 under investigation, outperforming state-of-the-art tools.</x:v>
      </x:c>
      <x:c r="E1212" t="str">
        <x:v>Fuzzing of deep learning library API, combined with large language model (LLM) to achieve efficient vulnerability detection.</x:v>
      </x:c>
      <x:c r="F1212" t="str">
        <x:v>Yes</x:v>
      </x:c>
      <x:c r="G1212" t="str">
        <x:v>ICSE-25</x:v>
      </x:c>
      <x:c r="H1212" t="str">
        <x:v>TensorFlow (v1.12, v2.10, v2.15)
PyTorch (v1.12, v2.2.1)</x:v>
      </x:c>
      <x:c r="I1212" t="str">
        <x:v>API coverage: DFUZZ covers 126 and 125 more APIs than TitanFuzz on PyTorch and TensorFlow respectively.
Vulnerability detection: 37 vulnerabilities were found (10 in PyTorch, 27 in TensorFlow), of which 8 have been fixed and 19 have been confirmed by the developers but are still under investigation.
Efficiency: The number of LLM calls of DFUZZ is only 7.12% (PyTorch) and 16.81% (TensorFlow) of TitanFuzz.</x:v>
      </x:c>
      <x:c r="J1212" t="str">
        <x:v>Yes</x:v>
      </x:c>
      <x:c r="K1212" t="str">
        <x:v>Case 1: In PyTorch's torch.all API, a vulnerability with GPU/CPU output inconsistency was discovered through the boundary condition "complex tensor" and was marked as a high-priority fix.
Case 2: Applying boundary conditions extracted by PyTorch to TensorFlow's tf.raw_ops.ResourceApplyProximalAdagrad and discovering core dump issues.</x:v>
      </x:c>
      <x:c r="L1212" t="str">
        <x:v>No</x:v>
      </x:c>
      <x:c r="M1212" s="6" t="e">
        <x:f>HYPERLINK("https://github.com/DFUZZ-ICSE/DFUZZ","https://github.com/DFUZZ-ICSE/DFUZZ")</x:f>
        <x:v>HYPERLINK is not implemented. linkLocation=https://github.com/DFUZZ-ICSE/DFUZZ, friendlyName=https://github.com/DFUZZ-ICSE/DFUZZ</x:v>
      </x:c>
      <x:c r="N1212" t="str">
        <x:v>4</x:v>
      </x:c>
      <x:c r="O1212" t="str">
        <x:v>Program Analysis and Software Testing</x:v>
      </x:c>
      <x:c r="P1212" t="str">
        <x:v>Automated test generation</x:v>
      </x:c>
      <x:c r="Q1212" t="str">
        <x:v>Yes</x:v>
      </x:c>
    </x:row>
    <x:row r="1213" ht="25.5" customHeight="1">
      <x:c r="A1213" t="str">
        <x:v>A Large-Scale Study of Model Integration in ML-Enabled Software SystemsSE for AI</x:v>
      </x:c>
      <x:c r="B1213" t="str">
        <x:v>Development</x:v>
      </x:c>
      <x:c r="C1213" t="str">
        <x:v>This paper presents a large-scale empirical study on model integration in machine learning (ML)-enabled software systems. The authors analyzed 2,928 open-source ML systems on GitHub, focusing on system characteristics, model and code reuse practices, and architectural patterns of ML model integration. The study reveals that traditional code still dominates ML systems, while pre-trained models and code cloning are common reuse practices. Additionally, the paper catalogs ML integration patterns and provides an in-depth analysis of 26 applications. The findings offer valuable insights for improving ML system development practices and highlight current integration challenges.</x:v>
      </x:c>
      <x:c r="D1213" t="str">
        <x:v>This paper presents a large-scale empirical study on model integration in machine learning (ML)-enabled software systems. The authors analyzed 2,928 open-source ML systems on GitHub, focusing on system characteristics, model and code reuse practices, and architectural patterns of ML model integration. The study reveals that traditional code still dominates ML systems, while pre-trained models and code cloning are common reuse practices. Additionally, the paper catalogs ML integration patterns and provides an in-depth analysis of 26 applications. The findings offer valuable insights for improving ML system development practices and highlight current integration challenges.</x:v>
      </x:c>
      <x:c r="E1213" t="str">
        <x:v>Model integration practices in machine learning (ML) system development, including system features, model reuse, and architectural patterns.</x:v>
      </x:c>
      <x:c r="F1213" t="str">
        <x:v>Yes</x:v>
      </x:c>
      <x:c r="G1213" t="str">
        <x:v>ICSE-25</x:v>
      </x:c>
      <x:c r="H1213" t="str">
        <x:v>2,928 open source ML systems (from GitHub)
Mainly dependent ML libraries: PyTorch, TensorFlow, Scikit-Learn</x:v>
      </x:c>
      <x:c r="I1213" t="str">
        <x:v>ML code proportion: On average, 34% of functions and 42% of source files are related to ML.
Model reuse: 41% of systems use pre-trained models, and 58% of systems have ML code clones.
Test coverage: Only 33% of systems contain unit tests, with median test coverage of 5.6% and 6% for ML and non-ML code, respectively.</x:v>
      </x:c>
      <x:c r="J1213" t="str">
        <x:v>No</x:v>
      </x:c>
      <x:c r="K1213" t="str">
        <x:v>Case 1: As many as 28 ML models are integrated into the autonomous driving perception system (such as Apollo), and the interactions between the models are complex.
Case 2: The chat robot Gentopia loads the pre-trained model through Hugging Face and supports user-defined configuration.</x:v>
      </x:c>
      <x:c r="L1213" t="str">
        <x:v>No</x:v>
      </x:c>
      <x:c r="M1213" s="6"/>
      <x:c r="N1213"/>
      <x:c r="O1213" t="str">
        <x:v>Software maintenance and evolution</x:v>
      </x:c>
      <x:c r="P1213" t="str">
        <x:v>Open source project sustainability research</x:v>
      </x:c>
      <x:c r="Q1213" t="str">
        <x:v>Yes</x:v>
      </x:c>
    </x:row>
    <x:row r="1214" ht="25.5" customHeight="1">
      <x:c r="A1214" t="str">
        <x:v>Are LLMs Correctly Integrated into Software Systems?SE for AI</x:v>
      </x:c>
      <x:c r="B1214" t="str">
        <x:v>Development</x:v>
      </x:c>
      <x:c r="C1214" t="str">
        <x:v>This paper investigates the challenges and defects in integrating Large Language Models (LLMs) and Retrieval-Augmented Generation (RAG) techniques into software systems. By analyzing 100 open-source projects, the authors identify 18 common defect patterns and propose systematic guidelines for resolution. The study reveals that 77% of the projects contain multiple defects, impacting functionality, efficiency, and security. An open-source defect library, Hydrangea, is also introduced to assist developers.</x:v>
      </x:c>
      <x:c r="D1214" t="str">
        <x:v>This paper investigates the challenges and defects in integrating Large Language Models (LLMs) and Retrieval-Augmented Generation (RAG) techniques into software systems. By analyzing 100 open-source projects, the authors identify 18 common defect patterns and propose systematic guidelines for resolution. The study reveals that 77% of the projects contain multiple defects, impacting functionality, efficiency, and security. An open-source defect library, Hydrangea, is also introduced to assist developers.</x:v>
      </x:c>
      <x:c r="E1214" t="str">
        <x:v>Integration flaws and solutions of large language models (LLM) and retrieval-augmented generation (RAG) in software systems.</x:v>
      </x:c>
      <x:c r="F1214" t="str">
        <x:v>Yes</x:v>
      </x:c>
      <x:c r="G1214" t="str">
        <x:v>ICSE-25</x:v>
      </x:c>
      <x:c r="H1214" t="str">
        <x:v>The benchmark used in the paper is 100 open source GitHub projects, covering programming languages ​​such as Python (74%) and TypeScript (17%), involving contextual question and answer, task management, chat robots and other functions.</x:v>
      </x:c>
      <x:c r="I1214" t="str">
        <x:v>Quantitative indicators: number of defects (546), defect patterns (18 types), project defect proportion (77% of projects contain more than 3 types of defects).
Effect: Reveals the prevalence and severity of integration defects and provides remediation guidance and open source tools (Hydrangea) to improve software quality.</x:v>
      </x:c>
      <x:c r="J1214" t="str">
        <x:v>No</x:v>
      </x:c>
      <x:c r="K1214" t="str">
        <x:v>Not reported</x:v>
      </x:c>
      <x:c r="L1214" t="str">
        <x:v>No</x:v>
      </x:c>
      <x:c r="M1214" s="6"/>
      <x:c r="N1214"/>
      <x:c r="O1214" t="str">
        <x:v>SE for AI </x:v>
      </x:c>
      <x:c r="P1214" t="str">
        <x:v>AI system integration and reproduction</x:v>
      </x:c>
      <x:c r="Q1214" t="str">
        <x:v>Yes</x:v>
      </x:c>
    </x:row>
    <x:row r="1215" ht="25.5" customHeight="1">
      <x:c r="A1215" t="str">
        <x:v>Patch Synthesis for Property Repair of Deep Neural NetworksSE for AI</x:v>
      </x:c>
      <x:c r="B1215" t="str">
        <x:v>Maintenance</x:v>
      </x:c>
      <x:c r="C1215" t="str">
        <x:v>This paper introduces PatchPro, a novel approach for repairing local robustness defects in deep neural networks (DNNs). By constructing independent patch modules and integrating them into the original network, PatchPro effectively fixes errors caused by adversarial attacks while preserving the network's performance. Experimental results demonstrate that the method achieves a 100% repair success rate across multiple datasets and significantly enhances the robustness and generalization capabilities of the networks.</x:v>
      </x:c>
      <x:c r="D1215" t="str">
        <x:v>This paper introduces PatchPro, a novel approach for repairing local robustness defects in deep neural networks (DNNs). By constructing independent patch modules and integrating them into the original network, PatchPro effectively fixes errors caused by adversarial attacks while preserving the network's performance. Experimental results demonstrate that the method achieves a 100% repair success rate across multiple datasets and significantly enhances the robustness and generalization capabilities of the networks.</x:v>
      </x:c>
      <x:c r="E1215" t="str">
        <x:v>Attribute repair of deep neural networks, especially repair methods for local robustness defects.</x:v>
      </x:c>
      <x:c r="F1215" t="str">
        <x:v>Yes</x:v>
      </x:c>
      <x:c r="G1215" t="str">
        <x:v>ICSE-25</x:v>
      </x:c>
      <x:c r="H1215" t="str">
        <x:v>The benchmarks used in the paper include MNIST, CIFAR-10, Tiny ImageNet and ACAS Xu data sets, covering a variety of network architectures (such as VGG19, ResNet18, etc.).</x:v>
      </x:c>
      <x:c r="I1215" t="str">
        <x:v>Quantitative indicators: Repair success rate (RSR), repair generalization rate (RGR), performance degradation (DD), defense success rate (DSR), defense generalization success rate (DGSR).
Effect: PatchPro achieved 100% repair success rate (RSR) and 0% performance degradation (DD) on multiple data sets, and was significantly better than the baseline method in terms of generalization and defense capabilities.</x:v>
      </x:c>
      <x:c r="J1215" t="str">
        <x:v>No</x:v>
      </x:c>
      <x:c r="K1215" t="str">
        <x:v>Not reported</x:v>
      </x:c>
      <x:c r="L1215" t="str">
        <x:v>No</x:v>
      </x:c>
      <x:c r="M1215" s="6"/>
      <x:c r="N1215"/>
      <x:c r="O1215" t="str">
        <x:v>SE for AI </x:v>
      </x:c>
      <x:c r="P1215" t="str">
        <x:v>Model Robustness and Adversarial Examples</x:v>
      </x:c>
      <x:c r="Q1215" t="str">
        <x:v>No</x:v>
      </x:c>
    </x:row>
    <x:row r="1216" ht="25.5" customHeight="1">
      <x:c r="A1216" t="str">
        <x:v>Code Today, Deadline Tomorrow: Procrastination Among Software Developers</x:v>
      </x:c>
      <x:c r="B1216" t="str">
        <x:v>Management</x:v>
      </x:c>
      <x:c r="C1216" t="str">
        <x:v>This paper presents the first investigation of procrastination among software developers through interviews with 15 professionals. It identifies 14 negative effects (e.g., reduced code quality, missed deadlines) and 8 positive effects (e.g., enhanced creativity) of procrastination, categorizes triggers into task-related, personal, and external factors, and proposes 19 mitigation strategies. The findings offer insights for developers and tool builders to manage procrastination effectively.</x:v>
      </x:c>
      <x:c r="D1216" t="str">
        <x:v>This paper presents the first investigation of procrastination among software developers through interviews with 15 professionals. It identifies 14 negative effects (e.g., reduced code quality, missed deadlines) and 8 positive effects (e.g., enhanced creativity) of procrastination, categorizes triggers into task-related, personal, and external factors, and proposes 19 mitigation strategies. The findings offer insights for developers and tool builders to manage procrastination effectively.</x:v>
      </x:c>
      <x:c r="E1216" t="str">
        <x:v>Procrastination among software developers, including its effects, triggers and management methods.</x:v>
      </x:c>
      <x:c r="F1216" t="str">
        <x:v>No</x:v>
      </x:c>
      <x:c r="G1216" t="str">
        <x:v>ICSE-25</x:v>
      </x:c>
      <x:c r="H1216" t="str">
        <x:v>No specific benchmark was mentioned. The study was based on interview data and was not compared to other quantitative benchmarks.</x:v>
      </x:c>
      <x:c r="I1216" t="str">
        <x:v>The paper does not use quantitative indicators, but summarizes through qualitative analysis:
Negative effects: 15 categories (e.g. 62% of codes point to negative effects).
Positive effects: 8 categories (e.g. 38% of codes point to positive effects).
Triggers: 22, divided into 3 categories (task, personal, external).
Mitigation strategies: 19 (such as task decomposition, false deadlines).</x:v>
      </x:c>
      <x:c r="J1216" t="str">
        <x:v>No</x:v>
      </x:c>
      <x:c r="K1216" t="str">
        <x:v>Not reported</x:v>
      </x:c>
      <x:c r="L1216" t="str">
        <x:v>No</x:v>
      </x:c>
      <x:c r="M1216" s="6"/>
      <x:c r="N1216"/>
      <x:c r="O1216" t="str">
        <x:v>Software maintenance and evolution</x:v>
      </x:c>
      <x:c r="P1216" t="str">
        <x:v>Developer behavior analysis</x:v>
      </x:c>
      <x:c r="Q1216" t="str">
        <x:v>No</x:v>
      </x:c>
    </x:row>
    <x:row r="1217" ht="25.5" customHeight="1">
      <x:c r="A1217" t="str">
        <x:v>"Get Me In The Groove": A Mixed Methods Study on Supporting ADHD Professional Programmers</x:v>
      </x:c>
      <x:c r="B1217" t="str">
        <x:v>Management</x:v>
      </x:c>
      <x:c r="C1217" t="str">
        <x:v>This paper investigates the challenges and support strategies for professional programmers with ADHD through a mixed-methods study. Phase 1 involved qualitative analysis of 99 threads (1,658 posts) from the r/ADHD_Programmers subreddit, identifying task-specific challenges and coping mechanisms. Phase 2 validated these findings via a survey of 493 programmers (239 with ADHD). Results show ADHD programmers face significantly higher challenges in time management, focus, and task abstraction, but also exhibit strengths like creativity and hyperfocus. The study proposes workplace interventions (e.g., flexible schedules, assistive tools) that may benefit both ADHD and neurotypical developers, promoting inclusive software engineering practices.</x:v>
      </x:c>
      <x:c r="D1217" t="str">
        <x:v>This paper investigates the challenges and support strategies for professional programmers with ADHD through a mixed-methods study. Phase 1 involved qualitative analysis of 99 threads (1,658 posts) from the r/ADHD_Programmers subreddit, identifying task-specific challenges and coping mechanisms. Phase 2 validated these findings via a survey of 493 programmers (239 with ADHD). Results show ADHD programmers face significantly higher challenges in time management, focus, and task abstraction, but also exhibit strengths like creativity and hyperfocus. The study proposes workplace interventions (e.g., flexible schedules, assistive tools) that may benefit both ADHD and neurotypical developers, promoting inclusive software engineering practices.</x:v>
      </x:c>
      <x:c r="E1217" t="str">
        <x:v>Work challenges, coping strategies, and support measures for ADHD programmers, aiming to provide inclusive improvement suggestions for software development environments.</x:v>
      </x:c>
      <x:c r="F1217" t="str">
        <x:v>No</x:v>
      </x:c>
      <x:c r="G1217" t="str">
        <x:v>ICSE-25</x:v>
      </x:c>
      <x:c r="H1217" t="str">
        <x:v>No specific benchmark was mentioned. The study verified the universality of the qualitative results through a questionnaire survey and did not compare it with other quantitative benchmarks.</x:v>
      </x:c>
      <x:c r="I1217" t="str">
        <x:v>Quantitative indicators:
Challenge frequency (Likert scale): ADHD programmers are significantly higher than neurotypical programmers (p&lt;0.05) in tasks such as time management (OR=4.4) and distraction (OR=3.7).
Strategy usage rate: such as task decomposition (72% ADHD vs. 80% NT), adjusting the work environment (54% ADHD).
Need for support measures: 41% of ADHD programmers want to adjust working hours, and 29% prefer written communication.
Effect: Verified the universality of ADHD programmers' challenges in specific tasks and proposed general support strategies.</x:v>
      </x:c>
      <x:c r="J1217" t="str">
        <x:v>No</x:v>
      </x:c>
      <x:c r="K1217" t="str">
        <x:v>Not reported</x:v>
      </x:c>
      <x:c r="L1217" t="str">
        <x:v>No</x:v>
      </x:c>
      <x:c r="M1217" s="6" t="e">
        <x:f>HYPERLINK("https://github.com/kaianew/GetMeInTheGroove_ICSE2025","https://github.com/kaianew/GetMeInTheGroove_ICSE2025")</x:f>
        <x:v>HYPERLINK is not implemented. linkLocation=https://github.com/kaianew/GetMeInTheGroove_ICSE2025, friendlyName=https://github.com/kaianew/GetMeInTheGroove_ICSE2025</x:v>
      </x:c>
      <x:c r="N1217" t="str">
        <x:v>1</x:v>
      </x:c>
      <x:c r="O1217" t="str">
        <x:v>Software maintenance and evolution</x:v>
      </x:c>
      <x:c r="P1217" t="str">
        <x:v>Developer behavior analysis</x:v>
      </x:c>
      <x:c r="Q1217" t="str">
        <x:v>No</x:v>
      </x:c>
    </x:row>
    <x:row r="1218" ht="25.5" customHeight="1">
      <x:c r="A1218" t="str">
        <x:v>Hints Help Finding and Fixing Bugs Differently in Python and Text-based Program Representations</x:v>
      </x:c>
      <x:c r="B1218" t="str">
        <x:v>Development</x:v>
      </x:c>
      <x:c r="C1218" t="str">
        <x:v>This paper investigates how different types of hints (e.g., test cases, conceptual hints, and detailed fixes) affect users' ability to find and fix bugs in Python versus text-based program representations. Through a large-scale crowdsourced study with 753 participants, the authors found that text-based representations significantly improve accuracy for users with clear task understanding, while hints (particularly detailed fixes) are especially effective for Python representations. The findings offer insights for designing next-generation programming tools with personalized support.</x:v>
      </x:c>
      <x:c r="D1218" t="str">
        <x:v>This paper investigates how different types of hints (e.g., test cases, conceptual hints, and detailed fixes) affect users' ability to find and fix bugs in Python versus text-based program representations. Through a large-scale crowdsourced study with 753 participants, the authors found that text-based representations significantly improve accuracy for users with clear task understanding, while hints (particularly detailed fixes) are especially effective for Python representations. The findings offer insights for designing next-generation programming tools with personalized support.</x:v>
      </x:c>
      <x:c r="E1218" t="str">
        <x:v>The impact of program representation (Python code vs. natural language text) on debugging effectiveness.
The utility of different types of prompts (test cases, concept prompts, detailed fixes).
How the user's understanding of the algorithmic task moderates the above effects.</x:v>
      </x:c>
      <x:c r="F1218" t="str">
        <x:v>Yes</x:v>
      </x:c>
      <x:c r="G1218" t="str">
        <x:v>ICSE-25</x:v>
      </x:c>
      <x:c r="H1218" t="str">
        <x:v>5 basic algorithm tasks (such as "palindrome string inspection" and "Fibonacci sequence generation"), derived from CS1 education, programming websites (such as geeksforgeeks.com) and literature.
Each task contains multiple faulty program instances, a total of 25 program instances.</x:v>
      </x:c>
      <x:c r="I1218" t="str">
        <x:v>Main indicators:
Accuracy: The average accuracy of users answering debugging questions (Q2-Q4).
Text representation was significantly better than Python for users on clear comprehension tasks (p=0.004, effect size d=0.52).
Detailed repair tips improved significantly in Python (p=0.006, d=0.527).
Time Taken: The average time it takes to answer a question correctly.
Text representation took longer (p=0.047), but test case prompts reduced time (p=0.002).
Secondary indicator: user’s understanding of algorithm tasks (Q1 accuracy).</x:v>
      </x:c>
      <x:c r="J1218" t="str">
        <x:v>No</x:v>
      </x:c>
      <x:c r="K1218" t="str">
        <x:v>Not reported</x:v>
      </x:c>
      <x:c r="L1218" t="str">
        <x:v>No</x:v>
      </x:c>
      <x:c r="M1218" s="6" t="e">
        <x:f>HYPERLINK("https://github.com/bridge-ai-neuro/HintsCodeText","https://github.com/bridge-ai-neuro/HintsCodeText")</x:f>
        <x:v>HYPERLINK is not implemented. linkLocation=https://github.com/bridge-ai-neuro/HintsCodeText, friendlyName=https://github.com/bridge-ai-neuro/HintsCodeText</x:v>
      </x:c>
      <x:c r="N1218" t="str">
        <x:v>0</x:v>
      </x:c>
      <x:c r="O1218" t="str">
        <x:v>Human-computer interaction and developer tools</x:v>
      </x:c>
      <x:c r="P1218" t="str">
        <x:v>Developer experience and flow analysis</x:v>
      </x:c>
      <x:c r="Q1218" t="str">
        <x:v>No</x:v>
      </x:c>
    </x:row>
    <x:row r="1219" ht="25.5" customHeight="1">
      <x:c r="A1219" t="str">
        <x:v>How Scientists Use Jupyter Notebooks: Goals, Quality Attributes, and Opportunities</x:v>
      </x:c>
      <x:c r="B1219" t="str">
        <x:v>Development</x:v>
      </x:c>
      <x:c r="C1219" t="str">
        <x:v>This paper investigates how scientists use Jupyter Notebooks for their daily tasks through an observational study of 20 participants. The study identifies three primary goals scientists pursue with Notebooks: disposable exploration, findings documentation, and artifact creation. It highlights eight quality attributes they value, such as clarity, reusability, and reproducibility, and describes tactics scientists employ to achieve these attributes. The paper also explores the integration of AI tools in Notebook workflows and suggests design improvements for future Notebook systems, including better modularity and dependency management.</x:v>
      </x:c>
      <x:c r="D1219" t="str">
        <x:v>This paper investigates how scientists use Jupyter Notebooks for their daily tasks through an observational study of 20 participants. The study identifies three primary goals scientists pursue with Notebooks: disposable exploration, findings documentation, and artifact creation. It highlights eight quality attributes they value, such as clarity, reusability, and reproducibility, and describes tactics scientists employ to achieve these attributes. The paper also explores the integration of AI tools in Notebook workflows and suggests design improvements for future Notebook systems, including better modularity and dependency management.</x:v>
      </x:c>
      <x:c r="E1219" t="str">
        <x:v>The goal of scientists using Jupyter Notebook (one-time exploration, discovery of results, and construction of documents).
Notebook's eight quality attributes (such as clarity, reusability, and reproducibility).
Strategies adopted by scientists to improve quality attributes (e.g., “one cell per task”).
The use of AI tools in Notebooks and their impact.
The future design improvement direction of Notebook system (such as modularization, dependency management).</x:v>
      </x:c>
      <x:c r="F1219" t="str">
        <x:v>Yes</x:v>
      </x:c>
      <x:c r="G1219" t="str">
        <x:v>ICSE-25</x:v>
      </x:c>
      <x:c r="H1219" t="str">
        <x:v>The research is based on actual task observations of 20 scientists. Traditional benchmarks are not used, but a framework of goals and quality attributes is summarized through qualitative analysis.</x:v>
      </x:c>
      <x:c r="I1219" t="str">
        <x:v>Main indicators:
Target categories (4 one-time explorations, 9 findings, 8 build documents).
Quality attribute priority (e.g. 17/20 participants valued clarity).
Use of AI tools (11/20 participants used AI to generate code, with a high success rate).
Effect:
The advantages (such as non-linear execution) and disadvantages (such as poor reproducibility) of Notebook in exploratory tasks are revealed.
Improvement directions (such as modular design, dependency management) are proposed.</x:v>
      </x:c>
      <x:c r="J1219" t="str">
        <x:v>No</x:v>
      </x:c>
      <x:c r="K1219" t="str">
        <x:v>Not reported</x:v>
      </x:c>
      <x:c r="L1219" t="str">
        <x:v>No</x:v>
      </x:c>
      <x:c r="M1219" s="6"/>
      <x:c r="N1219"/>
      <x:c r="O1219" t="str">
        <x:v>Human-computer interaction and developer tools</x:v>
      </x:c>
      <x:c r="P1219" t="str">
        <x:v>Developer experience and flow analysis</x:v>
      </x:c>
      <x:c r="Q1219" t="str">
        <x:v>No</x:v>
      </x:c>
    </x:row>
    <x:row r="1220" ht="25.5" customHeight="1">
      <x:c r="A1220" t="str">
        <x:v>Accounting for Missing Events in Statistical Information Leakage AnalysisSecurity</x:v>
      </x:c>
      <x:c r="B1220" t="str">
        <x:v>Testing</x:v>
      </x:c>
      <x:c r="C1220" t="str">
        <x:v>This paper introduces an improved statistical method to quantify information leakage in software systems. Traditional approaches severely underestimate leakage when sample coverage is low, leading to overconfidence in system security. By framing the problem as a multinomial distribution estimation and leveraging biostatistical techniques, the authors propose two approaches (Flatten and By-Secret) to reconstruct joint distributions, along with refinement heuristics. Experiments demonstrate that the method provides more accurate mutual information (MI) estimates in small-sample regimes and avoids unsafe underestimation of leakage risks.</x:v>
      </x:c>
      <x:c r="D1220" t="str">
        <x:v>This paper introduces an improved statistical method to quantify information leakage in software systems. Traditional approaches severely underestimate leakage when sample coverage is low, leading to overconfidence in system security. By framing the problem as a multinomial distribution estimation and leveraging biostatistical techniques, the authors propose two approaches (Flatten and By-Secret) to reconstruct joint distributions, along with refinement heuristics. Experiments demonstrate that the method provides more accurate mutual information (MI) estimates in small-sample regimes and avoids unsafe underestimation of leakage risks.</x:v>
      </x:c>
      <x:c r="E1220" t="str">
        <x:v>The missing event estimation method in statistical information leakage analysis aims to improve the accuracy and security of software privacy vulnerability assessment by improving the estimation of mutual information (MI).</x:v>
      </x:c>
      <x:c r="F1220" t="str">
        <x:v>No</x:v>
      </x:c>
      <x:c r="G1220" t="str">
        <x:v>ICSE-25</x:v>
      </x:c>
      <x:c r="H1220" t="str">
        <x:v>Baseline program: 5 categories of programs from HyLeak (such as ProbTerm, RandomWalk, Reservoir, etc.), with a total of 22 variants.
Practical application cases:
Location Privacy Preserving Mechanisms (LPPMs), based on the Gowalla dataset;
Timing side-channel attack analysis of electronic passport (e-passport) RFID chip.</x:v>
      </x:c>
      <x:c r="I1220" t="str">
        <x:v>Indicators:
Accuracy: mean square error (MSE);
Safety: Underestimating the frequency of MI (lower is better).
Effect:
The ChaoSRM method (By-Secret+heuristic) has the lowest MSE when the sample size is small (for example, MSE=1.44e−3 when the sample ratio × 1), and only 7/88 configurations underestimate MI;
Compared with baseline methods (such as Miller), ChaoSRM is safer under low sample coverage (&lt;75% unobserved events).</x:v>
      </x:c>
      <x:c r="J1220" t="str">
        <x:v>No</x:v>
      </x:c>
      <x:c r="K1220" t="str">
        <x:v>Location privacy protection mechanisms (such as the Tor network and third-party services);
Security vulnerability analysis of e-passport protocol (response time side channel).</x:v>
      </x:c>
      <x:c r="L1220" t="str">
        <x:v>No</x:v>
      </x:c>
      <x:c r="M1220" s="6"/>
      <x:c r="N1220"/>
      <x:c r="O1220" t="str">
        <x:v>Software security and vulnerability analysis</x:v>
      </x:c>
      <x:c r="P1220" t="str">
        <x:v>Information leakage quantification and security assessment</x:v>
      </x:c>
      <x:c r="Q1220" t="str">
        <x:v>No</x:v>
      </x:c>
    </x:row>
    <x:row r="1221" ht="25.5" customHeight="1">
      <x:c r="A1221" t="str">
        <x:v>AssetHarvester: A Static Analysis Tool for Detecting Secret-Asset Pairs in Software ArtifactsSecurity</x:v>
      </x:c>
      <x:c r="B1221" t="str">
        <x:v>Development</x:v>
      </x:c>
      <x:c r="C1221" t="str">
        <x:v>This paper presents AssetHarvester, a static analysis tool designed to detect secret-asset pairs (e.g., database credentials and their protected assets) in software artifacts. Existing secret detection tools suffer from high false-positive rates (25%-99%), leading developers to ignore warnings. AssetHarvester employs pattern matching, data flow analysis, and heuristics to identify secret-asset co-location patterns and evaluates its performance on AssetBench, a benchmark dataset of 1,791 secret-asset pairs. Results show that AssetHarvester achieves 97% precision, 90% recall, and 94% F1-score, outperforming existing tools. The tool aids developers in prioritizing high-value asset leaks while reducing false positives and manual effort.</x:v>
      </x:c>
      <x:c r="D1221" t="str">
        <x:v>This paper presents AssetHarvester, a static analysis tool designed to detect secret-asset pairs (e.g., database credentials and their protected assets) in software artifacts. Existing secret detection tools suffer from high false-positive rates (25%-99%), leading developers to ignore warnings. AssetHarvester employs pattern matching, data flow analysis, and heuristics to identify secret-asset co-location patterns and evaluates its performance on AssetBench, a benchmark dataset of 1,791 secret-asset pairs. Results show that AssetHarvester achieves 97% precision, 90% recall, and 94% F1-score, outperforming existing tools. The tool aids developers in prioritizing high-value asset leaks while reducing false positives and manual effort.</x:v>
      </x:c>
      <x:c r="E1221" t="str">
        <x:v>The application of static analysis tools in detecting software secrets and their associated assets aims to improve the accuracy and practicality of secret leak detection.</x:v>
      </x:c>
      <x:c r="F1221" t="str">
        <x:v>No</x:v>
      </x:c>
      <x:c r="G1221" t="str">
        <x:v>ICSE-25</x:v>
      </x:c>
      <x:c r="H1221" t="str">
        <x:v>AssetBench: Contains 1,791 secret-asset pairs, covering four database types (MySQL, PostgreSQL, MongoDB, SQL Server), extracted from 188 public GitHub repositories.
Comparison baseline tools: including 9 open source and trade secret detection tools such as TruffleHog and Gitleaks.</x:v>
      </x:c>
      <x:c r="I1221" t="str">
        <x:v>Indicators:
Precision: 97%
Recall: 90%
F1 score: 94%
Effect:
Data flow analysis achieves 0 false positives, and the heuristic method improves recall but introduces a small number of false positives (34/1791).
Compared with the baseline tool, AssetHarvester's precision rate in database secret detection is increased by 43% and the recall rate is increased by 50%.</x:v>
      </x:c>
      <x:c r="J1221" t="str">
        <x:v>No</x:v>
      </x:c>
      <x:c r="K1221" t="str">
        <x:v>GitGuardian report: analyzed 12 million secret leaks on GitHub, showing database credentials were the most common type of leak.
Actual vulnerability cases: For example, Uber’s internal tools were compromised due to hard-coded credentials (2022).</x:v>
      </x:c>
      <x:c r="L1221" t="str">
        <x:v>No</x:v>
      </x:c>
      <x:c r="M1221" s="6"/>
      <x:c r="N1221"/>
      <x:c r="O1221" t="str">
        <x:v>Software security and vulnerability analysis</x:v>
      </x:c>
      <x:c r="P1221" t="str">
        <x:v>User safety and ethical compliance testing</x:v>
      </x:c>
      <x:c r="Q1221" t="str">
        <x:v>No</x:v>
      </x:c>
    </x:row>
    <x:row r="1222" ht="25.5" customHeight="1">
      <x:c r="A1222" t="str">
        <x:v>Enhancing The Open Network: Definition and Automated Detection of Smart Contract DefectsBlockchainSecurityAward Winner</x:v>
      </x:c>
      <x:c r="B1222" t="str">
        <x:v>Testing</x:v>
      </x:c>
      <x:c r="C1222" t="str">
        <x:v>This paper focuses on smart contract defects in the TON blockchain, defining eight types of defects (including five unique to TON) and proposing TONScanner, a static analysis framework for automated detection. TONScanner converts source code into an intermediate representation (IR), constructs control flow graphs (CFG) and SSA-form IR, and integrates data dependency, call graphs, taint analysis, and cell analysis to identify defects. Evaluated on 1,640 contracts, TONScanner detected 14,995 defects with an overall precision of 97.49%.</x:v>
      </x:c>
      <x:c r="D1222" t="str">
        <x:v>This paper focuses on smart contract defects in the TON blockchain, defining eight types of defects (including five unique to TON) and proposing TONScanner, a static analysis framework for automated detection. TONScanner converts source code into an intermediate representation (IR), constructs control flow graphs (CFG) and SSA-form IR, and integrates data dependency, call graphs, taint analysis, and cell analysis to identify defects. Evaluated on 1,640 contracts, TONScanner detected 14,995 defects with an overall precision of 97.49%.</x:v>
      </x:c>
      <x:c r="E1222" t="str">
        <x:v>Defect definition and automated detection of smart contracts on the TON blockchain, especially the development of static analysis tools for the FunC language.</x:v>
      </x:c>
      <x:c r="F1222" t="str">
        <x:v>Yes</x:v>
      </x:c>
      <x:c r="G1222" t="str">
        <x:v>ICSE-25</x:v>
      </x:c>
      <x:c r="H1222" t="str">
        <x:v>The paper uses two data sets:
922 FunC smart contracts (from TON Verifier and GitHub)
718 Tact smart contracts (deduplication after compilation into FunC)</x:v>
      </x:c>
      <x:c r="I1222" t="str">
        <x:v>Quantitative indicator: Precision
Effect:
FunC data set: 95.09% accuracy
Tact dataset: 100% accuracy
Overall: 97.49% accuracy</x:v>
      </x:c>
      <x:c r="J1222" t="str">
        <x:v>Yes</x:v>
      </x:c>
      <x:c r="K1222" t="str">
        <x:v>The paper mentioned that TONScanner has been applied to actual smart contract detection on the TON blockchain, and analyzed cases in audit reports from Certik and Quantstamp (such as the defect instances in Listing 9 and Listing 10).</x:v>
      </x:c>
      <x:c r="L1222" t="str">
        <x:v>Yes</x:v>
      </x:c>
      <x:c r="M1222" s="6"/>
      <x:c r="N1222"/>
      <x:c r="O1222" t="str">
        <x:v>Software security and vulnerability analysis</x:v>
      </x:c>
      <x:c r="P1222" t="str">
        <x:v>Smart contract security</x:v>
      </x:c>
      <x:c r="Q1222" t="str">
        <x:v>No</x:v>
      </x:c>
    </x:row>
    <x:row r="1223" ht="25.5" customHeight="1">
      <x:c r="A1223" t="str">
        <x:v>$ZTD_{JAVA}$: Mitigating Software Supply Chain Vulnerabilities via Zero-Trust DependenciesSecurity</x:v>
      </x:c>
      <x:c r="B1223" t="str">
        <x:v>Development</x:v>
      </x:c>
      <x:c r="C1223" t="str">
        <x:v>This paper introduces Zero-Trust Dependencies (ZTD), a security architecture designed to mitigate vulnerabilities in third-party libraries by applying NIST's Zero-Trust Architecture (ZTA) principles. ZTD enforces least-privilege policies on dependencies to prevent unauthorized access to system resources. The authors present ZTDsys, a system design for implementing ZTD, and ZTDJava, a prototype for Java applications. Evaluations demonstrate that ZTDJava effectively blocks exploits of software supply chain vulnerabilities, introduces negligible runtime overhead, and requires minimal configuration effort. The results highlight ZTD's potential to enhance application security with low operational cost.</x:v>
      </x:c>
      <x:c r="D1223" t="str">
        <x:v>This paper introduces Zero-Trust Dependencies (ZTD), a security architecture designed to mitigate vulnerabilities in third-party libraries by applying NIST's Zero-Trust Architecture (ZTA) principles. ZTD enforces least-privilege policies on dependencies to prevent unauthorized access to system resources. The authors present ZTDsys, a system design for implementing ZTD, and ZTDJava, a prototype for Java applications. Evaluations demonstrate that ZTDJava effectively blocks exploits of software supply chain vulnerabilities, introduces negligible runtime overhead, and requires minimal configuration effort. The results highlight ZTD's potential to enhance application security with low operational cost.</x:v>
      </x:c>
      <x:c r="E1223" t="str">
        <x:v>Software supply chain security, with a specific focus on protecting applications from third-party dependency library vulnerabilities through Zero Trust Architecture (ZTA), including the design, implementation, and evaluation of least privilege strategies.</x:v>
      </x:c>
      <x:c r="F1223" t="str">
        <x:v>Yes</x:v>
      </x:c>
      <x:c r="G1223" t="str">
        <x:v>ICSE-25</x:v>
      </x:c>
      <x:c r="H1223" t="str">
        <x:v>Vulnerability Dataset: 539 high-severity Java vulnerabilities filtered from the Open-Source Vulnerabilities (OSV) database.
Dependency library analysis: 23,569 popular libraries from Maven Central.
Application testing: 22 Java applications (such as Tomcat, Spring, Eclipse, etc.) in the 2023 DaCapo benchmark suite.</x:v>
      </x:c>
      <x:c r="I1223" t="str">
        <x:v>Quantitative indicators:
Defense effectiveness: whether vulnerability attacks are successfully blocked (100% blocked test vulnerabilities).
Performance overhead: Runtime overhead (average &lt;1%, maximum 7.8%).
Configuration cost: The number of dependent libraries that require explicit configuration of the policy (an average of 5 dependent libraries per application).
Effect:
Defense effect: ZTDJava blocked attacks on all 15 test vulnerabilities.
Performance: ZTDJava has significantly lower runtime overhead compared to Java Security Manager (JSM) (up to 200% for JSM and 7.8% for ZTDJava).
Ease of use: Only need to configure policies for a small number of dependent libraries (an average of 5 per application).</x:v>
      </x:c>
      <x:c r="J1223" t="str">
        <x:v>Yes</x:v>
      </x:c>
      <x:c r="K1223" t="str">
        <x:v>The paper mentions that ZTDJava can be applied to the following practical scenarios:
Active security mode: Blocks attacks similar to Log4j vulnerability (CVE-2021-44228).
Incident response: Quickly remediate newly disclosed vulnerabilities (such as the Equifax data breach).
Specific cases include defense analysis of Log4j and Equifax vulnerabilities.</x:v>
      </x:c>
      <x:c r="L1223" t="str">
        <x:v>Yes</x:v>
      </x:c>
      <x:c r="M1223" s="6"/>
      <x:c r="N1223"/>
      <x:c r="O1223" t="str">
        <x:v>Software maintenance and evolution</x:v>
      </x:c>
      <x:c r="P1223" t="str">
        <x:v>Automated program repair</x:v>
      </x:c>
      <x:c r="Q1223" t="str">
        <x:v>No</x:v>
      </x:c>
    </x:row>
    <x:row r="1224" ht="25.5" customHeight="1">
      <x:c r="A1224" t="str">
        <x:v>FairChecker: Detecting Fund-stealing Bugs in DeFi Protocols via Fairness ValidationBlockchainSecurity</x:v>
      </x:c>
      <x:c r="B1224" t="str">
        <x:v>Testing</x:v>
      </x:c>
      <x:c r="C1224" t="str">
        <x:v>This paper introduces FairChecker, a tool designed to detect "fairness bugs" in DeFi protocols, where attackers can steal funds without cost. FairChecker employs static analysis and symbolic execution, combined with an SMT solver, to automatically verify whether smart contracts adhere to two fairness properties. Experiments demonstrate that the tool achieves a recall of 94.1% in detecting fairness bugs in real-world DeFi protocols, with a precision of 46.4%, highlighting its effectiveness in enhancing fund security.</x:v>
      </x:c>
      <x:c r="D1224" t="str">
        <x:v>This paper introduces FairChecker, a tool designed to detect "fairness bugs" in DeFi protocols, where attackers can steal funds without cost. FairChecker employs static analysis and symbolic execution, combined with an SMT solver, to automatically verify whether smart contracts adhere to two fairness properties. Experiments demonstrate that the tool achieves a recall of 94.1% in detecting fairness bugs in real-world DeFi protocols, with a precision of 46.4%, highlighting its effectiveness in enhancing fund security.</x:v>
      </x:c>
      <x:c r="E1224" t="str">
        <x:v>Fairness vulnerability detection in DeFi smart contracts focuses on automatically identifying code logic that violates the fairness principle through static analysis and symbolic execution technology.</x:v>
      </x:c>
      <x:c r="F1224" t="str">
        <x:v>Yes</x:v>
      </x:c>
      <x:c r="G1224" t="str">
        <x:v>ICSE-25</x:v>
      </x:c>
      <x:c r="H1224" t="str">
        <x:v>The paper uses two benchmarks:
Web3Bugs: Contains 113 smart contract projects and 462 high-risk vulnerabilities.
DefiLlamaBugs: Contains 155 real-world DeFi protocol vulnerabilities (May 2022 to May 2024).</x:v>
      </x:c>
      <x:c r="I1224" t="str">
        <x:v>Recall: 94.1% (32/34 fairness vulnerabilities detected).
Precision: 46.4% (32 real vulnerabilities, 37 false positives).
Time cost: Each function analysis time is controlled within 2 minutes.</x:v>
      </x:c>
      <x:c r="J1224" t="str">
        <x:v>Yes</x:v>
      </x:c>
      <x:c r="K1224" t="str">
        <x:v>The paper mentions multiple real-life cases, such as vulnerabilities in Swivel Finance and InsureDAO, and shows how FairChecker detects these vulnerabilities. In addition, the paper also cites the economic losses caused by fairness loopholes in DeFi protocols (such as a total loss of $123 million).</x:v>
      </x:c>
      <x:c r="L1224" t="str">
        <x:v>No</x:v>
      </x:c>
      <x:c r="M1224" s="6"/>
      <x:c r="N1224"/>
      <x:c r="O1224" t="str">
        <x:v>Software security and vulnerability analysis</x:v>
      </x:c>
      <x:c r="P1224" t="str">
        <x:v>Smart contract security</x:v>
      </x:c>
      <x:c r="Q1224" t="str">
        <x:v>No</x:v>
      </x:c>
    </x:row>
    <x:row r="1225" ht="25.5" customHeight="1">
      <x:c r="A1225" t="str">
        <x:v>An LLM-Based Agent-Oriented Approach for Automated Code Design Issue Localization</x:v>
      </x:c>
      <x:c r="B1225" t="str">
        <x:v>Development</x:v>
      </x:c>
      <x:c r="C1225" t="str">
        <x:v>This paper introduces LocalizeAgent, a multi-agent framework that automates the localization of code design issues (e.g., poor modularity, information hiding violations, and excessive complexity). By integrating static analysis tools and LLMs, LocalizeAgent generates natural language-friendly code summaries and context-aware prompts, significantly improving localization accuracy. Experiments show that LocalizeAgent achieves relative improvements of 206%, 166%, and 138% in detecting modularity, information hiding, and complexity issues, respectively, compared to baseline approaches.</x:v>
      </x:c>
      <x:c r="D1225" t="str">
        <x:v>This paper introduces LocalizeAgent, a multi-agent framework that automates the localization of code design issues (e.g., poor modularity, information hiding violations, and excessive complexity). By integrating static analysis tools and LLMs, LocalizeAgent generates natural language-friendly code summaries and context-aware prompts, significantly improving localization accuracy. Experiments show that LocalizeAgent achieves relative improvements of 206%, 166%, and 138% in detecting modularity, information hiding, and complexity issues, respectively, compared to baseline approaches.</x:v>
      </x:c>
      <x:c r="E1225" t="str">
        <x:v>Automatically locate code design issues based on LLM and static analysis, focusing on three types of design issues: modularization, information hiding, and complexity, and improving the location effect through a multi-agent collaboration framework.</x:v>
      </x:c>
      <x:c r="F1225" t="str">
        <x:v>Yes</x:v>
      </x:c>
      <x:c r="G1225" t="str">
        <x:v>ICSE-25</x:v>
      </x:c>
      <x:c r="H1225" t="str">
        <x:v>The paper uses the reconstructed data set released by Aniche et al., which contains 11,000 diverse projects from Fdroid, Apache and GitHub. After screening, 6,000 projects were retained as experimental data.</x:v>
      </x:c>
      <x:c r="I1225" t="str">
        <x:v>Indicator: Exact-Match@K (EM@K), which is the accuracy rate of whether the first K suggestions contain real design problems.
Effect:
Modularity issue: EM@1 increased by 206%.
Information hiding problem: EM@1 improved by 138%.
Complexity issues: EM@1 increased by 166%.
Specific refactoring types (such as inline variables): EM@1 improves by 60%-75%.</x:v>
      </x:c>
      <x:c r="J1225" t="str">
        <x:v>No</x:v>
      </x:c>
      <x:c r="K1225" t="str">
        <x:v>Not reported</x:v>
      </x:c>
      <x:c r="L1225" t="str">
        <x:v>No</x:v>
      </x:c>
      <x:c r="M1225" s="6"/>
      <x:c r="N1225"/>
      <x:c r="O1225" t="str">
        <x:v>Code generation and understanding</x:v>
      </x:c>
      <x:c r="P1225" t="str">
        <x:v>Code refactoring and smell detection</x:v>
      </x:c>
      <x:c r="Q1225" t="str">
        <x:v>Yes</x:v>
      </x:c>
    </x:row>
    <x:row r="1226" ht="25.5" customHeight="1">
      <x:c r="A1226" t="str">
        <x:v>Distilled Lifelong Self-Adaptation for Configurable Systems</x:v>
      </x:c>
      <x:c r="B1226" t="str">
        <x:v>Maintenance</x:v>
      </x:c>
      <x:c r="C1226" t="str">
        <x:v>The paper proposes DLiSA, a framework for self-adaptation in configurable systems under time-varying workloads. DLiSA features lifelong planning and distilled knowledge seeding, dynamically extracting useful configurations from past workloads while filtering out noise. Extensive experiments show that DLiSA outperforms state-of-the-art approaches, achieving up to 2.29× performance improvement and 2.22× resource acceleration.</x:v>
      </x:c>
      <x:c r="D1226" t="str">
        <x:v>The paper proposes DLiSA, a framework for self-adaptation in configurable systems under time-varying workloads. DLiSA features lifelong planning and distilled knowledge seeding, dynamically extracting useful configurations from past workloads while filtering out noise. Extensive experiments show that DLiSA outperforms state-of-the-art approaches, achieving up to 2.29× performance improvement and 2.22× resource acceleration.</x:v>
      </x:c>
      <x:c r="E1226" t="str">
        <x:v>Adaptive optimization of configurable systems, especially how to improve system performance under dynamic workloads through lifetime planning and knowledge distillation techniques.</x:v>
      </x:c>
      <x:c r="F1226" t="str">
        <x:v>Yes</x:v>
      </x:c>
      <x:c r="G1226" t="str">
        <x:v>ICSE-25</x:v>
      </x:c>
      <x:c r="H1226" t="str">
        <x:v>The paper uses 9 real-world configurable systems as experimental objects, including JUMP3R (audio encoder), KANZI (file compressor), H2 (database system), etc., covering different fields and performance goals.</x:v>
      </x:c>
      <x:c r="I1226" t="str">
        <x:v>Quantitative indicators: performance (such as running time, throughput), resource efficiency (number of measurements).
Effect: DLiSA improves performance by up to 229% (2.29 times) and accelerates resource efficiency by up to 2.22 times.</x:v>
      </x:c>
      <x:c r="J1226" t="str">
        <x:v>No</x:v>
      </x:c>
      <x:c r="K1226" t="str">
        <x:v>Not reported</x:v>
      </x:c>
      <x:c r="L1226" t="str">
        <x:v>No</x:v>
      </x:c>
      <x:c r="M1226" s="6" t="e">
        <x:f>HYPERLINK("https://github.com/ideas-labo/dlisa","https://github.com/ideas-labo/dlisa")</x:f>
        <x:v>HYPERLINK is not implemented. linkLocation=https://github.com/ideas-labo/dlisa, friendlyName=https://github.com/ideas-labo/dlisa</x:v>
      </x:c>
      <x:c r="N1226" t="str">
        <x:v>5</x:v>
      </x:c>
      <x:c r="O1226" t="str">
        <x:v>Systems and Performance Engineering</x:v>
      </x:c>
      <x:c r="P1226" t="str">
        <x:v>Performance testing and optimization</x:v>
      </x:c>
      <x:c r="Q1226" t="str">
        <x:v>No</x:v>
      </x:c>
    </x:row>
    <x:row r="1227" ht="25.5" customHeight="1">
      <x:c r="A1227" t="str">
        <x:v>COCA: Generative Root Cause Analysis for Distributed Systems with Code Knowledge</x:v>
      </x:c>
      <x:c r="B1227" t="str">
        <x:v>Maintenance</x:v>
      </x:c>
      <x:c r="C1227" t="str">
        <x:v>The paper introduces COCA, a framework that enhances root cause analysis (RCA) in distributed systems by integrating code knowledge with large language models (LLMs). COCA extracts code snippets from logs, reconstructs execution paths, and leverages historical issue reports to generate comprehensive root cause summaries and localization. Experiments on five real-world systems show that COCA outperforms state-of-the-art methods, achieving a 28.3% improvement in root cause localization and a 22.0% improvement in summarization quality.</x:v>
      </x:c>
      <x:c r="D1227" t="str">
        <x:v>The paper introduces COCA, a framework that enhances root cause analysis (RCA) in distributed systems by integrating code knowledge with large language models (LLMs). COCA extracts code snippets from logs, reconstructs execution paths, and leverages historical issue reports to generate comprehensive root cause summaries and localization. Experiments on five real-world systems show that COCA outperforms state-of-the-art methods, achieving a 28.3% improvement in root cause localization and a 22.0% improvement in summarization quality.</x:v>
      </x:c>
      <x:c r="E1227" t="str">
        <x:v>Automated root cause analysis of distributed systems, especially how to improve the accuracy and efficiency of fault diagnosis through code knowledge and LLM.</x:v>
      </x:c>
      <x:c r="F1227" t="str">
        <x:v>Yes</x:v>
      </x:c>
      <x:c r="G1227" t="str">
        <x:v>ICSE-25</x:v>
      </x:c>
      <x:c r="H1227" t="str">
        <x:v>The paper uses data sets from five real distributed systems, including MapReduce, HDFS, HBase, Cassandra and ZooKeeper, covering 106 actual fault reports.</x:v>
      </x:c>
      <x:c r="I1227" t="str">
        <x:v>Quantitative indicators:
Summary of root causes: BLEU-4, ROUGE-1, METEOR, semantic similarity (Semantics), human evaluation (Usefulness).
Root cause positioning: Exact Match, Top-3 and Top-5 accuracy.
Effect:
COCA improves root cause positioning by 28.3% (Exact Match) and improves summary quality by 22.0% (BLEU-4) compared with the best baseline.</x:v>
      </x:c>
      <x:c r="J1227" t="str">
        <x:v>No</x:v>
      </x:c>
      <x:c r="K1227" t="str">
        <x:v>Not reported</x:v>
      </x:c>
      <x:c r="L1227" t="str">
        <x:v>No</x:v>
      </x:c>
      <x:c r="M1227" s="6"/>
      <x:c r="N1227"/>
      <x:c r="O1227" t="str">
        <x:v>Anomaly detection and fault diagnosis</x:v>
      </x:c>
      <x:c r="P1227" t="str">
        <x:v>Cloud service failure root cause analysis</x:v>
      </x:c>
      <x:c r="Q1227" t="str">
        <x:v>Yes</x:v>
      </x:c>
    </x:row>
    <x:row r="1228" ht="25.5" customHeight="1">
      <x:c r="A1228" t="str">
        <x:v>Enhancing Code Generation via Bidirectional Comment-Level Mutual Grounding</x:v>
      </x:c>
      <x:c r="B1228" t="str">
        <x:v>Development</x:v>
      </x:c>
      <x:c r="C1228" t="str">
        <x:v>The paper proposes PING, an interactive code generation approach that leverages bidirectional comment-level grounding between developers and LLMs. By allowing developers to edit inline comments to clarify intent, PING enables precise code refinement. Evaluations on benchmarks (e.g., HumanEval, MBPP) show significant improvements (e.g., +17.1% pass@1 for code-davinci-002), and user studies confirm faster task completion (+10.5%) and higher developer confidence compared to baselines like GitHub Copilot.</x:v>
      </x:c>
      <x:c r="D1228" t="str">
        <x:v>The paper proposes PING, an interactive code generation approach that leverages bidirectional comment-level grounding between developers and LLMs. By allowing developers to edit inline comments to clarify intent, PING enables precise code refinement. Evaluations on benchmarks (e.g., HumanEval, MBPP) show significant improvements (e.g., +17.1% pass@1 for code-davinci-002), and user studies confirm faster task completion (+10.5%) and higher developer confidence compared to baselines like GitHub Copilot.</x:v>
      </x:c>
      <x:c r="E1228" t="str">
        <x:v>Improve code generation accuracy and developer experience through two-way annotation interaction (developer and model collaboration).
Specific technology: interactive code generation and optimization based on code comments.</x:v>
      </x:c>
      <x:c r="F1228" t="str">
        <x:v>Yes</x:v>
      </x:c>
      <x:c r="G1228" t="str">
        <x:v>ICSE-25</x:v>
      </x:c>
      <x:c r="H1228" t="str">
        <x:v>HumanEval and MBPP (including their enhanced versions HumanEval+ and MBPP+), containing a total of 306 Python programming tasks.</x:v>
      </x:c>
      <x:c r="I1228" t="str">
        <x:v>Metric: pass@1 (proportion of model-generated code passing test cases).
Effect:
code-davinci-002’s pass@1 on HumanEval increased from 46.3% to 63.4% (+17.1%).
In user research, task completion speed increased by 10.5%, and the success rate increased by 16.7%.</x:v>
      </x:c>
      <x:c r="J1228" t="str">
        <x:v>No</x:v>
      </x:c>
      <x:c r="K1228" t="str">
        <x:v>Mention: Comparative experiment (user research) with GitHub Copilot, showing that PING is better than Copilot in task success rate and efficiency.
Practical application: The paper does not mention specific industrial deployment cases, but the VSCode extension (potential industrial application scenarios) is open sourced.</x:v>
      </x:c>
      <x:c r="L1228" t="str">
        <x:v>No</x:v>
      </x:c>
      <x:c r="M1228" s="6"/>
      <x:c r="N1228"/>
      <x:c r="O1228" t="str">
        <x:v>Code generation and understanding</x:v>
      </x:c>
      <x:c r="P1228" t="str">
        <x:v>Code generation and completion</x:v>
      </x:c>
      <x:c r="Q1228" t="str">
        <x:v>Yes</x:v>
      </x:c>
    </x:row>
    <x:row r="1229" ht="25.5" customHeight="1">
      <x:c r="A1229" t="str">
        <x:v>HumanEvo: An Evolution-aware Benchmark for More Realistic Evaluation of Repository-level Code Generation</x:v>
      </x:c>
      <x:c r="B1229" t="str">
        <x:v>Development</x:v>
      </x:c>
      <x:c r="C1229" t="str">
        <x:v>The paper introduces HumanEvo, an evolution-aware benchmark for repository-level code generation, addressing the limitation of existing methods that ignore project evolution. By rolling back repositories to pre-commit states, HumanEvo avoids "future context leakage" and "useful context missing," providing a realistic evaluation of LLMs. Experiments reveal that evolution-ignored settings inflate LLM performance by 10.0%-61.1%. HumanEvo includes 400 task instances (200 Python/Java) with rigorous filtering. Key findings show performance drops are more severe for functions with complex dependencies (e.g., -30.9% for inter-class functions).</x:v>
      </x:c>
      <x:c r="D1229" t="str">
        <x:v>The paper introduces HumanEvo, an evolution-aware benchmark for repository-level code generation, addressing the limitation of existing methods that ignore project evolution. By rolling back repositories to pre-commit states, HumanEvo avoids "future context leakage" and "useful context missing," providing a realistic evaluation of LLMs. Experiments reveal that evolution-ignored settings inflate LLM performance by 10.0%-61.1%. HumanEvo includes 400 task instances (200 Python/Java) with rigorous filtering. Key findings show performance drops are more severe for functions with complex dependencies (e.g., -30.9% for inter-class functions).</x:v>
      </x:c>
      <x:c r="E1229" t="str">
        <x:v>An evolution-aware evaluation approach for warehouse-level code generation.
Restore real development scenarios through the time dimension and quantify the impact of ignoring project evolution on LLM performance evaluation.</x:v>
      </x:c>
      <x:c r="F1229" t="str">
        <x:v>Yes</x:v>
      </x:c>
      <x:c r="G1229" t="str">
        <x:v>ICSE-25</x:v>
      </x:c>
      <x:c r="H1229" t="str">
        <x:v>HumanEvo (self-built benchmark): Contains 400 task instances (200 each for Python and Java), covering more than 50 development areas.
Comparison benchmarks: CoderEval, RepoBench, EvoCodeBench, etc.</x:v>
      </x:c>
      <x:c r="I1229" t="str">
        <x:v>Metric: Pass@1 (the proportion of generated code that passes test cases).
Effect:
Ignoring project evolution leads to performance overestimation by 10.0%-61.1%.
The generation accuracy of cross-class dependency functions dropped by 30.9% (evolution-aware vs. evolution-ignored).</x:v>
      </x:c>
      <x:c r="J1229" t="str">
        <x:v>No</x:v>
      </x:c>
      <x:c r="K1229" t="str">
        <x:v>Not reported</x:v>
      </x:c>
      <x:c r="L1229" t="str">
        <x:v>Yes</x:v>
      </x:c>
      <x:c r="M1229" s="6" t="e">
        <x:f>HYPERLINK("https://github.com/DeepSoftwareAnalytics/HumanEvo","https://github.com/DeepSoftwareAnalytics/HumanEvo")</x:f>
        <x:v>HYPERLINK is not implemented. linkLocation=https://github.com/DeepSoftwareAnalytics/HumanEvo, friendlyName=https://github.com/DeepSoftwareAnalytics/HumanEvo</x:v>
      </x:c>
      <x:c r="N1229" t="str">
        <x:v>7</x:v>
      </x:c>
      <x:c r="O1229" t="str">
        <x:v>Code generation and understanding</x:v>
      </x:c>
      <x:c r="P1229" t="str">
        <x:v>Code generation and completion</x:v>
      </x:c>
      <x:c r="Q1229" t="str">
        <x:v>Yes</x:v>
      </x:c>
    </x:row>
    <x:row r="1230" ht="25.5" customHeight="1">
      <x:c r="A1230" s="4" t="str">
        <x:v>From Bugs to Benefits: Improving User Stories by Leveraging Crowd Knowledge with CrUISE-AC</x:v>
      </x:c>
      <x:c r="B1230" t="str">
        <x:v>Requirements</x:v>
      </x:c>
      <x:c r="C1230" t="str">
        <x:v>The paper introduces CrUISE-AC, an automated method that leverages crowd knowledge from public issue trackers (e.g., GitHub Issues) to generate non-trivial acceptance criteria for user stories. Combining NLP techniques and LLM ensembles, the approach was evaluated in e-commerce and CMS domains, with 80-82% of generated criteria deemed useful by experts. Results demonstrate improved requirement completeness and feasibility. The toolchain and datasets are open-sourced for reproducibility.</x:v>
      </x:c>
      <x:c r="D1230" t="str">
        <x:v>The paper introduces CrUISE-AC, an automated method that leverages crowd knowledge from public issue trackers (e.g., GitHub Issues) to generate non-trivial acceptance criteria for user stories. Combining NLP techniques and LLM ensembles, the approach was evaluated in e-commerce and CMS domains, with 80-82% of generated criteria deemed useful by experts. Results demonstrate improved requirement completeness and feasibility. The toolchain and datasets are open-sourced for reproducibility.</x:v>
      </x:c>
      <x:c r="E1230" t="str">
        <x:v>Leverage knowledge from the public issue tracker to enhance user story acceptance criteria.
Improve the efficiency and coverage of requirements engineering through automated methods (NLP+LLM).</x:v>
      </x:c>
      <x:c r="F1230" t="str">
        <x:v>Yes</x:v>
      </x:c>
      <x:c r="G1230" t="str">
        <x:v>ICSE-25</x:v>
      </x:c>
      <x:c r="H1230" t="str">
        <x:v>Self-built data set:
E-commerce domain: 307 user stories (from 3 projects) and 165,000 issue tracking data (from 7 open source projects).
CMS domain: 34 user stories and 145,000 issue tracking data (from 2 open source projects).
Comparison baseline: There is no direct comparison because this type of method is proposed for the first time.</x:v>
      </x:c>
      <x:c r="I1230" t="str">
        <x:v>Indicator: Acceptance criterion usefulness (pass rate) as assessed by experts.
Effect:
E-commerce field: 82% of generated standards are recognized by experts.
CMS field: 80% of the generated standards are recognized by experts.</x:v>
      </x:c>
      <x:c r="J1230" t="str">
        <x:v>Yes</x:v>
      </x:c>
      <x:c r="K1230" t="str">
        <x:v>E-commerce case: 3 B2C/B2B projects in the German book industry (anonymized).
CMS case: Content management system project of a Dutch company.
Potential applications: Suitable for agile development teams that need to uncover implicit requirements from user feedback.</x:v>
      </x:c>
      <x:c r="L1230" t="str">
        <x:v>No</x:v>
      </x:c>
      <x:c r="M1230" s="6"/>
      <x:c r="N1230"/>
      <x:c r="O1230" t="str">
        <x:v>Requirements Engineering and Software Architecture</x:v>
      </x:c>
      <x:c r="P1230" t="str">
        <x:v>Requirements elicitation and analysis</x:v>
      </x:c>
      <x:c r="Q1230" t="str">
        <x:v>Yes</x:v>
      </x:c>
    </x:row>
    <x:row r="1231" ht="25.5" customHeight="1">
      <x:c r="A1231" t="str">
        <x:v>LiSSA: Toward Generic Traceability Link Recovery through Retrieval-Augmented Generation</x:v>
      </x:c>
      <x:c r="B1231" t="str">
        <x:v>Maintenance</x:v>
      </x:c>
      <x:c r="C1231" t="str">
        <x:v>This paper introduces LiSSA, a framework that leverages Retrieval-Augmented Generation (RAG) with Large Language Models (LLMs) to automate Traceability Link Recovery (TLR) between various software artifacts. LiSSA preprocesses artifacts, retrieves similar elements, and uses LLMs for classification, significantly improving accuracy and generality. Evaluations show that LiSSA outperforms state-of-the-art methods in tasks like requirements-to-code, documentation-to-code, and architecture documentation-to-model tracing, particularly excelling in code-related tasks.</x:v>
      </x:c>
      <x:c r="D1231" t="str">
        <x:v>This paper introduces LiSSA, a framework that leverages Retrieval-Augmented Generation (RAG) with Large Language Models (LLMs) to automate Traceability Link Recovery (TLR) between various software artifacts. LiSSA preprocesses artifacts, retrieves similar elements, and uses LLMs for classification, significantly improving accuracy and generality. Evaluations show that LiSSA outperforms state-of-the-art methods in tasks like requirements-to-code, documentation-to-code, and architecture documentation-to-model tracing, particularly excelling in code-related tasks.</x:v>
      </x:c>
      <x:c r="E1231" t="str">
        <x:v>The general trace link recovery (TLR) method based on retrieval-augmented generation (RAG) and large language model (LLM) aims to improve the automatic recovery capability of trace links between different artifacts in software systems.</x:v>
      </x:c>
      <x:c r="F1231" t="str">
        <x:v>Yes</x:v>
      </x:c>
      <x:c r="G1231" t="str">
        <x:v>ICSE-25</x:v>
      </x:c>
      <x:c r="H1231" t="str">
        <x:v>Requirements to code tracking: SMOS, eTour, iTrust, Dronology (RE and DD).
Document-to-code tracking: BigBlueButton, MediaStore, TeaStore in TransArC dataset.
Architecture document to architecture model tracking: MediaStore, TeaStore, TEAMMATES, BigBlueButton, JabRef in ArDoCo dataset.</x:v>
      </x:c>
      <x:c r="I1231" t="str">
        <x:v>Quantitative indicators: Precision, Recall, F₁-score and F₂-score.
Effect:
In requirements-to-code tasks, LiSSA's F₁-score significantly outperforms existing methods (such as FTLR and COMET).
In document-to-code tasks, LiSSA performs well on small projects but has low recall on large projects.
In the architecture document to architecture model task, LiSSA does not surpass the existing method ArDoCo.</x:v>
      </x:c>
      <x:c r="J1231" t="str">
        <x:v>No</x:v>
      </x:c>
      <x:c r="K1231" t="str">
        <x:v>Not reported</x:v>
      </x:c>
      <x:c r="L1231" t="str">
        <x:v>No</x:v>
      </x:c>
      <x:c r="M1231" s="6"/>
      <x:c r="N1231"/>
      <x:c r="O1231" t="str">
        <x:v>Requirements Engineering and Software Architecture</x:v>
      </x:c>
      <x:c r="P1231" t="str">
        <x:v>Demand linking and tracking</x:v>
      </x:c>
      <x:c r="Q1231" t="str">
        <x:v>Yes</x:v>
      </x:c>
    </x:row>
    <x:row r="1232" ht="25.5" customHeight="1">
      <x:c r="A1232" s="2" t="str">
        <x:v>A Multi-Agent Approach for REST API Testing with Semantic Graphs and LLM-Driven Inputs</x:v>
      </x:c>
      <x:c r="B1232" t="str">
        <x:v>Testing</x:v>
      </x:c>
      <x:c r="C1232" t="str">
        <x:v>This paper introduces AutoRestTest, a novel REST API testing tool that integrates multi-agent reinforcement learning (MARL), a semantic property dependency graph (SPDG), and large language models (LLMs). By coordinating four specialized agents (API, dependency, parameter, and value agents), AutoRestTest optimizes test generation, achieving superior code coverage, operation coverage, and fault detection. Evaluations on 12 real-world REST services demonstrate its outperformance over state-of-the-art tools, including unique capabilities like triggering internal server errors in Spotify.</x:v>
      </x:c>
      <x:c r="D1232" t="str">
        <x:v>This paper introduces AutoRestTest, a novel REST API testing tool that integrates multi-agent reinforcement learning (MARL), a semantic property dependency graph (SPDG), and large language models (LLMs). By coordinating four specialized agents (API, dependency, parameter, and value agents), AutoRestTest optimizes test generation, achieving superior code coverage, operation coverage, and fault detection. Evaluations on 12 real-world REST services demonstrate its outperformance over state-of-the-art tools, including unique capabilities like triggering internal server errors in Spotify.</x:v>
      </x:c>
      <x:c r="E1232" t="str">
        <x:v>REST API automated testing based on multi-agent reinforcement learning and large language models, focusing on solving the limitations of existing tools in dependency processing, parameter combination optimization, and input value generation.</x:v>
      </x:c>
      <x:c r="F1232" t="str">
        <x:v>Yes</x:v>
      </x:c>
      <x:c r="G1232" t="str">
        <x:v>ICSE-25</x:v>
      </x:c>
      <x:c r="H1232" t="str">
        <x:v>The paper uses 12 real REST services as benchmarks, including:
Open source services: Features Service, Language Tool, Rest Countries, Genome Nexus, etc.
Online services: Spotify, OhSome API, etc.
Comparison tools include RESTler, EvoMaster, MoRest and ARAT-RL.</x:v>
      </x:c>
      <x:c r="I1232" t="str">
        <x:v>Quantitative indicators:
Code coverage (method, branch, line coverage).
Operation coverage (number of API operations successfully processed).
Error detection (number of 500 status codes triggered).
Effect:
The average method coverage reaches 58.3%, which is 12-27% higher than existing tools.
Internal server errors not seen by other tools are detected in complex services like Spotify.
The operation coverage is significantly improved (for example, 25 operations are processed in the online service, while other tools only process 9-11).</x:v>
      </x:c>
      <x:c r="J1232" t="str">
        <x:v>Yes</x:v>
      </x:c>
      <x:c r="K1232" t="str">
        <x:v>The paper mentions that internal server errors have been detected in real services such as Spotify and OhSome API, and bug reports have been submitted to the development team (OhSome's bug has been confirmed and fixed).</x:v>
      </x:c>
      <x:c r="L1232" t="str">
        <x:v>Yes</x:v>
      </x:c>
      <x:c r="M1232" s="6"/>
      <x:c r="N1232"/>
      <x:c r="O1232" t="str">
        <x:v>Program Analysis and Software Testing</x:v>
      </x:c>
      <x:c r="P1232" t="str">
        <x:v>Automated test generation</x:v>
      </x:c>
      <x:c r="Q1232" t="str">
        <x:v>Yes</x:v>
      </x:c>
    </x:row>
    <x:row r="1233" ht="25.5" customHeight="1">
      <x:c r="A1233" t="str">
        <x:v>ClozeMaster: Fuzzing Rust Compiler by Harnessing LLMs for Infilling Masked Real Programs</x:v>
      </x:c>
      <x:c r="B1233" t="str">
        <x:v>Testing</x:v>
      </x:c>
      <x:c r="C1233" t="str">
        <x:v>This paper introduces ClozeMaster, a novel approach for fuzzing the Rust compiler to ensure its reliability. Rust's emphasis on memory and thread safety has led to its increasing adoption in critical systems, but its complex syntax makes generating valid test programs challenging. ClozeMaster leverages large language models (LLMs) and historical bug-triggering code snippets through a "clozeMask" strategy, which masks code segments within parentheses and uses LLMs to infill them, generating new test cases. Experiments show that ClozeMaster identified 27 confirmed bugs in Rust compilers (rustc and mrustc), with 10 fixed by developers, and outperformed existing fuzzers in code coverage and bug detection.</x:v>
      </x:c>
      <x:c r="D1233" t="str">
        <x:v>This paper introduces ClozeMaster, a novel approach for fuzzing the Rust compiler to ensure its reliability. Rust's emphasis on memory and thread safety has led to its increasing adoption in critical systems, but its complex syntax makes generating valid test programs challenging. ClozeMaster leverages large language models (LLMs) and historical bug-triggering code snippets through a "clozeMask" strategy, which masks code segments within parentheses and uses LLMs to infill them, generating new test cases. Experiments show that ClozeMaster identified 27 confirmed bugs in Rust compilers (rustc and mrustc), with 10 fixed by developers, and outperformed existing fuzzers in code coverage and bug detection.</x:v>
      </x:c>
      <x:c r="E1233" t="str">
        <x:v>Utilize large language models (LLM) and historical code snippets that trigger errors to generate test programs through the clozeMask strategy to improve the testing effect of the Rust compiler.</x:v>
      </x:c>
      <x:c r="F1233" t="str">
        <x:v>Yes</x:v>
      </x:c>
      <x:c r="G1233" t="str">
        <x:v>ICSE-25</x:v>
      </x:c>
      <x:c r="H1233" t="str">
        <x:v>The paper uses two Rust compilers as test objects:
rustc: The official Rust compiler.
mrustc: A simplified version of the Rust compiler developed by individual developers.
In addition, the paper also compared the following baseline tools:
RustSmith
Rustlantis
SPE (Skeletal Program Enumeration)</x:v>
      </x:c>
      <x:c r="I1233" t="str">
        <x:v>Code Coverage: ClozeMaster achieved a code coverage of 64.34%, which is better than RustSmith (32.84%), Rustlantis (29.55%) and SPE (62.02%).
Bug Count: ClozeMaster found 27 confirmed bugs (10 of which were fixed), while the baseline tool found a smaller number of bugs.
Compilation pass rate (Pass Rate): In the code filling task, the compilation pass rate of the Incoder model used is 11%, which is better than StarCoder (2%) and CodeShell (3%).</x:v>
      </x:c>
      <x:c r="J1233" t="str">
        <x:v>No</x:v>
      </x:c>
      <x:c r="K1233" t="str">
        <x:v>Not reported</x:v>
      </x:c>
      <x:c r="L1233" t="str">
        <x:v>No</x:v>
      </x:c>
      <x:c r="M1233" s="6" t="e">
        <x:f>HYPERLINK("https://github.com/clozeMasterPro/clozeMaster","https://github.com/clozeMasterPro/clozeMaster")</x:f>
        <x:v>HYPERLINK is not implemented. linkLocation=https://github.com/clozeMasterPro/clozeMaster, friendlyName=https://github.com/clozeMasterPro/clozeMaster</x:v>
      </x:c>
      <x:c r="N1233" t="str">
        <x:v>2</x:v>
      </x:c>
      <x:c r="O1233" t="str">
        <x:v>Program Analysis and Software Testing</x:v>
      </x:c>
      <x:c r="P1233" t="str">
        <x:v>Automated test generation</x:v>
      </x:c>
      <x:c r="Q1233" t="str">
        <x:v>Yes</x:v>
      </x:c>
    </x:row>
    <x:row r="1234" ht="25.5" customHeight="1">
      <x:c r="A1234" t="str">
        <x:v>LLM Based Input Space Partitioning Testing for Library APIs</x:v>
      </x:c>
      <x:c r="B1234" t="str">
        <x:v>Testing</x:v>
      </x:c>
      <x:c r="C1234" t="str">
        <x:v>This paper presents LISP, an LLM-based input space partitioning testing approach for library APIs. Traditional methods (e.g., search-based or symbolic execution tools) struggle with complex data types and object states. LISP leverages LLMs to partition the input space of APIs and generate high-quality test inputs. Evaluated on 10 popular Java libraries, LISP achieves 67.82% branch coverage (1.21x higher than EvoSuite) and uncovers 13 previously unknown vulnerabilities (assigned CVE IDs). The approach demonstrates the potential of LLMs in enhancing automated API testing.</x:v>
      </x:c>
      <x:c r="D1234" t="str">
        <x:v>This paper presents LISP, an LLM-based input space partitioning testing approach for library APIs. Traditional methods (e.g., search-based or symbolic execution tools) struggle with complex data types and object states. LISP leverages LLMs to partition the input space of APIs and generate high-quality test inputs. Evaluated on 10 popular Java libraries, LISP achieves 67.82% branch coverage (1.21x higher than EvoSuite) and uncovers 13 previously unknown vulnerabilities (assigned CVE IDs). The approach demonstrates the potential of LLMs in enhancing automated API testing.</x:v>
      </x:c>
      <x:c r="E1234" t="str">
        <x:v>Use large language models (LLM) to perform input space partition testing of library APIs to improve code coverage and vulnerability discovery capabilities by generating high-quality test inputs.</x:v>
      </x:c>
      <x:c r="F1234" t="str">
        <x:v>Yes</x:v>
      </x:c>
      <x:c r="G1234" t="str">
        <x:v>ICSE-25</x:v>
      </x:c>
      <x:c r="H1234" t="str">
        <x:v>The paper uses the following benchmark tools and libraries:
Benchmark tools: EvoSuite (search base testing tool), SPF (symbolic execution tool).
Test library: 10 popular Java libraries, including Apache Commons-lang3, Google Guava, JFreeChart, etc., with a total of 2,205 API methods.</x:v>
      </x:c>
      <x:c r="I1234" t="str">
        <x:v>Branch Coverage: LISP reaches an average of 67.82%, which is 1.21 times higher than EvoSuite.
Number of exceptions triggered: LISP triggered 404 exceptions, 13 of which were confirmed as new vulnerabilities (assigned CVE numbers).
Efficiency: LISP is better than EvoSuite in terms of time efficiency in generating valid input, but the token consumption of LLM interaction is higher (the total cost is about $42.84).</x:v>
      </x:c>
      <x:c r="J1234" t="str">
        <x:v>No</x:v>
      </x:c>
      <x:c r="K1234" t="str">
        <x:v>Not reported</x:v>
      </x:c>
      <x:c r="L1234" t="str">
        <x:v>No</x:v>
      </x:c>
      <x:c r="M1234" s="6" t="e">
        <x:f>HYPERLINK("https://github.com/FudanSELab/LISP","https://github.com/FudanSELab/LISP")</x:f>
        <x:v>HYPERLINK is not implemented. linkLocation=https://github.com/FudanSELab/LISP, friendlyName=https://github.com/FudanSELab/LISP</x:v>
      </x:c>
      <x:c r="N1234" t="str">
        <x:v>10</x:v>
      </x:c>
      <x:c r="O1234" t="str">
        <x:v>Program Analysis and Software Testing</x:v>
      </x:c>
      <x:c r="P1234" t="str">
        <x:v>Automated test generation</x:v>
      </x:c>
      <x:c r="Q1234" t="str">
        <x:v>Yes</x:v>
      </x:c>
    </x:row>
    <x:row r="1235" ht="25.5" customHeight="1">
      <x:c r="A1235" t="str">
        <x:v>Leveraging Large Language Models for Enhancing the Understandability of Generated Unit Tests</x:v>
      </x:c>
      <x:c r="B1235" t="str">
        <x:v>Testing</x:v>
      </x:c>
      <x:c r="C1235" t="str">
        <x:v>The paper Leveraging Large Language Models for Enhancing the Understandability of Generated Unit Tests introduces UTGen, a novel approach that integrates Large Language Models (LLMs) with Search-Based Software Testing (SBST) to improve the understandability of automatically generated unit tests. UTGen enhances test cases by refining test data, improving variable naming, adding descriptive comments, and generating meaningful test names. A controlled experiment with 32 participants demonstrated that UTGen-enabled test cases helped developers fix 33% more bugs and reduced task completion time by 20%. The study highlights the practical benefits of combining LLMs with traditional test generation techniques.</x:v>
      </x:c>
      <x:c r="D1235" t="str">
        <x:v>The paper Leveraging Large Language Models for Enhancing the Understandability of Generated Unit Tests introduces UTGen, a novel approach that integrates Large Language Models (LLMs) with Search-Based Software Testing (SBST) to improve the understandability of automatically generated unit tests. UTGen enhances test cases by refining test data, improving variable naming, adding descriptive comments, and generating meaningful test names. A controlled experiment with 32 participants demonstrated that UTGen-enabled test cases helped developers fix 33% more bugs and reduced task completion time by 20%. The study highlights the practical benefits of combining LLMs with traditional test generation techniques.</x:v>
      </x:c>
      <x:c r="E1235" t="str">
        <x:v>Improve the understandability of automatically generated unit tests by combining search-based software testing (SBST) and large language models (LLM).</x:v>
      </x:c>
      <x:c r="F1235" t="str">
        <x:v>Yes</x:v>
      </x:c>
      <x:c r="G1235" t="str">
        <x:v>ICSE-25</x:v>
      </x:c>
      <x:c r="H1235" t="str">
        <x:v>The paper uses the DynaMOSA data set, which contains 346 non-trivial Java classes from 117 open source projects. In addition, some classes were selected from the SF110 dataset for experiments.</x:v>
      </x:c>
      <x:c r="I1235" t="str">
        <x:v>Quantitative indicators:
Compilation pass rate: The compilation pass rate of test cases generated by UTGen is 72.48%, and the remaining 27.52% stagnated due to improvement or fell back to baseline test cases.
Coverage: UTGen's instruction coverage is 24.43% and branch coverage is 17.87%, which is slightly lower than the EvoSuite baseline (25.03% and 18.68%).
Defect repair efficiency: Developers who use UTGen test cases fix 33% more defects and save 20% of time.
Effect: UTGen significantly improves the understandability of test cases and shows higher efficiency in actual tasks.</x:v>
      </x:c>
      <x:c r="J1235" t="str">
        <x:v>No</x:v>
      </x:c>
      <x:c r="K1235" t="str">
        <x:v>Not reported</x:v>
      </x:c>
      <x:c r="L1235" t="str">
        <x:v>No</x:v>
      </x:c>
      <x:c r="M1235" s="6"/>
      <x:c r="N1235"/>
      <x:c r="O1235" t="str">
        <x:v>Program Analysis and Software Testing</x:v>
      </x:c>
      <x:c r="P1235" t="str">
        <x:v>Automated test generation</x:v>
      </x:c>
      <x:c r="Q1235" t="str">
        <x:v>Yes</x:v>
      </x:c>
    </x:row>
    <x:row r="1236" ht="25.5" customHeight="1">
      <x:c r="A1236" t="str">
        <x:v>exLong: Generating Exceptional Behavior Tests with Large Language Models</x:v>
      </x:c>
      <x:c r="B1236" t="str">
        <x:v>Testing</x:v>
      </x:c>
      <x:c r="C1236" t="str">
        <x:v>The paper exLong: Generating Exceptional Behavior Tests with Large Language Models introduces exLong, a framework that leverages fine-tuned large language models (LLMs) to automatically generate exceptional behavior tests (EBTs). exLong enhances test generation by reasoning about traces leading to throw statements, guard expressions, and relevant non-EBTs. Evaluations show that exLong outperforms state-of-the-art models (e.g., GPT-4o and CAT-LM) and analysis-based tools (e.g., Randoop and EvoSuite) in both developer-oriented and machine-oriented use cases. Additionally, 23 EBTs generated by exLong were accepted by open-source projects, demonstrating its practical utility.</x:v>
      </x:c>
      <x:c r="D1236" t="str">
        <x:v>The paper exLong: Generating Exceptional Behavior Tests with Large Language Models introduces exLong, a framework that leverages fine-tuned large language models (LLMs) to automatically generate exceptional behavior tests (EBTs). exLong enhances test generation by reasoning about traces leading to throw statements, guard expressions, and relevant non-EBTs. Evaluations show that exLong outperforms state-of-the-art models (e.g., GPT-4o and CAT-LM) and analysis-based tools (e.g., Randoop and EvoSuite) in both developer-oriented and machine-oriented use cases. Additionally, 23 EBTs generated by exLong were accepted by open-source projects, demonstrating its practical utility.</x:v>
      </x:c>
      <x:c r="E1236" t="str">
        <x:v>Use large language models to automatically generate abnormal behavior tests (EBT), and improve the coverage and understandability of test generation by combining program analysis and contextual reasoning.</x:v>
      </x:c>
      <x:c r="F1236" t="str">
        <x:v>Yes</x:v>
      </x:c>
      <x:c r="G1236" t="str">
        <x:v>ICSE-25</x:v>
      </x:c>
      <x:c r="H1236" t="str">
        <x:v>The paper uses a Java project dataset collected from CodeSearchNet, containing 562 projects, of which 12,574 tests are EBT. In addition, some classes were selected from open source projects for experiments.</x:v>
      </x:c>
      <x:c r="I1236" t="str">
        <x:v>Similarity metrics: BLEU, CodeBLEU, edit similarity (EditSim) and exact match (xMatch).
Functional indicators: compilation pass rate (Compilable%), matched exception type (Matched-E%), executability (Runnable%) and throw statement coverage (ThrowCov%).
Effect: In developer-oriented use cases, exLong’s generated EBT executability (Runnable%) is 9.9% higher than GPT3.5 and 83.8% higher than CAT-LM; in machine-oriented use cases, exLong’s throw statement coverage (ThrowCov%) is significantly higher than Randoop and EvoSuite.</x:v>
      </x:c>
      <x:c r="J1236" t="str">
        <x:v>No</x:v>
      </x:c>
      <x:c r="K1236" t="str">
        <x:v>Not reported</x:v>
      </x:c>
      <x:c r="L1236" t="str">
        <x:v>No</x:v>
      </x:c>
      <x:c r="M1236" s="6" t="e">
        <x:f>HYPERLINK("https://github.com/EngineeringSoftware/exLong","https://github.com/EngineeringSoftware/exLong")</x:f>
        <x:v>HYPERLINK is not implemented. linkLocation=https://github.com/EngineeringSoftware/exLong, friendlyName=https://github.com/EngineeringSoftware/exLong</x:v>
      </x:c>
      <x:c r="N1236" t="str">
        <x:v>8</x:v>
      </x:c>
      <x:c r="O1236" t="str">
        <x:v>Program Analysis and Software Testing</x:v>
      </x:c>
      <x:c r="P1236" t="str">
        <x:v>Automated test generation</x:v>
      </x:c>
      <x:c r="Q1236" t="str">
        <x:v>Yes</x:v>
      </x:c>
    </x:row>
    <x:row r="1237" ht="25.5" customHeight="1">
      <x:c r="A1237" s="2" t="str">
        <x:v>TOGLL: Correct and Strong Test Oracle Generation with LLMs</x:v>
      </x:c>
      <x:c r="B1237" t="str">
        <x:v>Testing</x:v>
      </x:c>
      <x:c r="C1237" t="str">
        <x:v>This paper introduces TOGLL, an LLM-based method for automated test oracle generation, addressing the limitations of current neural approaches such as high false positive rates and weak bug detection. By fine-tuning seven code LLMs with six distinct prompts, TOGLL generates correct, diverse, and strong test oracles. Experiments show that TOGLL produces 3.8 times more correct assertion oracles and 4.9 times more exception oracles than the state-of-the-art method TOGA, while detecting significantly more unique bugs. The study also demonstrates TOGLL's generalizability on unseen Java projects and its effectiveness in mutation testing and real bug detection.</x:v>
      </x:c>
      <x:c r="D1237" t="str">
        <x:v>This paper introduces TOGLL, an LLM-based method for automated test oracle generation, addressing the limitations of current neural approaches such as high false positive rates and weak bug detection. By fine-tuning seven code LLMs with six distinct prompts, TOGLL generates correct, diverse, and strong test oracles. Experiments show that TOGLL produces 3.8 times more correct assertion oracles and 4.9 times more exception oracles than the state-of-the-art method TOGA, while detecting significantly more unique bugs. The study also demonstrates TOGLL's generalizability on unseen Java projects and its effectiveness in mutation testing and real bug detection.</x:v>
      </x:c>
      <x:c r="E1237" t="str">
        <x:v>Automated test oracle generation based on large language models (LLM) focuses on solving the problem of generating correct, diverse and powerful test oracles.</x:v>
      </x:c>
      <x:c r="F1237" t="str">
        <x:v>Yes</x:v>
      </x:c>
      <x:c r="G1237" t="str">
        <x:v>ICSE-25</x:v>
      </x:c>
      <x:c r="H1237" t="str">
        <x:v>The paper uses the following benchmarks:
SF110 dataset: Contains 110 open source Java projects for fine-tuning LLM.
OracleEval25 data set: Contains 25 large-scale industrial-level Java projects, used to evaluate the generalization ability of the model.
Defects4J dataset: used for real defect detection experiments.</x:v>
      </x:c>
      <x:c r="I1237" t="str">
        <x:v>Correctness (Success Rate): TOGLL generates 3.8 times more assertion predictions and 4.9 times more exception predictions than TOGA respectively.
Diversity: Only 9.5% of the assertions generated by TOGLL exactly match the assertions in the training data.
Defect detection capabilities:
TOGLL detected 1023 unique mutants that EvoSuite failed to detect, 9.7 times more than TOGA.
In the Defects4J dataset, TOGLL detected 64 real defects, 106% more than TOGA.</x:v>
      </x:c>
      <x:c r="J1237" t="str">
        <x:v>No</x:v>
      </x:c>
      <x:c r="K1237" t="str">
        <x:v>Not reported</x:v>
      </x:c>
      <x:c r="L1237" t="str">
        <x:v>No</x:v>
      </x:c>
      <x:c r="M1237" s="6"/>
      <x:c r="N1237"/>
      <x:c r="O1237" t="str">
        <x:v>Program Analysis and Software Testing</x:v>
      </x:c>
      <x:c r="P1237" t="str">
        <x:v>Automated test generation</x:v>
      </x:c>
      <x:c r="Q1237" t="str">
        <x:v>Yes</x:v>
      </x:c>
    </x:row>
    <x:row r="1238" ht="25.5" customHeight="1">
      <x:c r="A1238" t="str">
        <x:v>Answering User Questions about Machine Learning Models through Standardized Model CardsSE for AI</x:v>
      </x:c>
      <x:c r="B1238" t="str">
        <x:v>Development</x:v>
      </x:c>
      <x:c r="C1238" t="str">
        <x:v>This paper investigates user questions about machine learning models on Hugging Face (HF), analyzing the effort involved in answering them, the high-level topics of discussions, and the potential of standardized model cards to address these questions. Findings reveal that 40.1% of questions remain unanswered, while 42.5% could be resolved using a standard model card template. The study recommends enhancing documentation with development details and usage instructions to reduce community workload and improve user experience.</x:v>
      </x:c>
      <x:c r="D1238" t="str">
        <x:v>This paper investigates user questions about machine learning models on Hugging Face (HF), analyzing the effort involved in answering them, the high-level topics of discussions, and the potential of standardized model cards to address these questions. Findings reveal that 40.1% of questions remain unanswered, while 42.5% could be resolved using a standard model card template. The study recommends enhancing documentation with development details and usage instructions to reduce community workload and improve user experience.</x:v>
      </x:c>
      <x:c r="E1238" t="str">
        <x:v>The research topic is to optimize machine learning model documents through standardized model card templates to reduce user questions and improve question and answer efficiency.</x:v>
      </x:c>
      <x:c r="F1238" t="str">
        <x:v>Yes</x:v>
      </x:c>
      <x:c r="G1238" t="str">
        <x:v>ICSE-25</x:v>
      </x:c>
      <x:c r="H1238" t="str">
        <x:v>The paper uses the following benchmarks:
Hugging Face community discussion data: Contains 11,278 user questions.
Standardized model card template: based on the template proposed by Mitchell et al.</x:v>
      </x:c>
      <x:c r="I1238" t="str">
        <x:v>Question response rate: 40.1% of questions were not answered.
Model card coverage: 42.5% of problems can be solved through standardized templates.
Topic analysis: 5 high-level topics (such as model settings, deployment errors, etc.) were identified.
Delay in answering: The median answer was the same day, but 28.8% of questions were not answered for more than 24 hours.</x:v>
      </x:c>
      <x:c r="J1238" t="str">
        <x:v>No</x:v>
      </x:c>
      <x:c r="K1238" t="str">
        <x:v>Not reported</x:v>
      </x:c>
      <x:c r="L1238" t="str">
        <x:v>No</x:v>
      </x:c>
      <x:c r="M1238" s="6"/>
      <x:c r="N1238"/>
      <x:c r="O1238" t="str">
        <x:v>Software maintenance and evolution</x:v>
      </x:c>
      <x:c r="P1238" t="str">
        <x:v>Open source community and collaboration model</x:v>
      </x:c>
      <x:c r="Q1238" t="str">
        <x:v>Yes</x:v>
      </x:c>
    </x:row>
    <x:row r="1239" ht="25.5" customHeight="1">
      <x:c r="A1239" t="str">
        <x:v>Fairness Testing through Extreme Value TheorySE for AI</x:v>
      </x:c>
      <x:c r="B1239" t="str">
        <x:v>Testing</x:v>
      </x:c>
      <x:c r="C1239" t="str">
        <x:v>The paper introduces a fairness testing framework based on Extreme Value Theory (EVT) to evaluate discrimination in the tail of machine learning (ML) outcome distributions. Traditional fairness research focuses on "average-case" discrimination, while this work quantifies "worst-case" discrimination through a novel metric called Extreme Counterfactual Discrimination (ECD). The authors propose a randomized algorithm that leverages generative AI to sample realistic test cases from the tail of distributions. Experiments show that existing bias mitigators may increase worst-case discrimination, whereas the proposed ECD-based mitigator improves fairness in 90% of cases without degrading average-case performance.</x:v>
      </x:c>
      <x:c r="D1239" t="str">
        <x:v>The paper introduces a fairness testing framework based on Extreme Value Theory (EVT) to evaluate discrimination in the tail of machine learning (ML) outcome distributions. Traditional fairness research focuses on "average-case" discrimination, while this work quantifies "worst-case" discrimination through a novel metric called Extreme Counterfactual Discrimination (ECD). The authors propose a randomized algorithm that leverages generative AI to sample realistic test cases from the tail of distributions. Experiments show that existing bias mitigators may increase worst-case discrimination, whereas the proposed ECD-based mitigator improves fairness in 90% of cases without degrading average-case performance.</x:v>
      </x:c>
      <x:c r="E1239" t="str">
        <x:v>For fairness testing of machine learning models, especially for discriminatory behavior in extreme cases, a quantitative method and mitigation strategy based on extreme value theory (EVT) are proposed.</x:v>
      </x:c>
      <x:c r="F1239" t="str">
        <x:v>Yes</x:v>
      </x:c>
      <x:c r="G1239" t="str">
        <x:v>ICSE-25</x:v>
      </x:c>
      <x:c r="H1239" t="str">
        <x:v>The paper uses 9 fairness-related data sets, including:
Adult Census Income
Compas
German Credit
Bank Marketing
Default of Credit Card Clients
Heart Disease
MEPS15/16
Student Performance</x:v>
      </x:c>
      <x:c r="I1239" t="str">
        <x:v>Quantitative indicators:
Average Counterfactual Discrimination (ACD)
Extreme Counterfactual Discrimination (ECD)
Conditional Value at Risk (CVaR)
Statistical Parity Difference (SPD)
Differential Impact (DI)
Model Accuracy (Accuracy Loss)
Effect:
EVT effectively models tail discrimination in 95% of cases.
In 33% of cases, ECD showed significantly higher discrimination than ACD.
The proposed ECD mitigation method improves tail fairness in 90% of cases without reducing average fairness.</x:v>
      </x:c>
      <x:c r="J1239" t="str">
        <x:v>No</x:v>
      </x:c>
      <x:c r="K1239" t="str">
        <x:v>Not reported</x:v>
      </x:c>
      <x:c r="L1239" t="str">
        <x:v>No</x:v>
      </x:c>
      <x:c r="M1239" s="6"/>
      <x:c r="N1239"/>
      <x:c r="O1239" t="str">
        <x:v>Cross-cutting and emerging themes</x:v>
      </x:c>
      <x:c r="P1239" t="str">
        <x:v>AI ethics and fairness</x:v>
      </x:c>
      <x:c r="Q1239" t="str">
        <x:v>Yes</x:v>
      </x:c>
    </x:row>
    <x:row r="1240" ht="25.5" customHeight="1">
      <x:c r="A1240" s="2" t="str">
        <x:v>Fixing Large Language Models' Specification Misunderstanding for Better Code GenerationSE for AI</x:v>
      </x:c>
      <x:c r="B1240" t="str">
        <x:v>Development</x:v>
      </x:c>
      <x:c r="C1240" s="5" t="str">
        <x:v>The paper introduces μFix, a novel prompting technique designed to enhance the code generation performance of Large Language Models (LLMs) by improving their understanding of programming specifications. μFix synergizes two existing approaches:
Thought-Eliciting Prompting: Leverages test case analysis to refine specification understanding.
Feedback-Based Prompting: Adjusts understanding based on execution feedback to bridge the gap between reasoning and code generation.
Experiments on benchmarks like HumanEval and APPS show that μFix outperforms 15 baseline methods, achieving an average improvement of 35.62% in Pass@1.</x:v>
      </x:c>
      <x:c r="D1240" t="str">
        <x:v>The paper introduces μFix, a novel prompting technique designed to enhance the code generation performance of Large Language Models (LLMs) by improving their understanding of programming specifications. μFix synergizes two existing approaches:
Thought-Eliciting Prompting: Leverages test case analysis to refine specification understanding.
Feedback-Based Prompting: Adjusts understanding based on execution feedback to bridge the gap between reasoning and code generation.
Experiments on benchmarks like HumanEval and APPS show that μFix outperforms 15 baseline methods, achieving an average improvement of 35.62% in Pass@1.</x:v>
      </x:c>
      <x:c r="E1240" t="str">
        <x:v>Improve the accuracy and performance of code generation by improving large language models' understanding of programming specifications. The core method is a combination of test case analysis and feedback-driven prompt optimization.</x:v>
      </x:c>
      <x:c r="F1240" t="str">
        <x:v>Yes</x:v>
      </x:c>
      <x:c r="G1240" t="str">
        <x:v>ICSE-25</x:v>
      </x:c>
      <x:c r="H1240" t="str">
        <x:v>The experiments used 6 widely used code generation benchmark datasets:
HumanEval
HumanEval+ (Extended version)
APPS
APPS-ET (extended version)
MBPP
MBPP-ET (extended version)</x:v>
      </x:c>
      <x:c r="I1240" t="str">
        <x:v>Main indicators:
Pass@1: The proportion of generated code that passes all test cases, μFix improves by 35.62% on average.
AvgPassRatio (APR): Average test case pass rate, μFix is ​​significantly better than the baseline.
Comparing baselines: 15 existing prompt technologies (such as CoT, Self-repair, etc.), μFix performs best on all benchmarks and models (ChatGPT, DeepSeek-Coder).</x:v>
      </x:c>
      <x:c r="J1240" t="str">
        <x:v>No</x:v>
      </x:c>
      <x:c r="K1240" t="str">
        <x:v>Not reported</x:v>
      </x:c>
      <x:c r="L1240" t="str">
        <x:v>No</x:v>
      </x:c>
      <x:c r="M1240" s="6"/>
      <x:c r="N1240"/>
      <x:c r="O1240" t="str">
        <x:v>Code generation and understanding</x:v>
      </x:c>
      <x:c r="P1240" t="str">
        <x:v>Code generation and completion</x:v>
      </x:c>
      <x:c r="Q1240" t="str">
        <x:v>Yes</x:v>
      </x:c>
    </x:row>
    <x:row r="1241" ht="25.5" customHeight="1">
      <x:c r="A1241" s="2" t="str">
        <x:v>SOEN-101: Code Generation by Emulating Software Process Models Using Large Language Model AgentsSE for AI</x:v>
      </x:c>
      <x:c r="B1241" t="str">
        <x:v>Development</x:v>
      </x:c>
      <x:c r="C1241" t="str">
        <x:v>The paper introduces FlowGen, a framework that emulates software process models (e.g., Waterfall, TDD, and Scrum) for code generation using multiple Large Language Model (LLM) agents. These agents, representing roles like requirement engineers, architects, developers, and testers, collaborate to generate code. Evaluated on benchmarks such as HumanEval and MBPP, FlowGen demonstrates significant improvements in code generation accuracy and quality, with the Scrum model achieving the highest Pass@1 scores. The study also examines the impact of development activities on code quality and the stability of results across different LLM versions and temperature settings.</x:v>
      </x:c>
      <x:c r="D1241" t="str">
        <x:v>The paper introduces FlowGen, a framework that emulates software process models (e.g., Waterfall, TDD, and Scrum) for code generation using multiple Large Language Model (LLM) agents. These agents, representing roles like requirement engineers, architects, developers, and testers, collaborate to generate code. Evaluated on benchmarks such as HumanEval and MBPP, FlowGen demonstrates significant improvements in code generation accuracy and quality, with the Scrum model achieving the highest Pass@1 scores. The study also examines the impact of development activities on code quality and the stability of results across different LLM versions and temperature settings.</x:v>
      </x:c>
      <x:c r="E1241" t="str">
        <x:v>Leverage Large Language Model (LLM) agents to collaboratively produce high-quality code by simulating software process models such as Waterfall, TDD, and Scrum.</x:v>
      </x:c>
      <x:c r="F1241" t="str">
        <x:v>Yes</x:v>
      </x:c>
      <x:c r="G1241" t="str">
        <x:v>ICSE-25</x:v>
      </x:c>
      <x:c r="H1241" t="str">
        <x:v>The paper uses the following four benchmarks:
HumanEval
HumanEval-ET
MBPP (Mostly Basic Python Programming)
MBPP-ET</x:v>
      </x:c>
      <x:c r="I1241" t="str">
        <x:v>Quantitative indicators: Pass@1 (the proportion of first-time generated code that passes the test), code smell density (such as errors, warnings, conventions and refactorings), exception handling density.
Effect:
The Pass@1 of FlowGenScrum on HumanEval, HumanEval-ET, MBPP and MBPP-ET are 75.2, 65.5, 82.5 and 56.7 respectively, which is 15% higher than RawGPT on average.
FlowGen significantly reduces code smells (such as an 81.8% to 96.0% reduction in error density) and increases exception handling code.</x:v>
      </x:c>
      <x:c r="J1241" t="str">
        <x:v>No</x:v>
      </x:c>
      <x:c r="K1241" t="str">
        <x:v>Not reported</x:v>
      </x:c>
      <x:c r="L1241" t="str">
        <x:v>No</x:v>
      </x:c>
      <x:c r="M1241" s="6"/>
      <x:c r="N1241"/>
      <x:c r="O1241" t="str">
        <x:v>Code generation and understanding</x:v>
      </x:c>
      <x:c r="P1241" t="str">
        <x:v>Code generation and completion</x:v>
      </x:c>
      <x:c r="Q1241" t="str">
        <x:v>Yes</x:v>
      </x:c>
    </x:row>
    <x:row r="1242" ht="25.5" customHeight="1">
      <x:c r="A1242" t="str">
        <x:v>The Product Beyond the Model -- An Empirical Study of Repositories of Open-Source ML ProductsSE for AI</x:v>
      </x:c>
      <x:c r="B1242" t="str">
        <x:v>Development</x:v>
      </x:c>
      <x:c r="C1242" t="str">
        <x:v>The paper analyzes 262 open-source machine learning (ML) products to study development practices and challenges. It finds that open-source ML products are typically developed by small teams with limited involvement of data scientists, exhibit low modularity between ML and non-ML code, and rarely adopt industry best practices such as model testing, pipeline automation, and monitoring. The study also explores architectural choices, development processes, and the lack of responsible AI practices, offering implications for research, development, and education.</x:v>
      </x:c>
      <x:c r="D1242" t="str">
        <x:v>The paper analyzes 262 open-source machine learning (ML) products to study development practices and challenges. It finds that open-source ML products are typically developed by small teams with limited involvement of data scientists, exhibit low modularity between ML and non-ML code, and rarely adopt industry best practices such as model testing, pipeline automation, and monitoring. The study also explores architectural choices, development processes, and the lack of responsible AI practices, offering implications for research, development, and education.</x:v>
      </x:c>
      <x:c r="E1242" t="str">
        <x:v>Development practices, architecture design and challenges of open source machine learning (ML) products.</x:v>
      </x:c>
      <x:c r="F1242" t="str">
        <x:v>Yes</x:v>
      </x:c>
      <x:c r="G1242" t="str">
        <x:v>ICSE-25</x:v>
      </x:c>
      <x:c r="H1242" t="str">
        <x:v>The paper does not use traditional benchmarks, but conducts research by analyzing the actual code base and development history of 262 open source ML products.</x:v>
      </x:c>
      <x:c r="I1242" t="str">
        <x:v>Quantitative indicators: team composition (such as the ratio of data scientists to software engineers), degree of code modularity, model test coverage, degree of pipeline automation, and the existence of monitoring mechanisms.
Effects: The study found that there are few data scientists involved in open source ML products (only 8/30 projects have core contributors with ML background), the modularity of ML and non-ML code is low (12/30 projects are frequently modified together), and the adoption rate of model testing (8/30) and monitoring (1/30) is extremely low.</x:v>
      </x:c>
      <x:c r="J1242" t="str">
        <x:v>No</x:v>
      </x:c>
      <x:c r="K1242" t="str">
        <x:v>Not reported</x:v>
      </x:c>
      <x:c r="L1242" t="str">
        <x:v>No</x:v>
      </x:c>
      <x:c r="M1242" s="6"/>
      <x:c r="N1242"/>
      <x:c r="O1242" t="str">
        <x:v>Software maintenance and evolution</x:v>
      </x:c>
      <x:c r="P1242" t="str">
        <x:v>Open source project sustainability research</x:v>
      </x:c>
      <x:c r="Q1242" t="str">
        <x:v>No</x:v>
      </x:c>
    </x:row>
    <x:row r="1243" ht="25.5" customHeight="1">
      <x:c r="A1243" t="str">
        <x:v>BDefects4NN: A Backdoor Defect Database for Controlled Localization Studies in Neural Networks</x:v>
      </x:c>
      <x:c r="B1243" t="str">
        <x:v>Testing</x:v>
      </x:c>
      <x:c r="C1243" t="str">
        <x:v>The paper introduces BDefects4NN, the first backdoor defect database for neural networks, featuring 1,654 labeled backdoor-infected models at neuron granularity. It proposes three defect injection rules and employs four backdoor attacks across four architectures and three datasets. Extensive experiments evaluate six localization criteria and two repair techniques, revealing limited effectiveness in current methods. Case studies highlight threats in autonomous driving and large language models, emphasizing the need for improved localization approaches.</x:v>
      </x:c>
      <x:c r="D1243" t="str">
        <x:v>The paper introduces BDefects4NN, the first backdoor defect database for neural networks, featuring 1,654 labeled backdoor-infected models at neuron granularity. It proposes three defect injection rules and employs four backdoor attacks across four architectures and three datasets. Extensive experiments evaluate six localization criteria and two repair techniques, revealing limited effectiveness in current methods. Case studies highlight threats in autonomous driving and large language models, emphasizing the need for improved localization approaches.</x:v>
      </x:c>
      <x:c r="E1243" t="str">
        <x:v>Locating and repairing neural network backdoor defects, focusing on building a standardized backdoor defect database and evaluating the performance of existing methods.</x:v>
      </x:c>
      <x:c r="F1243" t="str">
        <x:v>Yes</x:v>
      </x:c>
      <x:c r="G1243" t="str">
        <x:v>ICSE-25</x:v>
      </x:c>
      <x:c r="H1243" t="str">
        <x:v>The paper uses the self-built _BDefects4NN_ database, which includes CIFAR-10, CIFAR-100, GTSRB data sets and model architectures such as VGG-13/16 and ResNet-18/34.</x:v>
      </x:c>
      <x:c r="I1243" t="str">
        <x:v>Positioning effect: Weighted Jaccard Index (WJI), the best method CLP averages 41.80%.
Repair effect: attack success rate decreases (ASRD) and clean accuracy rate decreases (CAD), the average trimmed ASRD is 39.54%, and the fine-tuned average is 41.45%.
Efficiency: Time overhead (Time), CLP is the fastest (average 6 seconds), deepmufl is the slowest (22,830 seconds).</x:v>
      </x:c>
      <x:c r="J1243" t="str">
        <x:v>No</x:v>
      </x:c>
      <x:c r="K1243" t="str">
        <x:v>Autonomous driving lane detection (LaneATT model): Rear door defects cause the vehicle to deviate from the lane.
Large Language Model (ChatGLM): Trigger words cause sentiment analysis errors.</x:v>
      </x:c>
      <x:c r="L1243" t="str">
        <x:v>No</x:v>
      </x:c>
      <x:c r="M1243" s="6"/>
      <x:c r="N1243"/>
      <x:c r="O1243" t="str">
        <x:v>Software security and vulnerability analysis</x:v>
      </x:c>
      <x:c r="P1243" t="str">
        <x:v>Code Poisoning and Backdoor Detection</x:v>
      </x:c>
      <x:c r="Q1243" t="str">
        <x:v>Yes</x:v>
      </x:c>
    </x:row>
    <x:row r="1244" ht="25.5" customHeight="1">
      <x:c r="A1244" t="str">
        <x:v>RustAssistant: Using LLMs to Fix Compilation Errors in Rust Code</x:v>
      </x:c>
      <x:c r="B1244" t="str">
        <x:v>Development</x:v>
      </x:c>
      <x:c r="C1244" t="str">
        <x:v>This paper introduces RustAssistant, an LLM-based tool designed to automatically fix Rust compilation errors. Rust's ownership and borrowing rules, while ensuring memory safety, pose a steep learning curve for developers. RustAssistant leverages prompt engineering and iterative compiler feedback to generate accurate fixes, achieving 74% accuracy on real-world Rust code. It outperforms pattern-based tools like cargo fix and generalizes to fix Clippy linting errors with 75% accuracy. The work includes a curated dataset of Rust errors to facilitate future research. Key innovations include a structured changelog format for LLM outputs and error-grouping strategies to handle complex fixes.</x:v>
      </x:c>
      <x:c r="D1244" t="str">
        <x:v>This paper introduces RustAssistant, an LLM-based tool designed to automatically fix Rust compilation errors. Rust's ownership and borrowing rules, while ensuring memory safety, pose a steep learning curve for developers. RustAssistant leverages prompt engineering and iterative compiler feedback to generate accurate fixes, achieving 74% accuracy on real-world Rust code. It outperforms pattern-based tools like cargo fix and generalizes to fix Clippy linting errors with 75% accuracy. The work includes a curated dataset of Rust errors to facilitate future research. Key innovations include a structured changelog format for LLM outputs and error-grouping strategies to handle complex fixes.</x:v>
      </x:c>
      <x:c r="E1244" t="str">
        <x:v>Automatically repair Rust compilation errors, focusing on how to use large language models (such as GPT-4) to iteratively interact with the compiler to generate code patches that are semantically correct and consistent with developer intentions.</x:v>
      </x:c>
      <x:c r="F1244" t="str">
        <x:v>Yes</x:v>
      </x:c>
      <x:c r="G1244" t="str">
        <x:v>ICSE-25</x:v>
      </x:c>
      <x:c r="H1244" t="str">
        <x:v>Micro-benchmarks: 270 self-written programs, covering 270/506 official Rust error codes.
Stack Overflow (SO) Code Snippets: 50 Rust questions pulled from SO.
Top-100 Rust crates: 182 real commits from GitHub (with 204 bugs).
Clippy static analysis errors: 346 lint errors from Top-10 Rust libraries.</x:v>
      </x:c>
      <x:c r="I1244" t="str">
        <x:v>Fix Rate:
Micro-benchmarks: GPT-4 reaches 93% (GPT-3.5 is 53%).
SO code: GPT-4 reaches 74% (cargo fix only 2%).
Top-100 crates: 73.63% of commits fully fixed.
Clippy errors: 75% (2.4 times higher than Clippy self-healing).
Efficiency indicators:
On average, each submission takes 249.9 seconds (GPT-4) and costs about $1.2 per submission.
Qualitative analysis:
88% of Clippy fixes keep runtime behavior unchanged.</x:v>
      </x:c>
      <x:c r="J1244" t="str">
        <x:v>No</x:v>
      </x:c>
      <x:c r="K1244" t="str">
        <x:v>Case 1: Fix the memory safety error (E0713) in the parking_lot library and suppress the destructor call through ManuallyDrop, which is consistent with the developer's actual repair plan.
Case 2: Solve the conflict between Vec iteration and modification in Stack Overflow (E0499), change the for loop to a while loop to avoid multiple variable borrowing.
Case 3: Fix the invalid type conversion problem reported by Clippy, such as replacing offset with add to comply with pointer arithmetic specifications.</x:v>
      </x:c>
      <x:c r="L1244" t="str">
        <x:v>Yes</x:v>
      </x:c>
      <x:c r="M1244" s="6"/>
      <x:c r="N1244"/>
      <x:c r="O1244" t="str">
        <x:v>Software maintenance and evolution</x:v>
      </x:c>
      <x:c r="P1244" t="str">
        <x:v>Automated program repair</x:v>
      </x:c>
      <x:c r="Q1244" t="str">
        <x:v>Yes</x:v>
      </x:c>
    </x:row>
    <x:row r="1245" ht="25.5" customHeight="1">
      <x:c r="A1245" t="str">
        <x:v>Increasing the Effectiveness of Automatically Generated Tests by Improving Class ObservabilityAward Winner</x:v>
      </x:c>
      <x:c r="B1245" t="str">
        <x:v>Testing</x:v>
      </x:c>
      <x:c r="C1245" t="str">
        <x:v>This paper addresses the observability challenges in automated unit test generation, where test tools struggle to access and validate internal class states, resulting in tests with high coverage but limited fault detection. The authors propose two extensions to the EvoSuite tool: injecting public accessors for private attributes and enabling recursive assertions for complex object states. Experiments on 100 Java classes from the SF-110 dataset show significant improvements in mutation scores, highlighting the impact of observability on test effectiveness.</x:v>
      </x:c>
      <x:c r="D1245" t="str">
        <x:v>This paper addresses the observability challenges in automated unit test generation, where test tools struggle to access and validate internal class states, resulting in tests with high coverage but limited fault detection. The authors propose two extensions to the EvoSuite tool: injecting public accessors for private attributes and enabling recursive assertions for complex object states. Experiments on 100 Java classes from the SF-110 dataset show significant improvements in mutation scores, highlighting the impact of observability on test effectiveness.</x:v>
      </x:c>
      <x:c r="E1245" t="str">
        <x:v>The research topic is to enhance the effectiveness of automatically generated tests by improving the observability of classes, including:
Expose encapsulated properties to improve test generation tools' access to internal state.
Extend assertion generation techniques to support recursive verification of complex object states.</x:v>
      </x:c>
      <x:c r="F1245" t="str">
        <x:v>Yes</x:v>
      </x:c>
      <x:c r="G1245" t="str">
        <x:v>ICSE-25</x:v>
      </x:c>
      <x:c r="H1245" t="str">
        <x:v>Using 100 Java classes from the SF-110 data set, these classes come from 32 open source projects, and the screening criteria are cyclomatic complexity ≥ 3 to ensure non-trivial test scenarios.</x:v>
      </x:c>
      <x:c r="I1245" t="str">
        <x:v>Quantitative indicators:
Mutation score: A measure of a test's ability to detect manually injected faults.
Code coverage (statement/branch coverage): Verify the code execution scope of the test.
Effect:
After injecting public accessors, the mutation scores of 26 classes were significantly improved (up to 49%).
The recursive assertion extension has slight improvements for 4 classes (0.96%-2.63% improvement).
After combining the two extensions, the mutation scores of the 26 classes further improved (the maximum is still 49%).</x:v>
      </x:c>
      <x:c r="J1245" t="str">
        <x:v>No</x:v>
      </x:c>
      <x:c r="K1245" t="str">
        <x:v>Not reported</x:v>
      </x:c>
      <x:c r="L1245" t="str">
        <x:v>Yes</x:v>
      </x:c>
      <x:c r="M1245" s="6"/>
      <x:c r="N1245"/>
      <x:c r="O1245" t="str">
        <x:v>Program Analysis and Software Testing</x:v>
      </x:c>
      <x:c r="P1245" t="str">
        <x:v>Automated test generation</x:v>
      </x:c>
      <x:c r="Q1245" t="str">
        <x:v>No</x:v>
      </x:c>
    </x:row>
    <x:row r="1246" ht="25.5" customHeight="1">
      <x:c r="A1246" t="str">
        <x:v>Invivo Fuzzing by Amplifying Actual Executions</x:v>
      </x:c>
      <x:c r="B1246" t="str">
        <x:v>Testing</x:v>
      </x:c>
      <x:c r="C1246" t="str">
        <x:v>This paper introduces In-Vivo Fuzzing, a novel approach to automate library fuzzing by leveraging actual execution contexts from host programs. Traditional fuzzing requires manually crafted fuzz drivers, which limits scalability and effectiveness. In-Vivo Fuzzing dynamically intercepts and amplifies function calls within a host’s execution, enabling coverage-guided fuzzing without manual driver development. Experiments on libraries like OpenSSL demonstrate significant coverage improvements and the discovery of critical vulnerabilities, including CVE-2022-3602.</x:v>
      </x:c>
      <x:c r="D1246" t="str">
        <x:v>This paper introduces In-Vivo Fuzzing, a novel approach to automate library fuzzing by leveraging actual execution contexts from host programs. Traditional fuzzing requires manually crafted fuzz drivers, which limits scalability and effectiveness. In-Vivo Fuzzing dynamically intercepts and amplifies function calls within a host’s execution, enabling coverage-guided fuzzing without manual driver development. Experiments on libraries like OpenSSL demonstrate significant coverage improvements and the discovery of critical vulnerabilities, including CVE-2022-3602.</x:v>
      </x:c>
      <x:c r="E1246" t="str">
        <x:v>Automated fuzz testing is implemented by utilizing the execution context of the host program, including:
Automatically identify "Amplifier Points" to locate the objective function.
Inject fuzz testing logic at runtime and overwrite the boot to generate test input.
Verify the effectiveness of this method in improving code coverage and vulnerability discovery capabilities.</x:v>
      </x:c>
      <x:c r="F1246" t="str">
        <x:v>Yes</x:v>
      </x:c>
      <x:c r="G1246" t="str">
        <x:v>ICSE-25</x:v>
      </x:c>
      <x:c r="H1246" t="str">
        <x:v>OpenSSL (cryptography library)
libxml2 (XML parsing library)
htslib (high-throughput sequencing data processing library)
leptonica (image processing library)
The experimental data comes from the execution and test suite of the actual host program.</x:v>
      </x:c>
      <x:c r="I1246" t="str">
        <x:v>Quantitative indicators:
Code coverage (line coverage, branch coverage).
Number of vulnerability discoveries (e.g., memory safety vulnerabilities, assertion violations).
Effect:
High-severity vulnerabilities (CVE-2022-3602) and undisclosed vulnerabilities (such as CVE-2023-0215) were discovered in OpenSSL.
7 new vulnerabilities (5 memory safety vulnerabilities and 2 assertion violations) were discovered in htslib.
Code coverage has been significantly improved (for example, libass coverage increased by 38%, and libexif increased by 92%).</x:v>
      </x:c>
      <x:c r="J1246" t="str">
        <x:v>Yes</x:v>
      </x:c>
      <x:c r="K1246" t="str">
        <x:v>The paper mentions Google's OSS-Fuzz project, which encourages developers to write fuzzy drivers through a reward mechanism (up to $30,000). In addition, widely used libraries such as OpenSSL and libxml2 were selected as experimental subjects to verify the practical application potential of the method.</x:v>
      </x:c>
      <x:c r="L1246" t="str">
        <x:v>Yes</x:v>
      </x:c>
      <x:c r="M1246" s="6" t="e">
        <x:f>HYPERLINK("https://github.com/OctavioGalland/afllive","https://github.com/OctavioGalland/afllive")</x:f>
        <x:v>HYPERLINK is not implemented. linkLocation=https://github.com/OctavioGalland/afllive, friendlyName=https://github.com/OctavioGalland/afllive</x:v>
      </x:c>
      <x:c r="N1246" t="str">
        <x:v>14</x:v>
      </x:c>
      <x:c r="O1246" t="str">
        <x:v>Program Analysis and Software Testing</x:v>
      </x:c>
      <x:c r="P1246" t="str">
        <x:v>Automated test generation</x:v>
      </x:c>
      <x:c r="Q1246" t="str">
        <x:v>No</x:v>
      </x:c>
    </x:row>
    <x:row r="1247" ht="25.5" customHeight="1">
      <x:c r="A1247" t="str">
        <x:v>Towards High-strength Combinatorial Interaction Testing for Highly Configurable Software Systems</x:v>
      </x:c>
      <x:c r="B1247" t="str">
        <x:v>Testing</x:v>
      </x:c>
      <x:c r="C1247" t="str">
        <x:v>This paper introduces HSCA, a novel local search algorithm designed to address high-strength combinatorial interaction testing (e.g., 4-wise and 5-wise testing). By incorporating a multi-round covering array generation mechanism, dynamic priority assigning technique, and variable grouping strategy, HSCA effectively reduces the size of test suites and outperforms state-of-the-art methods on 35 real-world and synthetic instances. Experimental results demonstrate HSCA's superior capability in generating high-strength covering arrays where existing algorithms fail.</x:v>
      </x:c>
      <x:c r="D1247" t="str">
        <x:v>This paper introduces HSCA, a novel local search algorithm designed to address high-strength combinatorial interaction testing (e.g., 4-wise and 5-wise testing). By incorporating a multi-round covering array generation mechanism, dynamic priority assigning technique, and variable grouping strategy, HSCA effectively reduces the size of test suites and outperforms state-of-the-art methods on 35 real-world and synthetic instances. Experimental results demonstrate HSCA's superior capability in generating high-strength covering arrays where existing algorithms fail.</x:v>
      </x:c>
      <x:c r="E1247" t="str">
        <x:v>High-strength Combinatorial Interaction Testing, especially for the generation of 4-wise and 5-wise coverage arrays.</x:v>
      </x:c>
      <x:c r="F1247" t="str">
        <x:v>Yes</x:v>
      </x:c>
      <x:c r="G1247" t="str">
        <x:v>ICSE-25</x:v>
      </x:c>
      <x:c r="H1247" t="str">
        <x:v>The paper uses 35 public examples, including 5 real-world configurable systems (such as Apache, Bugzilla, GCC, etc.) and 30 synthetic examples. These examples come from datasets widely used in academia and cited in multiple related studies.</x:v>
      </x:c>
      <x:c r="I1247" t="str">
        <x:v>Quantitative indicators: covering the minimum size (min.), average size (avg.) and generation time (time) of the array.
Effect: HSCA successfully generated all 4-wise covering arrays and 29 5-wise covering arrays in 35 instances, of which 11 4-wise and 15 5-wise instances cannot be completed by the existing algorithm. The coverage array size generated by HSCA is significantly smaller than other algorithms and has higher efficiency.</x:v>
      </x:c>
      <x:c r="J1247" t="str">
        <x:v>Yes</x:v>
      </x:c>
      <x:c r="K1247" t="str">
        <x:v>The paper mentions that high-intensity combined interactive testing is used to detect critical faults in LG Electronics' washing machines and refrigerators (Section I)</x:v>
      </x:c>
      <x:c r="L1247" t="str">
        <x:v>No</x:v>
      </x:c>
      <x:c r="M1247" s="6" t="e">
        <x:f>HYPERLINK("https://github.com/chuanluocs/HSCA","https://github.com/chuanluocs/HSCA")</x:f>
        <x:v>HYPERLINK is not implemented. linkLocation=https://github.com/chuanluocs/HSCA, friendlyName=https://github.com/chuanluocs/HSCA</x:v>
      </x:c>
      <x:c r="N1247" t="str">
        <x:v>0</x:v>
      </x:c>
      <x:c r="O1247" t="str">
        <x:v>Program Analysis and Software Testing</x:v>
      </x:c>
      <x:c r="P1247" t="str">
        <x:v>Automated test generation</x:v>
      </x:c>
      <x:c r="Q1247" t="str">
        <x:v>No</x:v>
      </x:c>
    </x:row>
    <x:row r="1248" ht="25.5" customHeight="1">
      <x:c r="A1248" t="str">
        <x:v>WDD: Weighted Delta Debugging</x:v>
      </x:c>
      <x:c r="B1248" t="str">
        <x:v>Testing</x:v>
      </x:c>
      <x:c r="C1248" t="str">
        <x:v>This paper introduces Weighted Delta Debugging (WDD), a novel approach to enhance traditional Delta Debugging algorithms (e.g., ddmin and ProbDD). Unlike prior methods that treat all input elements uniformly, WDD assigns weights (e.g., token counts) to elements and optimizes partitioning strategies accordingly. The proposed algorithms, Wddmin and WProbDD, significantly improve efficiency and effectiveness. Experiments on 62 real-world benchmarks show that Wddmin reduces minimization time by 51.31% and generates 9.12% smaller inputs, while WProbDD achieves 11.98% faster execution and 13.40% smaller results.</x:v>
      </x:c>
      <x:c r="D1248" t="str">
        <x:v>This paper introduces Weighted Delta Debugging (WDD), a novel approach to enhance traditional Delta Debugging algorithms (e.g., ddmin and ProbDD). Unlike prior methods that treat all input elements uniformly, WDD assigns weights (e.g., token counts) to elements and optimizes partitioning strategies accordingly. The proposed algorithms, Wddmin and WProbDD, significantly improve efficiency and effectiveness. Experiments on 62 real-world benchmarks show that Wddmin reduces minimization time by 51.31% and generates 9.12% smaller inputs, while WProbDD achieves 11.98% faster execution and 13.40% smaller results.</x:v>
      </x:c>
      <x:c r="E1248" t="str">
        <x:v>Weighted Delta Debugging (WDD) aims to improve existing delta debugging algorithms (such as ddmin and ProbDD) by introducing element weights to optimize the test input minimization process.</x:v>
      </x:c>
      <x:c r="F1248" t="str">
        <x:v>Yes</x:v>
      </x:c>
      <x:c r="G1248" t="str">
        <x:v>ICSE-25</x:v>
      </x:c>
      <x:c r="H1248" t="str">
        <x:v>C language programs: 32 large and complex programs triggering real vulnerabilities in LLVM and GCC, containing an average of 77,723 tokens.
XML files: 30 inputs that trigger the Bases (XML database) vulnerability, containing an average of 20,197 tokens.</x:v>
      </x:c>
      <x:c r="I1248" t="str">
        <x:v>Quantitative indicators:
S(#): Minimize the number of tokens in the result (smaller is better).
T(s): processing time (seconds, shorter is better).
Speed: Number of tokens deleted per second (higher is better).
Effect:
Wddmin: In HDD, the average time reduction is 51.31%, and the generated results are reduced by 9.12%; in Perses, the time is reduced by 7.47%, and the results are reduced by 0.96%.
WProbDD: In HDD, the time is reduced by 11.98%, and the result is 13.40% smaller; in Perses, the time is reduced by 9.72%, and the result is 2.20% smaller.</x:v>
      </x:c>
      <x:c r="J1248" t="str">
        <x:v>No</x:v>
      </x:c>
      <x:c r="K1248" t="str">
        <x:v>The paper mentions that GCC and LLVM require developers to submit a minimal vulnerability trigger (Section I), and WDD can be applied to compiler testing (such as debugging the GCC-71626 vulnerability). In addition, the XML benchmark is based on actual cases of Bases database.</x:v>
      </x:c>
      <x:c r="L1248" t="str">
        <x:v>No</x:v>
      </x:c>
      <x:c r="M1248" s="6"/>
      <x:c r="N1248"/>
      <x:c r="O1248" t="str">
        <x:v>Program Analysis and Software Testing</x:v>
      </x:c>
      <x:c r="P1248" t="str">
        <x:v>Test efficiency optimization</x:v>
      </x:c>
      <x:c r="Q1248" t="str">
        <x:v>No</x:v>
      </x:c>
    </x:row>
    <x:row r="1249" ht="25.5" customHeight="1">
      <x:c r="A1249" t="str">
        <x:v>TopSeed: Learning Seed Selection Strategies for Symbolic Execution from Scratch</x:v>
      </x:c>
      <x:c r="B1249" t="str">
        <x:v>Testing</x:v>
      </x:c>
      <x:c r="C1249" t="str">
        <x:v>This paper presents TopSeed, a novel approach that automatically selects optimal seeds to enhance symbolic execution. Symbolic execution is a software testing technique that explores program paths to generate high-coverage inputs or trigger bugs. Existing techniques often overlook the benefits of seeding, which initializes program states efficiently. TopSeed introduces an online learning algorithm to dynamically select promising seeds from candidate inputs generated during symbolic execution, without requiring a predefined seed corpus. Experiments on 17 open-source C programs show that TopSeed improves branch coverage by 35.5% on average and enhances bug-finding capabilities across four state-of-the-art symbolic execution techniques.</x:v>
      </x:c>
      <x:c r="D1249" t="str">
        <x:v>This paper presents TopSeed, a novel approach that automatically selects optimal seeds to enhance symbolic execution. Symbolic execution is a software testing technique that explores program paths to generate high-coverage inputs or trigger bugs. Existing techniques often overlook the benefits of seeding, which initializes program states efficiently. TopSeed introduces an online learning algorithm to dynamically select promising seeds from candidate inputs generated during symbolic execution, without requiring a predefined seed corpus. Experiments on 17 open-source C programs show that TopSeed improves branch coverage by 35.5% on average and enhances bug-finding capabilities across four state-of-the-art symbolic execution techniques.</x:v>
      </x:c>
      <x:c r="E1249" t="str">
        <x:v>The seed selection strategy optimization in symbolic execution aims to automatically select efficient seeds through dynamic learning algorithms to improve the coverage and error detection capabilities of symbolic execution.</x:v>
      </x:c>
      <x:c r="F1249" t="str">
        <x:v>Yes</x:v>
      </x:c>
      <x:c r="G1249" t="str">
        <x:v>ICSE-25</x:v>
      </x:c>
      <x:c r="H1249" t="str">
        <x:v>The paper uses 17 open source C programs as benchmarks, including:
sqlite-3.33.0 (251K LoC)
gawk-5.1.0 (70K LoC)
grep-3.6 (35K LoC)
diff-3.7 (33K LoC)
patch-2.7.6 (27K LoC)
12 other programs (8K–22K LoC).
The specific list can be found in Table IV of the paper.</x:v>
      </x:c>
      <x:c r="I1249" t="str">
        <x:v>Quantitative indicators:
Branch Coverage: Measured by the tool gcov.
Bug-Finding Capability: Counts the number of inputs that trigger reproducible errors.
Effect:
Branch coverage: TopSeed increases by 35.5% on average, and reaches 50.5% on the largest programs (such as sqlite).
Error detection: TopSeed found a total of 10 errors, while the baseline method found only 7.
Reduction in SMT solution calls: An average of 12,973 SMT solution calls were skipped (e.g. 18,188 fewer diff routines).</x:v>
      </x:c>
      <x:c r="J1249" t="str">
        <x:v>No</x:v>
      </x:c>
      <x:c r="K1249" t="str">
        <x:v>Not reported</x:v>
      </x:c>
      <x:c r="L1249" t="str">
        <x:v>No</x:v>
      </x:c>
      <x:c r="M1249" s="6" t="e">
        <x:f>HYPERLINK("https://github.com/skkusal/topseed","https://github.com/skkusal/topseed")</x:f>
        <x:v>HYPERLINK is not implemented. linkLocation=https://github.com/skkusal/topseed, friendlyName=https://github.com/skkusal/topseed</x:v>
      </x:c>
      <x:c r="N1249" t="str">
        <x:v>2</x:v>
      </x:c>
      <x:c r="O1249" t="str">
        <x:v>Program Analysis and Software Testing</x:v>
      </x:c>
      <x:c r="P1249" t="str">
        <x:v>Test efficiency optimization</x:v>
      </x:c>
      <x:c r="Q1249" t="str">
        <x:v>No</x:v>
      </x:c>
    </x:row>
    <x:row r="1250" ht="25.5" customHeight="1">
      <x:c r="A1250" t="str">
        <x:v>The Seeds of the FUTURE Sprout from History: Fuzzing for Unveiling Vulnerabilities in Prospective Deep-Learning LibrariesSecurityAward Winner</x:v>
      </x:c>
      <x:c r="B1250" t="str">
        <x:v>Testing</x:v>
      </x:c>
      <x:c r="C1250" t="str">
        <x:v>This paper presents FUTURE, a universal fuzzing framework designed for newly introduced and prospective deep learning (DL) libraries. FUTURE leverages historical bug information from existing libraries (e.g., PyTorch and TensorFlow) and fine-tunes large language models (LLMs) to generate test cases for detecting vulnerabilities in target libraries. The framework addresses challenges such as limited target flexibility and lack of bug-prone API sequences in existing fuzzing methods. Experimental results demonstrate that FUTURE detects 148 bugs across three DL libraries (Apple MLX, Huawei MindSpore, and OneFlow), including 142 previously unknown bugs and 10 CVEs. Additionally, FUTURE identifies 7 bugs in PyTorch, showcasing its ability to enhance security in both new and existing libraries.</x:v>
      </x:c>
      <x:c r="D1250" t="str">
        <x:v>This paper presents FUTURE, a universal fuzzing framework designed for newly introduced and prospective deep learning (DL) libraries. FUTURE leverages historical bug information from existing libraries (e.g., PyTorch and TensorFlow) and fine-tunes large language models (LLMs) to generate test cases for detecting vulnerabilities in target libraries. The framework addresses challenges such as limited target flexibility and lack of bug-prone API sequences in existing fuzzing methods. Experimental results demonstrate that FUTURE detects 148 bugs across three DL libraries (Apple MLX, Huawei MindSpore, and OneFlow), including 142 previously unknown bugs and 10 CVEs. Additionally, FUTURE identifies 7 bugs in PyTorch, showcasing its ability to enhance security in both new and existing libraries.</x:v>
      </x:c>
      <x:c r="E1250" t="str">
        <x:v>The fuzz testing optimization of the deep learning library focuses on generating test cases through historical vulnerability information and LLM to improve the vulnerability detection capabilities of the new library.</x:v>
      </x:c>
      <x:c r="F1250" t="str">
        <x:v>Yes</x:v>
      </x:c>
      <x:c r="G1250" t="str">
        <x:v>ICSE-25</x:v>
      </x:c>
      <x:c r="H1250" t="str">
        <x:v>The paper uses the following three newly introduced deep learning libraries as benchmark tests:
Apple MLX (v0.0.10)
Huawei MindSpore (v2.2.13)
OneFlow (v0.9.1)
In addition, PyTorch and TensorFlow serve as source libraries for historical vulnerability information.</x:v>
      </x:c>
      <x:c r="I1250" t="str">
        <x:v>Quantitative indicators:
Number of vulnerabilities: The total number of detected vulnerabilities and the distribution of CVE numbers.
Bug reproduction success rate: the proportion of historical vulnerability code that successfully triggers the same behavior in the new library.
Code generation effectiveness: The proportion of generated test code that is valid (no exceptions and calls the target API).
API coverage: The proportion of the target API covered by the test.
Effect:
Vulnerability detection: A total of 148 vulnerabilities were detected (142 unknown, 10 CVE).
Bug reproduction rate: average 10.2% (some tags such as "Nans and Infs" reach 20.9%).
Code generation effectiveness: 96.5%.
API coverage: 98.0% (443 of 452 target APIs covered).</x:v>
      </x:c>
      <x:c r="J1250" t="str">
        <x:v>Yes</x:v>
      </x:c>
      <x:c r="K1250" t="str">
        <x:v>mentioned. The paper mentions that the vulnerabilities detected by FUTURE have been submitted to the development teams of Apple MLX, Huawei MindSpore and OneFlow, among which MLX developers marked 5 "good first issue" tags. Additionally, reverse-detected PyTorch vulnerabilities were identified and fixed.</x:v>
      </x:c>
      <x:c r="L1250" t="str">
        <x:v>No</x:v>
      </x:c>
      <x:c r="M1250" s="6"/>
      <x:c r="N1250"/>
      <x:c r="O1250" t="str">
        <x:v>Program Analysis and Software Testing</x:v>
      </x:c>
      <x:c r="P1250" t="str">
        <x:v>Automated test generation</x:v>
      </x:c>
      <x:c r="Q1250" t="str">
        <x:v>Yes</x:v>
      </x:c>
    </x:row>
    <x:row r="1251" ht="25.5" customHeight="1">
      <x:c r="A1251" t="str">
        <x:v>Between Lines of Code: Unraveling the Distinct Patterns of Machine and Human Programmers</x:v>
      </x:c>
      <x:c r="B1251" t="str">
        <x:v>Development</x:v>
      </x:c>
      <x:c r="C1251" t="str">
        <x:v>The paper investigates the distinctions between machine-generated and human-authored code, proposing DetectCodeGPT, a novel method for detecting machine-generated code by analyzing lexical diversity, conciseness, and naturalness. Experimental results demonstrate that the method outperforms state-of-the-art techniques, offering a robust solution for maintaining software integrity and authenticity.</x:v>
      </x:c>
      <x:c r="D1251" t="str">
        <x:v>The paper investigates the distinctions between machine-generated and human-authored code, proposing DetectCodeGPT, a novel method for detecting machine-generated code by analyzing lexical diversity, conciseness, and naturalness. Experimental results demonstrate that the method outperforms state-of-the-art techniques, offering a robust solution for maintaining software integrity and authenticity.</x:v>
      </x:c>
      <x:c r="E1251" t="str">
        <x:v>Detection of machine-generated code, specifically by analyzing unique patterns of code such as lexical diversity, conciseness, and naturalness to distinguish machine-generated code from human-written code.</x:v>
      </x:c>
      <x:c r="F1251" t="str">
        <x:v>Yes</x:v>
      </x:c>
      <x:c r="G1251" t="str">
        <x:v>ICSE-25</x:v>
      </x:c>
      <x:c r="H1251" t="str">
        <x:v>CodeSearchNet
The Stack</x:v>
      </x:c>
      <x:c r="I1251" t="str">
        <x:v>Indicator: AUROC (Area Under the Receiver Operating Characteristic curve)
Effect: DetectCodeGPT improves AUROC by 7.6% on average compared to the best existing methods, and performs well on multiple models and data sets.</x:v>
      </x:c>
      <x:c r="J1251" t="str">
        <x:v>No</x:v>
      </x:c>
      <x:c r="K1251" t="str">
        <x:v>Not reported</x:v>
      </x:c>
      <x:c r="L1251" t="str">
        <x:v>No</x:v>
      </x:c>
      <x:c r="M1251" s="6" t="e">
        <x:f>HYPERLINK("https://github.com/YerbaPage/DetectCodeGPT","https://github.com/YerbaPage/DetectCodeGPT")</x:f>
        <x:v>HYPERLINK is not implemented. linkLocation=https://github.com/YerbaPage/DetectCodeGPT, friendlyName=https://github.com/YerbaPage/DetectCodeGPT</x:v>
      </x:c>
      <x:c r="N1251" t="str">
        <x:v>16</x:v>
      </x:c>
      <x:c r="O1251" t="str">
        <x:v>SE for AI </x:v>
      </x:c>
      <x:c r="P1251" t="str">
        <x:v>Detection, evaluation and improvement of AI-generated content</x:v>
      </x:c>
      <x:c r="Q1251" t="str">
        <x:v>Yes</x:v>
      </x:c>
    </x:row>
    <x:row r="1252" ht="25.5" customHeight="1">
      <x:c r="A1252" t="str">
        <x:v>Deep Learning-based Code Reviews: A Paradigm Shift or a Double-Edged Sword?</x:v>
      </x:c>
      <x:c r="B1252" t="str">
        <x:v>Testing</x:v>
      </x:c>
      <x:c r="C1252" t="str">
        <x:v>The paper investigates the impact of deep learning-based code review tools (e.g., ChatGPT Plus) on the code review process. A controlled experiment with 29 professional developers revealed that while most AI-generated review comments were accepted (89%), the tools did not significantly improve the detection of high-severity issues or reduce review time. Additionally, AI tools biased reviewers toward focusing on highlighted code areas, potentially overlooking other problems. The study recommends using AI tools as complements to manual reviews rather than replacements.</x:v>
      </x:c>
      <x:c r="D1252" t="str">
        <x:v>The paper investigates the impact of deep learning-based code review tools (e.g., ChatGPT Plus) on the code review process. A controlled experiment with 29 professional developers revealed that while most AI-generated review comments were accepted (89%), the tools did not significantly improve the detection of high-severity issues or reduce review time. Additionally, AI tools biased reviewers toward focusing on highlighted code areas, potentially overlooking other problems. The study recommends using AI tools as complements to manual reviews rather than replacements.</x:v>
      </x:c>
      <x:c r="E1252" t="str">
        <x:v>The application of deep learning in code reviews and its impact on review quality, time, and developer confidence.</x:v>
      </x:c>
      <x:c r="F1252" t="str">
        <x:v>Yes</x:v>
      </x:c>
      <x:c r="G1252" t="str">
        <x:v>ICSE-25</x:v>
      </x:c>
      <x:c r="H1252" t="str">
        <x:v>6 open source projects (such as maze-generator, tic-tac-toe, etc.) covering Java and Python languages.
Manually injected code quality issues (such as code duplication, documentation mismatch, etc.).</x:v>
      </x:c>
      <x:c r="I1252" t="str">
        <x:v>Indicators: review quality (number of issues found), review time, developer confidence score (1-5 points).
Effect:
AI tools helped discover more low-severity issues, but did not significantly improve the detection of high-severity issues.
Review times were not significantly reduced (average 42 minutes for MCR and 56 minutes for ACR).
Developer confidence has not improved with AI tools.</x:v>
      </x:c>
      <x:c r="J1252" t="str">
        <x:v>No</x:v>
      </x:c>
      <x:c r="K1252" t="str">
        <x:v>Not reported</x:v>
      </x:c>
      <x:c r="L1252" t="str">
        <x:v>No</x:v>
      </x:c>
      <x:c r="M1252" s="6" t="e">
        <x:f>HYPERLINK("https://github.com/CodeReviewExperiment/code_review_controlled_experiment","https://github.com/CodeReviewExperiment/code_review_controlled_experiment")</x:f>
        <x:v>HYPERLINK is not implemented. linkLocation=https://github.com/CodeReviewExperiment/code_review_controlled_experiment, friendlyName=https://github.com/CodeReviewExperiment/code_review_controlled_experiment</x:v>
      </x:c>
      <x:c r="N1252" t="str">
        <x:v>1</x:v>
      </x:c>
      <x:c r="O1252" t="str">
        <x:v>Human-computer interaction and developer tools</x:v>
      </x:c>
      <x:c r="P1252" t="str">
        <x:v>Developer experience and flow analysis</x:v>
      </x:c>
      <x:c r="Q1252" t="str">
        <x:v>Yes</x:v>
      </x:c>
    </x:row>
    <x:row r="1253" ht="25.5" customHeight="1">
      <x:c r="A1253" t="str">
        <x:v>An Exploratory Study of ML Sketches and Visual Code Assistants</x:v>
      </x:c>
      <x:c r="B1253" t="str">
        <x:v>Development</x:v>
      </x:c>
      <x:c r="C1253" t="str">
        <x:v>This study explores the integration of Visual Code Assistants in IDEs by converting whiteboard sketches into executable Python code (specifically Jupyter Notebooks). Through an experiment with 19 data scientists, the paper analyzes developers' sketching patterns and evaluates the capabilities of current sketch-to-code technologies. Results show that sketches often combine diagrams and textual annotations, with generated code achieving 70%-80% accuracy in high-level structure but only 25%-40% in implementation details. Sketching time positively correlates with code quality. Interviews highlight potential applications in education, prototyping, and collaborative settings.</x:v>
      </x:c>
      <x:c r="D1253" t="str">
        <x:v>This study explores the integration of Visual Code Assistants in IDEs by converting whiteboard sketches into executable Python code (specifically Jupyter Notebooks). Through an experiment with 19 data scientists, the paper analyzes developers' sketching patterns and evaluates the capabilities of current sketch-to-code technologies. Results show that sketches often combine diagrams and textual annotations, with generated code achieving 70%-80% accuracy in high-level structure but only 25%-40% in implementation details. Sketching time positively correlates with code quality. Interviews highlight potential applications in education, prototyping, and collaborative settings.</x:v>
      </x:c>
      <x:c r="E1253" t="str">
        <x:v>Use the visual code assistant to convert the machine learning workflow sketches drawn by developers into executable code, and evaluate its effectiveness and developer needs.</x:v>
      </x:c>
      <x:c r="F1253" t="str">
        <x:v>Yes</x:v>
      </x:c>
      <x:c r="G1253" t="str">
        <x:v>ICSE-25</x:v>
      </x:c>
      <x:c r="H1253" t="str">
        <x:v>The paper uses a custom benchmark to evaluate the quality of the generated code through the LLM-as-Judge method (GPT-4 as the judging model). Specific indicators include structural accuracy (Outline Accuracy) and implementation details accuracy (Instantiation Accuracy).</x:v>
      </x:c>
      <x:c r="I1253" t="str">
        <x:v>Outline Accuracy: Measures the proportion of correctly identified high-level steps in generated code, with an average of 79%.
Instantiation Accuracy: Measures the correctness of implementation details, with an average of 36%.
Reduced lines of code: Sketch generation code reduces the number of lines of code developers need to write by an average of 49%.
Time correlation: For every additional minute of sketching, the structural accuracy increases by 2.4 percentage points.</x:v>
      </x:c>
      <x:c r="J1253" t="str">
        <x:v>No</x:v>
      </x:c>
      <x:c r="K1253" t="str">
        <x:v>Not reported</x:v>
      </x:c>
      <x:c r="L1253" t="str">
        <x:v>No</x:v>
      </x:c>
      <x:c r="M1253" s="6"/>
      <x:c r="N1253"/>
      <x:c r="O1253" t="str">
        <x:v>Human-computer interaction and developer tools</x:v>
      </x:c>
      <x:c r="P1253" t="str">
        <x:v>Visualization and cognitive assistance in software engineering</x:v>
      </x:c>
      <x:c r="Q1253" t="str">
        <x:v>Yes</x:v>
      </x:c>
    </x:row>
    <x:row r="1254" ht="25.5" customHeight="1">
      <x:c r="A1254" t="str">
        <x:v>LiCoEval: Evaluating LLMs on License Compliance in Code Generation</x:v>
      </x:c>
      <x:c r="B1254" t="str">
        <x:v>Development</x:v>
      </x:c>
      <x:c r="C1254" t="str">
        <x:v>This paper introduces LiCoEval, the first benchmark for evaluating the license compliance capabilities of Large Language Models (LLMs) in code generation. Through empirical studies, the authors establish a standard for "striking similarity" to determine whether LLM-generated code may infringe on open-source licenses. Using this benchmark, they evaluate 14 popular LLMs, revealing that even top-performing models produce a non-negligible proportion (0.88%-2.01%) of code strikingly similar to existing open-source implementations, with most failing to provide accurate license information, particularly for Copyleft licenses. The findings highlight the urgent need to enhance LLM compliance and mitigate legal risks in AI-assisted software development.</x:v>
      </x:c>
      <x:c r="D1254" t="str">
        <x:v>This paper introduces LiCoEval, the first benchmark for evaluating the license compliance capabilities of Large Language Models (LLMs) in code generation. Through empirical studies, the authors establish a standard for "striking similarity" to determine whether LLM-generated code may infringe on open-source licenses. Using this benchmark, they evaluate 14 popular LLMs, revealing that even top-performing models produce a non-negligible proportion (0.88%-2.01%) of code strikingly similar to existing open-source implementations, with most failing to provide accurate license information, particularly for Copyleft licenses. The findings highlight the urgent need to enhance LLM compliance and mitigate legal risks in AI-assisted software development.</x:v>
      </x:c>
      <x:c r="E1254" t="str">
        <x:v>Evaluate the open source license compliance of large language models in code generation, including defining "significant similarity" criteria, building an evaluation benchmark (LiCoEval), and analyzing the compliance performance of mainstream LLMs.</x:v>
      </x:c>
      <x:c r="F1254" t="str">
        <x:v>Yes</x:v>
      </x:c>
      <x:c r="G1254" t="str">
        <x:v>ICSE-25</x:v>
      </x:c>
      <x:c r="H1254" t="str">
        <x:v>The paper constructed the LiCoEval benchmark, which contains 4,187 Python function-level code snippets, covering three types of licenses: Permissive, Weak Copyleft and Strong Copyleft, and screened open source codes with high reuse rate through the World of Code (WoC) data set.</x:v>
      </x:c>
      <x:c r="I1254" t="str">
        <x:v>Significant similarity ratio: The proportion of LLM-generated code that is significantly similar to open source code (0.88%-2.01%).
License information accuracy: The proportion of the model providing the correct license for significantly similar code (such as 74% for GPT-4o and 0% for DeepSeek-Coder-V2).
LICO composite score: a weighted metric that combines similarity ratio and license accuracy (Claude-3.5-Sonnet has the highest score, WizardCoder-Python-13B has the lowest).</x:v>
      </x:c>
      <x:c r="J1254" t="str">
        <x:v>No</x:v>
      </x:c>
      <x:c r="K1254" t="str">
        <x:v>Not reported</x:v>
      </x:c>
      <x:c r="L1254" t="str">
        <x:v>No</x:v>
      </x:c>
      <x:c r="M1254" s="6" t="e">
        <x:f>HYPERLINK("https://github.com/osslab-pku/LiCoEval","https://github.com/osslab-pku/LiCoEval")</x:f>
        <x:v>HYPERLINK is not implemented. linkLocation=https://github.com/osslab-pku/LiCoEval, friendlyName=https://github.com/osslab-pku/LiCoEval</x:v>
      </x:c>
      <x:c r="N1254" t="str">
        <x:v>12</x:v>
      </x:c>
      <x:c r="O1254" t="str">
        <x:v>Software security and vulnerability analysis</x:v>
      </x:c>
      <x:c r="P1254" t="str">
        <x:v>User safety and ethical compliance testing</x:v>
      </x:c>
      <x:c r="Q1254" t="str">
        <x:v>Yes</x:v>
      </x:c>
    </x:row>
    <x:row r="1255" ht="25.5" customHeight="1">
      <x:c r="A1255" t="str">
        <x:v>Trust Dynamics in AI-Assisted Development: Definitions, Factors, and Implications</x:v>
      </x:c>
      <x:c r="B1255" t="str">
        <x:v>Development</x:v>
      </x:c>
      <x:c r="C1255" t="str">
        <x:v>This study investigates how developers define, evaluate, and adjust trust in AI-generated code suggestions. Using a mixed-method approach (survey and observational study), the research reveals that developers prioritize comprehensibility and perceived correctness when assessing trustworthiness, but gaps exist between their definitions and actual evaluations. Notably, 48% of initially accepted suggestions were later modified or discarded, highlighting the dynamic nature of trust decisions. Based on the findings, the authors propose four guidelines to enhance developer-AI collaboration, validated through expert feedback.</x:v>
      </x:c>
      <x:c r="D1255" t="str">
        <x:v>This study investigates how developers define, evaluate, and adjust trust in AI-generated code suggestions. Using a mixed-method approach (survey and observational study), the research reveals that developers prioritize comprehensibility and perceived correctness when assessing trustworthiness, but gaps exist between their definitions and actual evaluations. Notably, 48% of initially accepted suggestions were later modified or discarded, highlighting the dynamic nature of trust decisions. Based on the findings, the authors propose four guidelines to enhance developer-AI collaboration, validated through expert feedback.</x:v>
      </x:c>
      <x:c r="E1255" t="str">
        <x:v>Developers’ trust dynamics in AI-Assisted Development (Trust Dynamics in AI-Assisted Development), including definitions, evaluation factors, and trust evolution.</x:v>
      </x:c>
      <x:c r="F1255" t="str">
        <x:v>Yes</x:v>
      </x:c>
      <x:c r="G1255" t="str">
        <x:v>ICSE-25</x:v>
      </x:c>
      <x:c r="H1255" t="str">
        <x:v>Dataset: CodeXGlue (for code snippet evaluation)
Tools: GitHub Copilot, ChatGPT and other AI code generation tools</x:v>
      </x:c>
      <x:c r="I1255" t="str">
        <x:v>Quantitative indicators:
Developer trust score for code suggestions (1-10 points)
Acceptance rate of code suggestions (82% initial acceptance, 52% final retention)
Correlation of code characteristics with trust scores (e.g. common code and security practices score highest)
Effect:
Developers trust general code (median 9/10) and secure code more.
48% of initially accepted suggestions were modified or deleted due to correctness or simplicity issues.</x:v>
      </x:c>
      <x:c r="J1255" t="str">
        <x:v>No</x:v>
      </x:c>
      <x:c r="K1255" t="str">
        <x:v>Not reported</x:v>
      </x:c>
      <x:c r="L1255" t="str">
        <x:v>Yes</x:v>
      </x:c>
      <x:c r="M1255" s="6"/>
      <x:c r="N1255"/>
      <x:c r="O1255" t="str">
        <x:v>Human-computer interaction and developer tools</x:v>
      </x:c>
      <x:c r="P1255" t="str">
        <x:v>Developer experience and flow analysis</x:v>
      </x:c>
      <x:c r="Q1255" t="str">
        <x:v>Yes</x:v>
      </x:c>
    </x:row>
    <x:row r="1256" ht="25.5" customHeight="1">
      <x:c r="A1256" t="str">
        <x:v>What Guides Our Choices? Modeling Developers' Trust and Behavioral Intentions Towards GenAI</x:v>
      </x:c>
      <x:c r="B1256" t="str">
        <x:v>Development</x:v>
      </x:c>
      <x:c r="C1256" t="str">
        <x:v>This study investigates the factors influencing developers' trust and behavioral intentions toward generative AI (genAI) tools. Through a survey of 238 developers from GitHub and Microsoft, the authors developed a theoretical model analyzed using Partial Least Squares-Structural Equation Modeling (PLS-SEM). The findings reveal that trust in genAI tools is significantly influenced by system/output quality, functional value, and goal maintenance, while trust and cognitive styles (e.g., motivations, computer self-efficacy, and risk tolerance) jointly shape usage intentions. The study also offers practical design recommendations to enhance user experience and inclusivity.</x:v>
      </x:c>
      <x:c r="D1256" t="str">
        <x:v>This study investigates the factors influencing developers' trust and behavioral intentions toward generative AI (genAI) tools. Through a survey of 238 developers from GitHub and Microsoft, the authors developed a theoretical model analyzed using Partial Least Squares-Structural Equation Modeling (PLS-SEM). The findings reveal that trust in genAI tools is significantly influenced by system/output quality, functional value, and goal maintenance, while trust and cognitive styles (e.g., motivations, computer self-efficacy, and risk tolerance) jointly shape usage intentions. The study also offers practical design recommendations to enhance user experience and inclusivity.</x:v>
      </x:c>
      <x:c r="E1256" t="str">
        <x:v>Developers’ Trust and Behavioral Intentions Towards GenAI (Modeling Developers’ Trust and Behavioral Intentions Towards GenAI), including influencing factors and their relationships.</x:v>
      </x:c>
      <x:c r="F1256" t="str">
        <x:v>Yes</x:v>
      </x:c>
      <x:c r="G1256" t="str">
        <x:v>ICSE-25</x:v>
      </x:c>
      <x:c r="H1256" t="str">
        <x:v>Dataset: Survey data comes from developers at GitHub and Microsoft (N=238)
Model method: Partial Least Squares Structural Equation Model (PLS-SEM)</x:v>
      </x:c>
      <x:c r="I1256" t="str">
        <x:v>Quantitative indicators:
Trust score (based on TXAI scale)
Behavioral intention score (based on UTAUT model)
Path coefficient (for example, the impact coefficient of system quality on trust is 0.42, p&lt;0.01)
Effect:
System/output quality, functional value and goal congruence have significant positive effects on trust (R²=0.68).
The explanatory power of trust and cognitive style on usage intention is 66% (R²=0.66).</x:v>
      </x:c>
      <x:c r="J1256" t="str">
        <x:v>No</x:v>
      </x:c>
      <x:c r="K1256" t="str">
        <x:v>Not reported</x:v>
      </x:c>
      <x:c r="L1256" t="str">
        <x:v>Yes</x:v>
      </x:c>
      <x:c r="M1256" s="6"/>
      <x:c r="N1256"/>
      <x:c r="O1256" t="str">
        <x:v>Human-computer interaction and developer tools</x:v>
      </x:c>
      <x:c r="P1256" t="str">
        <x:v>Developer experience and flow analysis</x:v>
      </x:c>
      <x:c r="Q1256" t="str">
        <x:v>Yes</x:v>
      </x:c>
    </x:row>
    <x:row r="1257" ht="25.5" customHeight="1">
      <x:c r="A1257" t="str">
        <x:v>Large Language Models as Configuration ValidatorsSecurity</x:v>
      </x:c>
      <x:c r="B1257" t="str">
        <x:v>Maintenance</x:v>
      </x:c>
      <x:c r="C1257" t="str">
        <x:v>The paper investigates the feasibility and effectiveness of using Large Language Models (LLMs) for configuration validation. The authors propose Ciri, a framework that employs prompt engineering and few-shot learning with valid and misconfiguration data to detect configuration errors. The study evaluates eight popular LLMs on ten open-source systems, demonstrating their potential in detecting common misconfigurations like syntax and range violations, while highlighting challenges with dependency and version-specific errors.</x:v>
      </x:c>
      <x:c r="D1257" t="str">
        <x:v>The paper investigates the feasibility and effectiveness of using Large Language Models (LLMs) for configuration validation. The authors propose Ciri, a framework that employs prompt engineering and few-shot learning with valid and misconfiguration data to detect configuration errors. The study evaluates eight popular LLMs on ten open-source systems, demonstrating their potential in detecting common misconfigurations like syntax and range violations, while highlighting challenges with dependency and version-specific errors.</x:v>
      </x:c>
      <x:c r="E1257" t="str">
        <x:v>The research topic is the use of large language models (LLMs) for software configuration verification and exploring its design space, effectiveness and limitations.</x:v>
      </x:c>
      <x:c r="F1257" t="str">
        <x:v>Yes</x:v>
      </x:c>
      <x:c r="G1257" t="str">
        <x:v>ICSE-25</x:v>
      </x:c>
      <x:c r="H1257" t="str">
        <x:v>Real-world misconfiguration data set: Ctest data set (contains 64 real configuration errors).
Synthetic misconfiguration dataset: Based on configuration files and misconfigurations generated by ten widely used open source systems (such as Alluxio, Django, HBase, etc.).</x:v>
      </x:c>
      <x:c r="I1257" t="str">
        <x:v>Quantitative indicators:
File-level precision (Precision), recall rate (Recall), and F1 score.
Parameter level precision, recall, F1 score.
Effect:
The average F1 score at the file level is 0.72, and the average F1 score at the parameter level is 0.56.
Claude-3-Opus detects 45 out of 51 real errors (88.2%), outperforming traditional methods such as ConfMiner and Ctest.</x:v>
      </x:c>
      <x:c r="J1257" t="str">
        <x:v>No</x:v>
      </x:c>
      <x:c r="K1257" t="str">
        <x:v>Not reported</x:v>
      </x:c>
      <x:c r="L1257" t="str">
        <x:v>Yes</x:v>
      </x:c>
      <x:c r="M1257" s="6" t="e">
        <x:f>HYPERLINK("https://github.com/xlab-uiuc/ciri","https://github.com/xlab-uiuc/ciri")</x:f>
        <x:v>HYPERLINK is not implemented. linkLocation=https://github.com/xlab-uiuc/ciri, friendlyName=https://github.com/xlab-uiuc/ciri</x:v>
      </x:c>
      <x:c r="N1257" t="str">
        <x:v>4</x:v>
      </x:c>
      <x:c r="O1257" t="str">
        <x:v>Software maintenance and evolution</x:v>
      </x:c>
      <x:c r="P1257" t="str">
        <x:v>Open source community and collaboration model</x:v>
      </x:c>
      <x:c r="Q1257" t="str">
        <x:v>Yes</x:v>
      </x:c>
    </x:row>
    <x:row r="1258" ht="25.5" customHeight="1">
      <x:c r="A1258" t="str">
        <x:v>LLM Assistance for Memory Safety</x:v>
      </x:c>
      <x:c r="B1258" t="str">
        <x:v>Development</x:v>
      </x:c>
      <x:c r="C1258" t="str">
        <x:v>The paper explores the use of Large Language Models (LLMs) to assist in porting C code to the memory-safe Checked C dialect. The authors present MSA, a tool that integrates lightweight static analysis with LLMs to break down complex code transformations into manageable tasks. MSA demonstrates superior performance in inferring annotations and refactoring code, as validated on real-world benchmarks.</x:v>
      </x:c>
      <x:c r="D1258" t="str">
        <x:v>The paper explores the use of Large Language Models (LLMs) to assist in porting C code to the memory-safe Checked C dialect. The authors present MSA, a tool that integrates lightweight static analysis with LLMs to break down complex code transformations into manageable tasks. MSA demonstrates superior performance in inferring annotations and refactoring code, as validated on real-world benchmarks.</x:v>
      </x:c>
      <x:c r="E1258" t="str">
        <x:v>The research topic is to use large language models (LLMs) to assist the conversion of C code to Checked C dialect, focusing on solving the problems of memory safety annotation inference and code reconstruction.</x:v>
      </x:c>
      <x:c r="F1258" t="str">
        <x:v>Yes</x:v>
      </x:c>
      <x:c r="G1258" t="str">
        <x:v>ICSE-25</x:v>
      </x:c>
      <x:c r="H1258" t="str">
        <x:v>Microbenchmarks: Olden and Pirdist's small-scale code.
Real code libraries: including Lua, Icecast, thttpd, vsftpd, libarchive, etc., with code sizes ranging from 7.6K to 146.8K lines.</x:v>
      </x:c>
      <x:c r="I1258" t="str">
        <x:v>Quantitative indicators:
The number of correctly inferred annotations (Correct).
Number of incorrectly inferred annotations (Incorrect).
Inferred coverage (percentage).
Effect:
MSA correctly infers 86% of annotations in real code bases, significantly better than baseline methods (such as 3C tools).
On microbenchmarks, MSA achieves 51% higher inference accuracy than the non-modular approach (V1).</x:v>
      </x:c>
      <x:c r="J1258" t="str">
        <x:v>Yes</x:v>
      </x:c>
      <x:c r="K1258" t="str">
        <x:v>The paper mentions the application of Microsoft's Checked C compiler in real projects (such as the FreeBSD kernel), and shows the end-to-end transplantation case of MSA in a real code base (such as vsftpd).</x:v>
      </x:c>
      <x:c r="L1258" t="str">
        <x:v>Yes</x:v>
      </x:c>
      <x:c r="M1258" s="6"/>
      <x:c r="N1258"/>
      <x:c r="O1258" t="str">
        <x:v>Code generation and understanding</x:v>
      </x:c>
      <x:c r="P1258" t="str">
        <x:v>Code translation and migration</x:v>
      </x:c>
      <x:c r="Q1258" t="str">
        <x:v>Yes</x:v>
      </x:c>
    </x:row>
    <x:row r="1259" ht="25.5" customHeight="1">
      <x:c r="A1259" t="str">
        <x:v>Vulnerability Detection with Code Language Models: How Far Are We?</x:v>
      </x:c>
      <x:c r="B1259" t="str">
        <x:v>Testing</x:v>
      </x:c>
      <x:c r="C1259" t="str">
        <x:v>This paper investigates the effectiveness of code language models (Code LMs) in vulnerability detection, revealing significant shortcomings in existing datasets, such as poor data quality, low label accuracy, and high duplication rates. To address these issues, the authors introduce PrimeVul, a new dataset with rigorous labeling and de-duplication, designed for realistic evaluation. Experiments show that state-of-the-art models perform poorly on PrimeVul, highlighting the gap between current capabilities and real-world requirements for deploying Code LMs in security roles.</x:v>
      </x:c>
      <x:c r="D1259" t="str">
        <x:v>This paper investigates the effectiveness of code language models (Code LMs) in vulnerability detection, revealing significant shortcomings in existing datasets, such as poor data quality, low label accuracy, and high duplication rates. To address these issues, the authors introduce PrimeVul, a new dataset with rigorous labeling and de-duplication, designed for realistic evaluation. Experiments show that state-of-the-art models perform poorly on PrimeVul, highlighting the gap between current capabilities and real-world requirements for deploying Code LMs in security roles.</x:v>
      </x:c>
      <x:c r="E1259" t="str">
        <x:v>Performance evaluation and improvement of code language models in vulnerability detection, focusing on data quality, limitations of evaluation methods, and the proposal of new data sets and metrics.</x:v>
      </x:c>
      <x:c r="F1259" t="str">
        <x:v>Yes</x:v>
      </x:c>
      <x:c r="G1259" t="str">
        <x:v>ICSE-25</x:v>
      </x:c>
      <x:c r="H1259" t="str">
        <x:v>Existing benchmarks: BigVul, CrossVul, CVEfixes, DiverseVul, CodeXGLUE, SVEN, VulPatchPairs.
Newly proposed benchmark: PrimeVul (contains 6,968 vulnerable functions and 228,800 benign functions, covering 140 types of CWE).</x:v>
      </x:c>
      <x:c r="I1259" t="str">
        <x:v>Traditional indicators: Accuracy, F1 score (F1).
For example: StarCoder2's F1 is 68.26% on BigVul, but only 3.09% on PrimeVul.
Newly proposed indicator: Vulnerability Detection Score (VD-S, based on false negative rate @ false positive rate ≤ 0.5%).
For example: CodeBERT's VD-S on PrimeVul is 88.78% (high false negative rate, poor performance).
Pair-wise Evaluation:
P-C (correct prediction), P-V (all predictions are buggy), P-B (all predictions are benign), P-R (reverse prediction).
For example: GPT-4's P-C in pairing evaluation is only 12.94%, and its performance is close to random guessing.</x:v>
      </x:c>
      <x:c r="J1259" t="str">
        <x:v>No</x:v>
      </x:c>
      <x:c r="K1259" t="str">
        <x:v>Not reported</x:v>
      </x:c>
      <x:c r="L1259" t="str">
        <x:v>Yes</x:v>
      </x:c>
      <x:c r="M1259" s="6"/>
      <x:c r="N1259"/>
      <x:c r="O1259" t="str">
        <x:v>Software maintenance and evolution</x:v>
      </x:c>
      <x:c r="P1259" t="str">
        <x:v>Automated program repair</x:v>
      </x:c>
      <x:c r="Q1259" t="str">
        <x:v>Yes</x:v>
      </x:c>
    </x:row>
    <x:row r="1260" ht="25.5" customHeight="1">
      <x:c r="A1260" t="str">
        <x:v>Combining Fine-Tuning and LLM-based Agents for Intuitive Smart Contract Auditing with Justifications</x:v>
      </x:c>
      <x:c r="B1260" t="str">
        <x:v>Testing</x:v>
      </x:c>
      <x:c r="C1260" t="str">
        <x:v>This paper introduces iAudit, a framework combining fine-tuning and LLM-based agents for smart contract auditing. It employs a two-stage approach: first fine-tuning a Detector for vulnerability perception, then a Reasoner for generating explanations. Two LLM agents (Ranker and Critic) iteratively refine the explanations. Evaluated on real-world vulnerabilities, iAudit achieves an F1 score of 91.21%, outperforming traditional fine-tuned models and zero-shot LLMs.</x:v>
      </x:c>
      <x:c r="D1260" t="str">
        <x:v>This paper introduces iAudit, a framework combining fine-tuning and LLM-based agents for smart contract auditing. It employs a two-stage approach: first fine-tuning a Detector for vulnerability perception, then a Reasoner for generating explanations. Two LLM agents (Ranker and Critic) iteratively refine the explanations. Evaluated on real-world vulnerabilities, iAudit achieves an F1 score of 91.21%, outperforming traditional fine-tuned models and zero-shot LLMs.</x:v>
      </x:c>
      <x:c r="E1260" t="str">
        <x:v>Combining fine-tuning with large language model agents for smart contract vulnerability detection and interpretation, focusing on two-stage fine-tuning, multi-prompt strategies, and agent collaboration optimization.</x:v>
      </x:c>
      <x:c r="F1260" t="str">
        <x:v>Yes</x:v>
      </x:c>
      <x:c r="G1260" t="str">
        <x:v>ICSE-25</x:v>
      </x:c>
      <x:c r="H1260" t="str">
        <x:v>Self-built data set: contains 1,734 vulnerability samples and 1,810 benign samples, covering 263 real smart contract vulnerabilities.
Compare models: CodeBERT, GraphCodeBERT, CodeT5, UnixCoder, CodeLlama, GPT-3.5, GPT-4, etc.</x:v>
      </x:c>
      <x:c r="I1260" t="str">
        <x:v>Main indicators: F1 score (91.21%), accuracy (91.11%), recall (89.34%), precision (93.16%).
Explanation consistency: 38% (consistency with the real cause of the vulnerability).
In comparative experiments, iAudit is significantly better than zero-sample LLM (such as GPT-4's F1 of 68.09%) and other fine-tuned models (such as CodeBERT's F1 of 82.21%).</x:v>
      </x:c>
      <x:c r="J1260" t="str">
        <x:v>Yes</x:v>
      </x:c>
      <x:c r="K1260" t="str">
        <x:v>The paper mentioned that iAudit has been deployed in MetaTrust Labs' TrustLLM platform (https://huggingface.co/MetaTrustSig) and found 6 critical vulnerabilities in two Code4rena bounty projects, 1 of which was not discovered by other tools.</x:v>
      </x:c>
      <x:c r="L1260" t="str">
        <x:v>Yes</x:v>
      </x:c>
      <x:c r="M1260" s="6"/>
      <x:c r="N1260"/>
      <x:c r="O1260" t="str">
        <x:v>Software security and vulnerability analysis</x:v>
      </x:c>
      <x:c r="P1260" t="str">
        <x:v>Smart contract security</x:v>
      </x:c>
      <x:c r="Q1260" t="str">
        <x:v>Yes</x:v>
      </x:c>
    </x:row>
    <x:row r="1261" ht="25.5" customHeight="1">
      <x:c r="A1261" t="str">
        <x:v>Towards Neural Synthesis for SMT-assisted Proof-Oriented Programming</x:v>
      </x:c>
      <x:c r="B1261" t="str">
        <x:v>Development</x:v>
      </x:c>
      <x:c r="C1261" t="str">
        <x:v>This paper explores neural synthesis for SMT-assisted proof-oriented programming in F. The authors curate FStarDataset, a corpus of 600K lines of verified F code, and formulate a type-directed program &amp; proof synthesis benchmark. Results show that fine-tuned smaller models (e.g., Phi-2, StarCoder) outperform or match large LLMs like GPT-4 at lower computational cost. The study highlights the effectiveness of retrieval augmentation and analyzes error patterns, demonstrating potential for automating verified software development while reducing human effort in formal proofs.</x:v>
      </x:c>
      <x:c r="D1261" t="str">
        <x:v>This paper explores neural synthesis for SMT-assisted proof-oriented programming in F. The authors curate FStarDataset, a corpus of 600K lines of verified F code, and formulate a type-directed program &amp; proof synthesis benchmark. Results show that fine-tuned smaller models (e.g., Phi-2, StarCoder) outperform or match large LLMs like GPT-4 at lower computational cost. The study highlights the effectiveness of retrieval augmentation and analyzes error patterns, demonstrating potential for automating verified software development while reducing human effort in formal proofs.</x:v>
      </x:c>
      <x:c r="E1261" t="str">
        <x:v>AI-assisted formal programming and proof synthesis (Neural Synthesis for Proof-Oriented Programming)
Trusted code generation based on F* language and SMT solver
Application of retrieval enhancement and model fine-tuning technology in program verification</x:v>
      </x:c>
      <x:c r="F1261" t="str">
        <x:v>Yes</x:v>
      </x:c>
      <x:c r="G1261" t="str">
        <x:v>ICSE-25</x:v>
      </x:c>
      <x:c r="H1261" t="str">
        <x:v>FStarDataset: Contains 32K F* top-level definitions (from 8 open source projects, 600K lines of code), divided into training set, verification set, intra-project test set and cross-project test set.
Task: Given a type as a formal specification, generate programs and proofs that pass the F* type checker.</x:v>
      </x:c>
      <x:c r="I1261" t="str">
        <x:v>verify@k: The proportion of at least one passing verification when k candidate solutions are generated.
The fine-tuned StarCoder (15.5B parameters) reaches 32.9% (verify@10) on the cross-project test set, which is better than 28.49% of GPT-4.
Fine-tuned Phi-2 (2.7B parameters) has performance close to GPT-3.5, but the computational cost is significantly lower.
Search enhancement technology improves performance by 5-16 percentage points.</x:v>
      </x:c>
      <x:c r="J1261" t="str">
        <x:v>No</x:v>
      </x:c>
      <x:c r="K1261" t="str">
        <x:v>Mentioning industry applications: F code has been used in production systems such as Windows kernel, Linux, Firefox, and Python (for example, EverParse is used for Windows kernel binary parser verification, and HACL provides verified encryption algorithms).
Case Study: The paper analyzes cross-project verification scenarios such as EverQuic-Crypto (QUIC protocol verification) and miTLS-F* (TLS protocol implementation).</x:v>
      </x:c>
      <x:c r="L1261" t="str">
        <x:v>Yes</x:v>
      </x:c>
      <x:c r="M1261" s="6"/>
      <x:c r="N1261"/>
      <x:c r="O1261" t="str">
        <x:v>Formal methods and verification</x:v>
      </x:c>
      <x:c r="P1261" t="str">
        <x:v>Program Verification and Theorem Proving</x:v>
      </x:c>
      <x:c r="Q1261" t="str">
        <x:v>Yes</x:v>
      </x:c>
    </x:row>
    <x:row r="1262" ht="25.5" customHeight="1">
      <x:c r="A1262" t="str">
        <x:v>Prompt-to-SQL Injections in LLM-Integrated Web Applications: Risks and Defenses</x:v>
      </x:c>
      <x:c r="B1262" t="str">
        <x:v>Development</x:v>
      </x:c>
      <x:c r="C1262" t="str">
        <x:v>This paper investigates Prompt-to-SQL (P2SQL) injection attacks in LLM-integrated web applications, where malicious user inputs can manipulate LLMs to generate harmful SQL queries. Focusing on frameworks like LangChain and LlamaIndex, the authors characterize attack variants, demonstrate their impact across multiple LLMs (e.g., GPT-4, Llama 2), and validate vulnerabilities in five real-world applications. They propose LangShield, a set of defenses (e.g., SQL query rewriting, LLM guard) integrated into LangChain, showing effectiveness in mitigating attacks while maintaining performance. The study highlights critical security risks and provides actionable recommendations for developers.</x:v>
      </x:c>
      <x:c r="D1262" t="str">
        <x:v>This paper investigates Prompt-to-SQL (P2SQL) injection attacks in LLM-integrated web applications, where malicious user inputs can manipulate LLMs to generate harmful SQL queries. Focusing on frameworks like LangChain and LlamaIndex, the authors characterize attack variants, demonstrate their impact across multiple LLMs (e.g., GPT-4, Llama 2), and validate vulnerabilities in five real-world applications. They propose LangShield, a set of defenses (e.g., SQL query rewriting, LLM guard) integrated into LangChain, showing effectiveness in mitigating attacks while maintaining performance. The study highlights critical security risks and provides actionable recommendations for developers.</x:v>
      </x:c>
      <x:c r="E1262" t="str">
        <x:v>P2SQL injection attack: An attack technique that generates malicious SQL queries through LLM.
Defense measures: including SQL query rewriting, query inspection, data preloading and LLM guard.
Framework and model analysis: Evaluate the vulnerability of LangChain, LlamaIndex and 7 types of LLM.</x:v>
      </x:c>
      <x:c r="F1262" t="str">
        <x:v>Yes</x:v>
      </x:c>
      <x:c r="G1262" t="str">
        <x:v>ICSE-25</x:v>
      </x:c>
      <x:c r="H1262" t="str">
        <x:v>Customized test platform: Web application (PostgreSQL database) that simulates the job market.
Real application evaluation: 5 open source LLM integrated applications (such as Dataherald, QABot).
Attack data set: Contains 361 manually and LLM generated malicious prompts (Prompts).</x:v>
      </x:c>
      <x:c r="I1262" t="str">
        <x:v>Attack success rate:
Under unrestricted prompts (U.1-U.3), the attack success rate is 100%.
Under restricted prompts (RD.1-RI.2), the success rate is 60%-100% (depending on the model and framework).
Defense effect:
LLM guard: detection rate 99.55% (1120 malicious prompts), zero false positives.
SQL rewrite: prevent unauthorized queries, the performance overhead is only 1.87ms.
Automated tools: effective tips for discovering 11/23 attack scenarios.</x:v>
      </x:c>
      <x:c r="J1262" t="str">
        <x:v>Yes</x:v>
      </x:c>
      <x:c r="K1262" t="str">
        <x:v>Case study: 5 real applications (such as Dataherald, Streamlit Agent) were confirmed to have P2SQL vulnerabilities.</x:v>
      </x:c>
      <x:c r="L1262" t="str">
        <x:v>No</x:v>
      </x:c>
      <x:c r="M1262" s="6" t="e">
        <x:f>HYPERLINK("https://github.com/rodrigo-pedro/P2SQL","https://github.com/rodrigo-pedro/P2SQL")</x:f>
        <x:v>HYPERLINK is not implemented. linkLocation=https://github.com/rodrigo-pedro/P2SQL, friendlyName=https://github.com/rodrigo-pedro/P2SQL</x:v>
      </x:c>
      <x:c r="N1262" t="str">
        <x:v>5</x:v>
      </x:c>
      <x:c r="O1262" t="str">
        <x:v>Software maintenance and evolution</x:v>
      </x:c>
      <x:c r="P1262" t="str">
        <x:v>Automated program repair</x:v>
      </x:c>
      <x:c r="Q1262" t="str">
        <x:v>Yes</x:v>
      </x:c>
    </x:row>
    <x:row r="1263" ht="25.5" customHeight="1">
      <x:c r="A1263" t="str">
        <x:v>Boosting Path-Sensitive Value Flow Analysis via Removal of Redundant Summaries</x:v>
      </x:c>
      <x:c r="B1263" t="str">
        <x:v>Development</x:v>
      </x:c>
      <x:c r="C1263" t="str">
        <x:v>The paper presents a novel approach called the Contribution Identification Algorithm to enhance the efficiency of path-sensitive value flow analysis. Traditional methods suffer from excessive time and memory overhead due to redundant computations and cloning of function summaries. By identifying and eliminating non-contributing summaries, the proposed method significantly reduces resource usage. Evaluations on 17 real-world programs demonstrate an average reduction of 45% in time and 27% in memory, without compromising precision.</x:v>
      </x:c>
      <x:c r="D1263" t="str">
        <x:v>The paper presents a novel approach called the Contribution Identification Algorithm to enhance the efficiency of path-sensitive value flow analysis. Traditional methods suffer from excessive time and memory overhead due to redundant computations and cloning of function summaries. By identifying and eliminating non-contributing summaries, the proposed method significantly reduces resource usage. Evaluations on 17 real-world programs demonstrate an average reduction of 45% in time and 27% in memory, without compromising precision.</x:v>
      </x:c>
      <x:c r="E1263" t="str">
        <x:v>Path-sensitive value stream analysis and optimization focus on solving performance problems caused by redundant summaries.</x:v>
      </x:c>
      <x:c r="F1263" t="str">
        <x:v>Yes</x:v>
      </x:c>
      <x:c r="G1263" t="str">
        <x:v>ICSE-25</x:v>
      </x:c>
      <x:c r="H1263" t="str">
        <x:v>The paper uses the following benchmarks:
Large programs in SPEC CPU® 2017 (such as omnetpp, perlbench, etc.)
Other widely used open source projects (such as libicu, ffmpeg, mysqld).</x:v>
      </x:c>
      <x:c r="I1263" t="str">
        <x:v>Time overhead: reduced by 45% on average (up to 60% reduced, such as mysqld saving 2.25 hours).
Memory overhead: reduced by 27% on average.
Redundant summary recognition rate: average 79% (maximum 91%, such as perlbench).
Performance Gains (Gains): Average 632.1x (ratio of time savings to additional overhead).</x:v>
      </x:c>
      <x:c r="J1263" t="str">
        <x:v>No</x:v>
      </x:c>
      <x:c r="K1263" t="str">
        <x:v>Not reported</x:v>
      </x:c>
      <x:c r="L1263" t="str">
        <x:v>No</x:v>
      </x:c>
      <x:c r="M1263" s="6"/>
      <x:c r="N1263"/>
      <x:c r="O1263" t="str">
        <x:v>Program Analysis and Software Testing</x:v>
      </x:c>
      <x:c r="P1263" t="str">
        <x:v>program analysis techniques</x:v>
      </x:c>
      <x:c r="Q1263" t="str">
        <x:v>No</x:v>
      </x:c>
    </x:row>
    <x:row r="1264" ht="25.5" customHeight="1">
      <x:c r="A1264" t="str">
        <x:v>Dockerfile Flakiness: Characterization and Repair</x:v>
      </x:c>
      <x:c r="B1264" t="str">
        <x:v>Development</x:v>
      </x:c>
      <x:c r="C1264" t="str">
        <x:v>This paper presents the first comprehensive study on Dockerfile flakiness—unpredictable build failures caused by external dependencies and evolving environments. Through a nine-month analysis of 8,132 Dockerized projects, the authors found that approximately 10% exhibit flaky behavior. They propose a taxonomy to categorize flakiness causes (e.g., dependency errors, server connectivity issues) and introduce FlakiDock, an automated repair framework combining static/dynamic analysis, similarity retrieval, and an LLM-powered feedback loop. FlakiDock achieves a 73.55% repair accuracy, outperforming state-of-the-art tools like PARFUM and SHIPWRIGHT.</x:v>
      </x:c>
      <x:c r="D1264" t="str">
        <x:v>This paper presents the first comprehensive study on Dockerfile flakiness—unpredictable build failures caused by external dependencies and evolving environments. Through a nine-month analysis of 8,132 Dockerized projects, the authors found that approximately 10% exhibit flaky behavior. They propose a taxonomy to categorize flakiness causes (e.g., dependency errors, server connectivity issues) and introduce FlakiDock, an automated repair framework combining static/dynamic analysis, similarity retrieval, and an LLM-powered feedback loop. FlakiDock achieves a 73.55% repair accuracy, outperforming state-of-the-art tools like PARFUM and SHIPWRIGHT.</x:v>
      </x:c>
      <x:c r="E1264" t="str">
        <x:v>Dockerfile's flakiness problem (dynamic build failure) and its automated repair method.</x:v>
      </x:c>
      <x:c r="F1264" t="str">
        <x:v>Yes</x:v>
      </x:c>
      <x:c r="G1264" t="str">
        <x:v>ICSE-25</x:v>
      </x:c>
      <x:c r="H1264" t="str">
        <x:v>Dataset: 8,132 Docker projects selected from GitHub (based on the SHIPWRIGHT dataset extension).
Comparison tools: PARFUM, SHIPWRIGHT, GPT-4 (Dockerfile input only, Dockerfile+ build output input).</x:v>
      </x:c>
      <x:c r="I1264" t="str">
        <x:v>Repair accuracy: FlakiDock reaches 73.55%, significantly better than PARFUM (0.58%), SHIPWRIGHT (5.52%) and GPT-4 (37.79%).
Time and resources: Experiments were completed on 4 Intel Xeon machines (62GB RAM) and 8 AWS t2.2xlarge instances.
Classification coverage: covering 6 major categories of flakiness (such as dependency errors accounting for 61.29% and server connection problems accounting for 20.12%).</x:v>
      </x:c>
      <x:c r="J1264" t="str">
        <x:v>No</x:v>
      </x:c>
      <x:c r="K1264" t="str">
        <x:v>Not reported</x:v>
      </x:c>
      <x:c r="L1264" t="str">
        <x:v>No</x:v>
      </x:c>
      <x:c r="M1264" s="6" t="e">
        <x:f>HYPERLINK("https://github.com/flakidock/docker-flakiness-study","https://github.com/flakidock/docker-flakiness-study")</x:f>
        <x:v>HYPERLINK is not implemented. linkLocation=https://github.com/flakidock/docker-flakiness-study, friendlyName=https://github.com/flakidock/docker-flakiness-study</x:v>
      </x:c>
      <x:c r="N1264" t="str">
        <x:v>3</x:v>
      </x:c>
      <x:c r="O1264" t="str">
        <x:v>Systems and Performance Engineering</x:v>
      </x:c>
      <x:c r="P1264" t="str">
        <x:v>Software build and deployment</x:v>
      </x:c>
      <x:c r="Q1264" t="str">
        <x:v>Yes</x:v>
      </x:c>
    </x:row>
    <x:row r="1265" ht="25.5" customHeight="1">
      <x:c r="A1265" t="str">
        <x:v>Evaluating Garbage Collection Performance Across Managed Language Runtimes</x:v>
      </x:c>
      <x:c r="B1265" t="str">
        <x:v>Development</x:v>
      </x:c>
      <x:c r="C1265" t="str">
        <x:v>This paper proposes GEAR, an automated approach to construct consistent garbage collection (GC) workloads across managed language runtimes (e.g., Java, Go, and C#). By designing runtime-agnostic Memory Operation Primitives (MOP), GEAR converts MOP programs into runtime-specific programs, enabling a fair comparison of GC implementations. The study evaluates GEAR's effectiveness and reveals performance differences among Java ZGC, Go GC, and C# GC, offering insights for GC optimization.</x:v>
      </x:c>
      <x:c r="D1265" t="str">
        <x:v>This paper proposes GEAR, an automated approach to construct consistent garbage collection (GC) workloads across managed language runtimes (e.g., Java, Go, and C#). By designing runtime-agnostic Memory Operation Primitives (MOP), GEAR converts MOP programs into runtime-specific programs, enabling a fair comparison of GC implementations. The study evaluates GEAR's effectiveness and reveals performance differences among Java ZGC, Go GC, and C# GC, offering insights for GC optimization.</x:v>
      </x:c>
      <x:c r="E1265" t="str">
        <x:v>Garbage collection performance evaluation and optimization across managed language runtimes.</x:v>
      </x:c>
      <x:c r="F1265" t="str">
        <x:v>No</x:v>
      </x:c>
      <x:c r="G1265" t="str">
        <x:v>ICSE-25</x:v>
      </x:c>
      <x:c r="H1265" t="str">
        <x:v>3 hand-written MOP programs (simulating memory usage patterns of web servers, databases, and big data processing).
20 real-life Java applications sampled from GitHub, Guava Benchmark, and Rosetta Code.</x:v>
      </x:c>
      <x:c r="I1265" t="str">
        <x:v>Indicators: number of objects, object size, reference relationship consistency, GC pause time, execution time, CPU and memory usage.
Effect:
The difference in the number and size of objects in the generated program in different runtimes is less than 5%, and the similarity of reference relationships exceeds 95%.
It reveals the performance problems of Java ZGC and Go GC under the linked list structure, as well as the conservative strategy flaws of Go GC when there is sufficient memory.</x:v>
      </x:c>
      <x:c r="J1265" t="str">
        <x:v>No</x:v>
      </x:c>
      <x:c r="K1265" t="str">
        <x:v>Not reported</x:v>
      </x:c>
      <x:c r="L1265" t="str">
        <x:v>No</x:v>
      </x:c>
      <x:c r="M1265" s="6"/>
      <x:c r="N1265"/>
      <x:c r="O1265" t="str">
        <x:v>Systems and Performance Engineering</x:v>
      </x:c>
      <x:c r="P1265" t="str">
        <x:v>Performance testing and optimization</x:v>
      </x:c>
      <x:c r="Q1265" t="str">
        <x:v>No</x:v>
      </x:c>
    </x:row>
    <x:row r="1266" ht="25.5" customHeight="1">
      <x:c r="A1266" t="str">
        <x:v>Module-Aware Context Sensitive Pointer Analysis</x:v>
      </x:c>
      <x:c r="B1266" t="str">
        <x:v>Development</x:v>
      </x:c>
      <x:c r="C1266" t="str">
        <x:v>This paper presents MPA, a module-aware pointer analysis that leverages the semantics of the Java Platform Module System (JPMS) to improve precision and efficiency. By modeling the provides and uses keywords in JPMS, MPA recovers missing points-to relations and introduces a module-aware context-sensitive approach. Experimental results demonstrate that MPA significantly enhances precision while maintaining efficiency, outperforming traditional context-sensitive analyses.</x:v>
      </x:c>
      <x:c r="D1266" t="str">
        <x:v>This paper presents MPA, a module-aware pointer analysis that leverages the semantics of the Java Platform Module System (JPMS) to improve precision and efficiency. By modeling the provides and uses keywords in JPMS, MPA recovers missing points-to relations and introduces a module-aware context-sensitive approach. Experimental results demonstrate that MPA significantly enhances precision while maintaining efficiency, outperforming traditional context-sensitive analyses.</x:v>
      </x:c>
      <x:c r="E1266" t="str">
        <x:v>Module-aware context-sensitive pointer analysis, optimized for JPMS.</x:v>
      </x:c>
      <x:c r="F1266" t="str">
        <x:v>No</x:v>
      </x:c>
      <x:c r="G1266" t="str">
        <x:v>ICSE-25</x:v>
      </x:c>
      <x:c r="H1266" t="str">
        <x:v>Dacapo benchmark suite (excluding jython).
Three programs (ant, antlr4, checkstyle) that are migrated to JDK9 and later versions.
Four popular programs developed based on JPMS (jboss, logback, questdb, lombok).</x:v>
      </x:c>
      <x:c r="I1266" t="str">
        <x:v>Metrics: Number of possible failed casts (#fail-cast), number of reachable methods (#reach-mtd), number of call graph edges (#call-edge), number of polymorphic calls (#poly-call).
Effect:
MPA increases the number of reachable methods by up to 90.9 times (lombok).
On the #fail-cast metric, MPA reduces false positives by nearly half compared to context-insensitive analysis.
The running time of MPA is close to that of context-insensitive analysis, only 1.6 times slower on average.</x:v>
      </x:c>
      <x:c r="J1266" t="str">
        <x:v>No</x:v>
      </x:c>
      <x:c r="K1266" t="str">
        <x:v>Not reported</x:v>
      </x:c>
      <x:c r="L1266" t="str">
        <x:v>Yes</x:v>
      </x:c>
      <x:c r="M1266" s="6"/>
      <x:c r="N1266"/>
      <x:c r="O1266" t="str">
        <x:v>Program Analysis and Software Testing</x:v>
      </x:c>
      <x:c r="P1266" t="str">
        <x:v>program analysis techniques</x:v>
      </x:c>
      <x:c r="Q1266" t="str">
        <x:v>No</x:v>
      </x:c>
    </x:row>
    <x:row r="1267" ht="25.5" customHeight="1">
      <x:c r="A1267" s="8" t="str">
        <x:v>An Empirical Study on Reproducible Packaging in Open-Source Ecosystems</x:v>
      </x:c>
      <x:c r="B1267" t="str">
        <x:v>Development</x:v>
      </x:c>
      <x:c r="C1267" t="str">
        <x:v>This paper presents a large-scale empirical study on reproducible builds across six popular open-source software ecosystems (npm, Maven, PyPI, Go, RubyGems, and Cargo). The study reveals significant disparities in reproducibility rates, with ecosystems like Cargo and npm achieving near-perfect reproducibility, while others like RubyGems and Maven struggle. The analysis identifies that most reproducibility issues stem from toolchain configurations or implementation flaws rather than developer practices. Simple adjustments or patches to the toolchain can dramatically improve reproducibility. The findings offer actionable recommendations for ecosystem maintainers and developers to enhance software supply chain security.</x:v>
      </x:c>
      <x:c r="D1267" t="str">
        <x:v>This paper presents a large-scale empirical study on reproducible builds across six popular open-source software ecosystems (npm, Maven, PyPI, Go, RubyGems, and Cargo). The study reveals significant disparities in reproducibility rates, with ecosystems like Cargo and npm achieving near-perfect reproducibility, while others like RubyGems and Maven struggle. The analysis identifies that most reproducibility issues stem from toolchain configurations or implementation flaws rather than developer practices. Simple adjustments or patches to the toolchain can dramatically improve reproducibility. The findings offer actionable recommendations for ecosystem maintainers and developers to enhance software supply chain security.</x:v>
      </x:c>
      <x:c r="E1267" t="str">
        <x:v>The current state, root causes of problems, and ways to improve reproducible builds in the open source software ecosystem.</x:v>
      </x:c>
      <x:c r="F1267" t="str">
        <x:v>No</x:v>
      </x:c>
      <x:c r="G1267" t="str">
        <x:v>ICSE-25</x:v>
      </x:c>
      <x:c r="H1267" t="str">
        <x:v>4000 randomly selected packages from each of six ecosystems (npm, Maven, PyPI, Go, RubyGems, Cargo).
Use the tool reprotest to test the reproducibility of your build.</x:v>
      </x:c>
      <x:c r="I1267" t="str">
        <x:v>Indicators: Proportion of packages that are reproducibly built, classification of reasons for non-reproducible builds (such as timestamps, file permissions, etc.).
Effect:
Through tool chain adjustments, Maven's repeatable build ratio increased from 2.1% to 92.6%, and RubyGems increased from 0% to 97.1%.
Through the patch tool chain, PyPI increased the reproducible build ratio from 12.2% to 98%.</x:v>
      </x:c>
      <x:c r="J1267" t="str">
        <x:v>No</x:v>
      </x:c>
      <x:c r="K1267" t="str">
        <x:v>Not reported</x:v>
      </x:c>
      <x:c r="L1267" t="str">
        <x:v>No</x:v>
      </x:c>
      <x:c r="M1267" s="6"/>
      <x:c r="N1267"/>
      <x:c r="O1267" t="str">
        <x:v>Software maintenance and evolution</x:v>
      </x:c>
      <x:c r="P1267" t="str">
        <x:v>Software dependency management</x:v>
      </x:c>
      <x:c r="Q1267" t="str">
        <x:v>No</x:v>
      </x:c>
    </x:row>
    <x:row r="1268" ht="25.5" customHeight="1">
      <x:c r="A1268" t="str">
        <x:v>Code Comment Inconsistency Detection and Rectification Using a Large Language Model</x:v>
      </x:c>
      <x:c r="B1268" t="str">
        <x:v>Maintenance</x:v>
      </x:c>
      <x:c r="C1268" t="str">
        <x:v>The paper introduces C4RLLaMA, a fine-tuned large language model based on CodeLLaMA, designed to detect and rectify code-comment inconsistencies (CCI). By leveraging advanced natural language understanding capabilities, C4RLLaMA outperforms state-of-the-art approaches in both detection and rectification tasks. Experimental results demonstrate its effectiveness, with a high success rate in correcting inconsistent comments.</x:v>
      </x:c>
      <x:c r="D1268" t="str">
        <x:v>The paper introduces C4RLLaMA, a fine-tuned large language model based on CodeLLaMA, designed to detect and rectify code-comment inconsistencies (CCI). By leveraging advanced natural language understanding capabilities, C4RLLaMA outperforms state-of-the-art approaches in both detection and rectification tasks. Experimental results demonstrate its effectiveness, with a high success rate in correcting inconsistent comments.</x:v>
      </x:c>
      <x:c r="E1268" t="str">
        <x:v>Detection and correction of code comment inconsistency (CCI), focusing on solving the negative impact of mismatch between code and comments on software development and maintenance.</x:v>
      </x:c>
      <x:c r="F1268" t="str">
        <x:v>Yes</x:v>
      </x:c>
      <x:c r="G1268" t="str">
        <x:v>ICSE-25</x:v>
      </x:c>
      <x:c r="H1268" t="str">
        <x:v>The paper uses a data set from the open source project (OSS), which contains 40,688 data items, each of which contains code and comment pairs. This dataset is widely used in multiple CCI-related studies.</x:v>
      </x:c>
      <x:c r="I1268" t="str">
        <x:v>Detection task indicators: Precision, Recall, F1-score, Accuracy.
Post hoc mode: F1=89.0%, Accuracy=89.6%.
Just-in-time mode: F1=91.4%, Accuracy=91.8%.
Corrected mission indicators: BLEU-4, GLEU, SARI, Meteor, xMatch.
C4RLLaMA performs best on BLEU-4 (82.6), GLEU (83.0), SARI (86.7), and Meteor (89.2), but has lower xMatch (50.0).
Manual evaluation: correction success rate is 65.0% (post hoc) and 55.9% (just-in-time).</x:v>
      </x:c>
      <x:c r="J1268" t="str">
        <x:v>No</x:v>
      </x:c>
      <x:c r="K1268" t="str">
        <x:v>Not reported</x:v>
      </x:c>
      <x:c r="L1268" t="str">
        <x:v>No</x:v>
      </x:c>
      <x:c r="M1268" s="6" t="e">
        <x:f>HYPERLINK("https://github.com/aiopsplus/C4RLLaMA","https://github.com/aiopsplus/C4RLLaMA")</x:f>
        <x:v>HYPERLINK is not implemented. linkLocation=https://github.com/aiopsplus/C4RLLaMA, friendlyName=https://github.com/aiopsplus/C4RLLaMA</x:v>
      </x:c>
      <x:c r="N1268" t="str">
        <x:v>5</x:v>
      </x:c>
      <x:c r="O1268" t="str">
        <x:v>Code generation and understanding</x:v>
      </x:c>
      <x:c r="P1268" t="str">
        <x:v>Code summary and comment generation</x:v>
      </x:c>
      <x:c r="Q1268" t="str">
        <x:v>Yes</x:v>
      </x:c>
    </x:row>
    <x:row r="1269" ht="25.5" customHeight="1">
      <x:c r="A1269" t="str">
        <x:v>Context Conquers Parameters: Outperforming Proprietary LLM in Commit Message Generation</x:v>
      </x:c>
      <x:c r="B1269" t="str">
        <x:v>Development</x:v>
      </x:c>
      <x:c r="C1269" t="str">
        <x:v>The paper introduces OMEGA, a commit message generation approach based on open-source large language models (e.g., Llama3). By refining commit context and augmenting diff understanding, OMEGA generates high-quality commit messages that outperform GPT-4-based methods (e.g., OMG) in practitioner preference. Experiments show OMEGA's effectiveness in both automated and human evaluations while addressing privacy and sustainability concerns.</x:v>
      </x:c>
      <x:c r="D1269" t="str">
        <x:v>The paper introduces OMEGA, a commit message generation approach based on open-source large language models (e.g., Llama3). By refining commit context and augmenting diff understanding, OMEGA generates high-quality commit messages that outperform GPT-4-based methods (e.g., OMG) in practitioner preference. Experiments show OMEGA's effectiveness in both automated and human evaluations while addressing privacy and sustainability concerns.</x:v>
      </x:c>
      <x:c r="E1269" t="str">
        <x:v>Submit information generation based on open source large-scale language models, focusing on solving the privacy, cost and sustainability issues caused by existing methods relying on private models (such as GPT-4).</x:v>
      </x:c>
      <x:c r="F1269" t="str">
        <x:v>Yes</x:v>
      </x:c>
      <x:c r="G1269" t="str">
        <x:v>ICSE-25</x:v>
      </x:c>
      <x:c r="H1269" t="str">
        <x:v>The paper uses 381 submission data from 32 Apache Java projects as a benchmark data set and compares it with the submission information generated by OMG.</x:v>
      </x:c>
      <x:c r="I1269" t="str">
        <x:v>Automatic evaluation metrics: BLEU, METEOR, ROUGE-L.
OMEGA performs better than OMG in BLEU (13.01), METEOR (33.13), and ROUGE-L (30.85).
Manual evaluation indicators: Rationality, Comprehensiveness, Conciseness, Expressiveness.
OMEGA performs best in terms of Comprehensiveness (71% of developers prefer it), with an overall preference rate of 46%, higher than OMG's 34%.</x:v>
      </x:c>
      <x:c r="J1269" t="str">
        <x:v>No</x:v>
      </x:c>
      <x:c r="K1269" t="str">
        <x:v>Not reported</x:v>
      </x:c>
      <x:c r="L1269" t="str">
        <x:v>No</x:v>
      </x:c>
      <x:c r="M1269" s="6" t="e">
        <x:f>HYPERLINK("https://github.com/aaron-imani/omega","https://github.com/aaron-imani/omega")</x:f>
        <x:v>HYPERLINK is not implemented. linkLocation=https://github.com/aaron-imani/omega, friendlyName=https://github.com/aaron-imani/omega</x:v>
      </x:c>
      <x:c r="N1269" t="str">
        <x:v>3</x:v>
      </x:c>
      <x:c r="O1269" t="str">
        <x:v>Code generation and understanding</x:v>
      </x:c>
      <x:c r="P1269" t="str">
        <x:v>Code summary and comment generation</x:v>
      </x:c>
      <x:c r="Q1269" t="str">
        <x:v>Yes</x:v>
      </x:c>
    </x:row>
    <x:row r="1270" ht="25.5" customHeight="1">
      <x:c r="A1270" t="str">
        <x:v>HedgeCode: A Multi-Task Hedging Contrastive Learning Framework for Code Search</x:v>
      </x:c>
      <x:c r="B1270" t="str">
        <x:v>Development</x:v>
      </x:c>
      <x:c r="C1270" t="str">
        <x:v>This paper introduces HedgeCode, a multi-task hedging contrastive learning framework designed to enhance code search by aligning the representation spaces of code and natural language descriptions. The framework consists of two main stages: representation alignment and multi-task joint learning, which collectively improve the model's ability to capture fine-grained semantic relevance. Experiments on the CodeSearchNet benchmark demonstrate HedgeCode's superior performance compared to state-of-the-art methods.</x:v>
      </x:c>
      <x:c r="D1270" t="str">
        <x:v>This paper introduces HedgeCode, a multi-task hedging contrastive learning framework designed to enhance code search by aligning the representation spaces of code and natural language descriptions. The framework consists of two main stages: representation alignment and multi-task joint learning, which collectively improve the model's ability to capture fine-grained semantic relevance. Experiments on the CodeSearchNet benchmark demonstrate HedgeCode's superior performance compared to state-of-the-art methods.</x:v>
      </x:c>
      <x:c r="E1270" t="str">
        <x:v>Code search specifically focuses on solving the problem of representation space inconsistency and fine-grained semantic distinction between code and natural language description through contrastive learning and multi-task learning technology.</x:v>
      </x:c>
      <x:c r="F1270" t="str">
        <x:v>Yes</x:v>
      </x:c>
      <x:c r="G1270" t="str">
        <x:v>ICSE-25</x:v>
      </x:c>
      <x:c r="H1270" t="str">
        <x:v>The benchmark used in the paper is CodeSearchNet, which contains data sets in six programming languages.</x:v>
      </x:c>
      <x:c r="I1270" t="str">
        <x:v>Quantitative indicators:
Accuracy: A correlation detection task for evaluating the representation alignment phase.
MRR (Mean Reciprocal Rank): used to evaluate the effectiveness of code search tasks.
Effect:
HedgeCode's MRR on CodeSearchNet improves by an average of 1.5 over existing best methods such as CoCoSoDa.
In the correlation detection task, HedgeCode’s Accuracy outperforms methods using only cross-entropy loss.</x:v>
      </x:c>
      <x:c r="J1270" t="str">
        <x:v>No</x:v>
      </x:c>
      <x:c r="K1270" t="str">
        <x:v>Not reported</x:v>
      </x:c>
      <x:c r="L1270" t="str">
        <x:v>No</x:v>
      </x:c>
      <x:c r="M1270" s="6"/>
      <x:c r="N1270"/>
      <x:c r="O1270" t="str">
        <x:v>Code generation and understanding</x:v>
      </x:c>
      <x:c r="P1270" t="str">
        <x:v>Code search and recommendation system</x:v>
      </x:c>
      <x:c r="Q1270" t="str">
        <x:v>Yes</x:v>
      </x:c>
    </x:row>
    <x:row r="1271" ht="25.5" customHeight="1">
      <x:c r="A1271" t="str">
        <x:v>Reasoning Runtime Behavior of a Program with LLM: How Far Are We?</x:v>
      </x:c>
      <x:c r="B1271" t="str">
        <x:v>Development</x:v>
      </x:c>
      <x:c r="C1271" t="str">
        <x:v>This paper introduces 
R
REval, a framework designed to evaluate the code reasoning capabilities of large language models (LLMs) by analyzing runtime behavior and logical consistency. The framework includes four tasks—Code Coverage Prediction, Program State Prediction, Execution Path Prediction, and Output Prediction—to assess models' ability to predict program execution behavior. Additionally, it proposes Incremental Consistency (IC) to measure logical consistency across progressively challenging tasks. Experiments reveal that most LLMs perform poorly in these tasks, with GPT-4-Turbo leading but still showing limitations. The study highlights the need for improved code reasoning in LLMs and provides an open-source benchmark for further research.</x:v>
      </x:c>
      <x:c r="D1271" t="str">
        <x:v>This paper introduces 
R
REval, a framework designed to evaluate the code reasoning capabilities of large language models (LLMs) by analyzing runtime behavior and logical consistency. The framework includes four tasks—Code Coverage Prediction, Program State Prediction, Execution Path Prediction, and Output Prediction—to assess models' ability to predict program execution behavior. Additionally, it proposes Incremental Consistency (IC) to measure logical consistency across progressively challenging tasks. Experiments reveal that most LLMs perform poorly in these tasks, with GPT-4-Turbo leading but still showing limitations. The study highlights the need for improved code reasoning in LLMs and provides an open-source benchmark for further research.</x:v>
      </x:c>
      <x:c r="E1271" t="str">
        <x:v>Code reasoning specifically focuses on evaluating the performance of LLM in program runtime behavior prediction and logical consistency, revealing the limitations of the current model and proposing improvement directions.</x:v>
      </x:c>
      <x:c r="F1271" t="str">
        <x:v>Yes</x:v>
      </x:c>
      <x:c r="G1271" t="str">
        <x:v>ICSE-25</x:v>
      </x:c>
      <x:c r="H1271" s="5" t="str">
        <x:v>The benchmarks used in the paper include:
HumanEval: A competitive benchmark containing 164 Python programming problems.
ClassEval: A context-aware benchmark for class-level code generation covering more complex programming scenarios.
These benchmarks are adapted as
R
Evaluation tasks in the REval framework.</x:v>
      </x:c>
      <x:c r="I1271" t="str">
        <x:v>Quantitative indicators:
Accuracy: used to evaluate the accuracy of four runtime behavioral reasoning tasks.
F1 Score: Binary classification evaluation for code coverage prediction tasks.
Incremental Consistency (IC) Score: used to evaluate the logical consistency of the model in incremental tasks.
Effect:
In the runtime behavioral inference task, GPT-4-Turbo performed best, with an average accuracy of 75.0%, while other models averaged only 44.4%.
In the incremental consistency evaluation, GPT-4-Turbo's IC score is 42.5, which is much higher than other models (average IC score is 10.3).</x:v>
      </x:c>
      <x:c r="J1271" t="str">
        <x:v>No</x:v>
      </x:c>
      <x:c r="K1271" t="str">
        <x:v>Not reported</x:v>
      </x:c>
      <x:c r="L1271" t="str">
        <x:v>No</x:v>
      </x:c>
      <x:c r="M1271" s="6"/>
      <x:c r="N1271"/>
      <x:c r="O1271" t="str">
        <x:v>SE for AI </x:v>
      </x:c>
      <x:c r="P1271" t="str">
        <x:v>Code pre-trained model</x:v>
      </x:c>
      <x:c r="Q1271" t="str">
        <x:v>Yes</x:v>
      </x:c>
    </x:row>
    <x:row r="1272" ht="25.5" customHeight="1">
      <x:c r="A1272" t="str">
        <x:v>Source Code Summarization in the Era of Large Language Models</x:v>
      </x:c>
      <x:c r="B1272" t="str">
        <x:v>Development</x:v>
      </x:c>
      <x:c r="C1272" t="str">
        <x:v>This paper conducts a comprehensive study on code summarization using large language models (LLMs), examining evaluation methods, prompting techniques, model settings, programming language types, and summary categories. Key findings include: GPT-4-based evaluation aligns best with human judgment; zero-shot prompting can outperform advanced techniques; LLMs perform poorly on logic programming languages; and CodeLlama-Instruct excels in generating "Why" and "Property" summaries, even surpassing GPT-4. The study provides practical insights for leveraging LLMs in code summarization.</x:v>
      </x:c>
      <x:c r="D1272" t="str">
        <x:v>This paper conducts a comprehensive study on code summarization using large language models (LLMs), examining evaluation methods, prompting techniques, model settings, programming language types, and summary categories. Key findings include: GPT-4-based evaluation aligns best with human judgment; zero-shot prompting can outperform advanced techniques; LLMs perform poorly on logic programming languages; and CodeLlama-Instruct excels in generating "Why" and "Property" summaries, even surpassing GPT-4. The study provides practical insights for leveraging LLMs in code summarization.</x:v>
      </x:c>
      <x:c r="E1272" t="str">
        <x:v>Code summary generation based on large language models (LLMs), focusing on exploring its effectiveness, evaluation methods, optimization techniques and cross-language applicability in automated code annotation generation.</x:v>
      </x:c>
      <x:c r="F1272" t="str">
        <x:v>Yes</x:v>
      </x:c>
      <x:c r="G1272" t="str">
        <x:v>ICSE-25</x:v>
      </x:c>
      <x:c r="H1272" t="str">
        <x:v>CodeSearchNet (CSN): Contains code-annotation pairs for Go, Java, JavaScript, PHP, Python, and Ruby.
CCSD: C language code-comment pairs from Linux, Redis and other projects.
Self-built data set: Erlang, Haskell, Prolog code-annotation pairs.</x:v>
      </x:c>
      <x:c r="I1272" t="str">
        <x:v>Evaluation indicators:
Text similarity: BLEU, METEOR, ROUGE-L.
Semantic similarity: BERTScore, SentenceBERT (cosine/Euclidean distance), Universal Sentence Encoder.
Code-Summary Similarity: SIDE (Java only).
LLM-based assessment (such as GPT-4 scoring).
Effect:
GPT-4 evaluation has the strongest correlation with manual evaluation (the highest Spearman coefficient).
CodeLlama-Instruct outperforms GPT-4 in generating “Why” and “Property” class summaries (scores 4.29 vs. 4.28 and 4.19 vs. 4.06).</x:v>
      </x:c>
      <x:c r="J1272" t="str">
        <x:v>No</x:v>
      </x:c>
      <x:c r="K1272" t="str">
        <x:v>Not reported</x:v>
      </x:c>
      <x:c r="L1272" t="str">
        <x:v>No</x:v>
      </x:c>
      <x:c r="M1272" s="6" t="e">
        <x:f>HYPERLINK("https://github.com/wssun/LLM4CodeSummarization","https://github.com/wssun/LLM4CodeSummarization")</x:f>
        <x:v>HYPERLINK is not implemented. linkLocation=https://github.com/wssun/LLM4CodeSummarization, friendlyName=https://github.com/wssun/LLM4CodeSummarization</x:v>
      </x:c>
      <x:c r="N1272" t="str">
        <x:v>17</x:v>
      </x:c>
      <x:c r="O1272" t="str">
        <x:v>Code generation and understanding</x:v>
      </x:c>
      <x:c r="P1272" t="str">
        <x:v>Code summary and comment generation</x:v>
      </x:c>
      <x:c r="Q1272" t="str">
        <x:v>Yes</x:v>
      </x:c>
    </x:row>
    <x:row r="1273" ht="25.5" customHeight="1">
      <x:c r="A1273" s="2" t="str">
        <x:v>Template-Guided Program Repair in the Era of Large Language Models</x:v>
      </x:c>
      <x:c r="B1273" t="str">
        <x:v>Maintenance</x:v>
      </x:c>
      <x:c r="C1273" t="str">
        <x:v>This paper introduces NTR (Neural Template Repair), a two-stage framework that integrates templates with large language models (LLMs) for automated program repair. NTR first fine-tunes lightweight LLMs for template selection, then leverages billion-scale LLMs (e.g., StarCoder-15B, CodeLlama-70B) to generate patches guided by selected templates. Evaluated on Defects4J and HumanEval-Java, NTR outperforms state-of-the-art APR tools, fixing 139 bugs (25 more than baselines) with CodeLlama-70B. Key innovations include a special "OtherTemplate" to address coverage gaps and a prioritization mechanism to optimize patch generation. The study highlights NTR's effectiveness in enhancing LLM-based repair capabilities.</x:v>
      </x:c>
      <x:c r="D1273" t="str">
        <x:v>This paper introduces NTR (Neural Template Repair), a two-stage framework that integrates templates with large language models (LLMs) for automated program repair. NTR first fine-tunes lightweight LLMs for template selection, then leverages billion-scale LLMs (e.g., StarCoder-15B, CodeLlama-70B) to generate patches guided by selected templates. Evaluated on Defects4J and HumanEval-Java, NTR outperforms state-of-the-art APR tools, fixing 139 bugs (25 more than baselines) with CodeLlama-70B. Key innovations include a special "OtherTemplate" to address coverage gaps and a prioritization mechanism to optimize patch generation. The study highlights NTR's effectiveness in enhancing LLM-based repair capabilities.</x:v>
      </x:c>
      <x:c r="E1273" t="str">
        <x:v>Based on large language models (LLMs) and template-guided automated program repair (APR), it focuses on solving the blindness of template selection, insufficient coverage and the performance limitations of small-scale LLM under zero-shot learning in traditional template methods.</x:v>
      </x:c>
      <x:c r="F1273" t="str">
        <x:v>Yes</x:v>
      </x:c>
      <x:c r="G1273" t="str">
        <x:v>ICSE-25</x:v>
      </x:c>
      <x:c r="H1273" t="str">
        <x:v>Training data set: Transfer (Java defect repair pair), Recorder (vulnerability repair pair), VulGen (C/C++ vulnerability repair pair).
Test benchmark:
Defects4J V1.2 (395 Java defects).
HumanEval-Java (163 Java defects).
Vul4J (79 Java vulnerabilities), CBRepair (55 C/C++ vulnerabilities).</x:v>
      </x:c>
      <x:c r="I1273" t="str">
        <x:v>Quantitative indicators: Correct Fixes, Overfitting Patches.
Effect:
Defects4J: CodeLlama-70B fixes 139 defects (25 more than the best baseline ChatRepair), and StarCoder-15B fixes 128 (14 more).
HumanEval-Java: CodeLlama-70B fixes 136 defects (66 more than InCoder-6B).
Multi-defect repair: Fixed 15/33 multi-defect tasks, comparable to the dedicated tool ITER.</x:v>
      </x:c>
      <x:c r="J1273" t="str">
        <x:v>No</x:v>
      </x:c>
      <x:c r="K1273" t="str">
        <x:v>Not reported</x:v>
      </x:c>
      <x:c r="L1273" t="str">
        <x:v>No</x:v>
      </x:c>
      <x:c r="M1273" s="6"/>
      <x:c r="N1273"/>
      <x:c r="O1273" t="str">
        <x:v>Software maintenance and evolution</x:v>
      </x:c>
      <x:c r="P1273" t="str">
        <x:v>Automated program repair</x:v>
      </x:c>
      <x:c r="Q1273" t="str">
        <x:v>Yes</x:v>
      </x:c>
    </x:row>
    <x:row r="1274" ht="25.5" customHeight="1">
      <x:c r="A1274" t="str">
        <x:v>Dissecting Global Search: A Simple yet Effective Method to Boost Individual Discrimination Testing and RepairSE for AI</x:v>
      </x:c>
      <x:c r="B1274" t="str">
        <x:v>Testing</x:v>
      </x:c>
      <x:c r="C1274" t="str">
        <x:v>The paper introduces GRFT (Genetic-Random Fairness Testing), a method designed to enhance the efficiency and effectiveness of individual discrimination testing in deep learning models. GRFT employs a genetic algorithm in the global phase to efficiently search for discriminatory instances and a lightweight random search in the local phase. Additionally, the authors propose a repair method that introduces a novel loss function to reduce bias. Experiments demonstrate that GRFT outperforms existing methods by discovering more discriminatory instances faster, while the repair method significantly improves model fairness.</x:v>
      </x:c>
      <x:c r="D1274" t="str">
        <x:v>The paper introduces GRFT (Genetic-Random Fairness Testing), a method designed to enhance the efficiency and effectiveness of individual discrimination testing in deep learning models. GRFT employs a genetic algorithm in the global phase to efficiently search for discriminatory instances and a lightweight random search in the local phase. Additionally, the authors propose a repair method that introduces a novel loss function to reduce bias. Experiments demonstrate that GRFT outperforms existing methods by discovering more discriminatory instances faster, while the repair method significantly improves model fairness.</x:v>
      </x:c>
      <x:c r="E1274" t="str">
        <x:v>Individual discrimination testing and repair of deep learning models, focusing on how to efficiently generate discriminatory instances (IDIs) and proposing repair methods to improve model fairness.</x:v>
      </x:c>
      <x:c r="F1274" t="str">
        <x:v>Yes</x:v>
      </x:c>
      <x:c r="G1274" t="str">
        <x:v>ICSE-25</x:v>
      </x:c>
      <x:c r="H1274" t="str">
        <x:v>The paper uses the following 5 public data sets as Benchmark:
Census Income
Bank Marketing
German Credit
COMPAS
LSAC</x:v>
      </x:c>
      <x:c r="I1274" t="str">
        <x:v>Indicators:
Discriminatory Instance Number
Test time (Time)
Model accuracy (Accuracy)
Effect:
GRFT finds 3.07 times more discriminatory instances than baseline methods such as EIDIG in the same time (average 278,344 vs. 145,420).
The repair method reduces the number of discriminatory instances by 60.50% (compared to the flipped retrained model).
The accuracy of the repaired model dropped by less than 1%, maintaining high task performance.</x:v>
      </x:c>
      <x:c r="J1274" t="str">
        <x:v>No</x:v>
      </x:c>
      <x:c r="K1274" t="str">
        <x:v>Not reported</x:v>
      </x:c>
      <x:c r="L1274" t="str">
        <x:v>No</x:v>
      </x:c>
      <x:c r="M1274" s="6"/>
      <x:c r="N1274"/>
      <x:c r="O1274" t="str">
        <x:v>Cross-cutting and emerging themes</x:v>
      </x:c>
      <x:c r="P1274" t="str">
        <x:v>AI ethics and fairness</x:v>
      </x:c>
      <x:c r="Q1274" t="str">
        <x:v>No</x:v>
      </x:c>
    </x:row>
    <x:row r="1275" ht="25.5" customHeight="1">
      <x:c r="A1275" t="str">
        <x:v>FixDrive: Automatically Repairing Autonomous Vehicle Driving Behaviour for $0.08 per ViolationSE for AI</x:v>
      </x:c>
      <x:c r="B1275" t="str">
        <x:v>Maintenance</x:v>
      </x:c>
      <x:c r="C1275" t="str">
        <x:v>The paper introduces FixDrive, a framework designed to automatically repair driving behavior issues in autonomous vehicles (AVs). FixDrive analyzes driving records for violations or near-miss incidents and uses a multimodal large language model (MLLM) to generate high-level driving strategy repairs in the μDrive domain-specific language. Experiments demonstrate that FixDrive significantly improves AV performance, reducing traffic violations and accidents, with an average repair cost of $0.08 per violation.</x:v>
      </x:c>
      <x:c r="D1275" t="str">
        <x:v>The paper introduces FixDrive, a framework designed to automatically repair driving behavior issues in autonomous vehicles (AVs). FixDrive analyzes driving records for violations or near-miss incidents and uses a multimodal large language model (MLLM) to generate high-level driving strategy repairs in the μDrive domain-specific language. Experiments demonstrate that FixDrive significantly improves AV performance, reducing traffic violations and accidents, with an average repair cost of $0.08 per violation.</x:v>
      </x:c>
      <x:c r="E1275" t="str">
        <x:v>Behavioral repair of autonomous driving systems focuses on how to use multimodal large language models (MLLM) to generate interpretable and efficient driving policy repair procedures to improve the safety and compliance of AVs.</x:v>
      </x:c>
      <x:c r="F1275" t="str">
        <x:v>Yes</x:v>
      </x:c>
      <x:c r="G1275" t="str">
        <x:v>ICSE-25</x:v>
      </x:c>
      <x:c r="H1275" t="str">
        <x:v>The paper uses the following benchmark scenarios for experiments:
Traffic rules test scenarios: including traffic light rules (such as green light, yellow light, red light), lane speed limit, bad weather speed limit, etc.
Official Scenarios: Multiple driving scenarios from the Sunnyvale, San Mateo and Apollo Virtual maps from the Apollo platform.</x:v>
      </x:c>
      <x:c r="I1275" t="str">
        <x:v>Indicators:
Repair success rate (Fix): the proportion of effective fixes generated.
Compliance rate (Pass): the proportion of AVs that comply with traffic rules after repair.
Robustness: The degree to which AVs comply with traffic rules after repair.
Time and Cost: The average time per repair is 10 minutes and the cost is $0.08.
Effect:
FixDrive significantly improved the compliance rate of AVs in multiple scenarios (from 0% to 100% in some scenarios).
The repaired AVs perform better in official scenes, reducing accidents and downtime.</x:v>
      </x:c>
      <x:c r="J1275" t="str">
        <x:v>Yes</x:v>
      </x:c>
      <x:c r="K1275" t="str">
        <x:v>Industrial applications mentioned in the paper include:
Baidu Apollo: The experiment is based on the Apollo 9.0 autonomous driving system.
Google Waymo and TuSimple: mentioned as typical cases of Level-4 AVs.
However, the paper does not provide specific cases of industrial cooperation.</x:v>
      </x:c>
      <x:c r="L1275" t="str">
        <x:v>No</x:v>
      </x:c>
      <x:c r="M1275" s="6" t="e">
        <x:f>HYPERLINK("https://github.com/lawbreaker2022/FixDrive2025","https://github.com/lawbreaker2022/FixDrive2025")</x:f>
        <x:v>HYPERLINK is not implemented. linkLocation=https://github.com/lawbreaker2022/FixDrive2025, friendlyName=https://github.com/lawbreaker2022/FixDrive2025</x:v>
      </x:c>
      <x:c r="N1275" t="str">
        <x:v>1</x:v>
      </x:c>
      <x:c r="O1275" t="str">
        <x:v>Cross-cutting and emerging themes</x:v>
      </x:c>
      <x:c r="P1275" t="str">
        <x:v>Autonomous driving system testing</x:v>
      </x:c>
      <x:c r="Q1275" t="str">
        <x:v>Yes</x:v>
      </x:c>
    </x:row>
    <x:row r="1276" ht="25.5" customHeight="1">
      <x:c r="A1276" t="str">
        <x:v>MARQ: Engineering Mission-Critical AI-based Software with Automated Result Quality AdaptationSE for AI</x:v>
      </x:c>
      <x:c r="B1276" t="str">
        <x:v>Design</x:v>
      </x:c>
      <x:c r="C1276" t="str">
        <x:v>The paper introduces MARQ, a framework for engineering mission-critical AI-based software with automated Quality of Result (QoR) adaptation. MARQ enables dynamic optimization of microservice chains at runtime to balance QoR, execution time, and energy consumption under strict constraints. It utilizes multi-criteria decision-making techniques (e.g., TOPSIS and ε-constraint method) to achieve 100× faster decision-making and a 10% average QoR improvement compared to existing approaches. The framework targets edge computing applications like autonomous driving and industrial IoT.</x:v>
      </x:c>
      <x:c r="D1276" t="str">
        <x:v>The paper introduces MARQ, a framework for engineering mission-critical AI-based software with automated Quality of Result (QoR) adaptation. MARQ enables dynamic optimization of microservice chains at runtime to balance QoR, execution time, and energy consumption under strict constraints. It utilizes multi-criteria decision-making techniques (e.g., TOPSIS and ε-constraint method) to achieve 100× faster decision-making and a 10% average QoR improvement compared to existing approaches. The framework targets edge computing applications like autonomous driving and industrial IoT.</x:v>
      </x:c>
      <x:c r="E1276" t="str">
        <x:v>The dynamic optimization and adaptive execution of mission-critical AI software focuses on solving the real-time trade-off problem between QoR and resource constraints of the AI service chain in the edge computing environment.</x:v>
      </x:c>
      <x:c r="F1276" t="str">
        <x:v>Yes</x:v>
      </x:c>
      <x:c r="G1276" t="str">
        <x:v>ICSE-25</x:v>
      </x:c>
      <x:c r="H1276" t="str">
        <x:v>The paper uses the following test graph structure (see Table II):
small: 10 microservices, 5 phases, 2 alternatives
normal: 19 microservices, 6 phases, 2 alternatives
big: 40 microservices, 8 phases, 7 alternatives
huge: 120 microservices, 14 stages, 8 alternatives</x:v>
      </x:c>
      <x:c r="I1276" t="str">
        <x:v>Quantitative indicators:
Decision time (RQ1/RQ2)
Quality of results (QoR, RQ3)
Deadline compliance rate (RQ3)
Effect:
Decision-making speed increased by 100 times (compared to existing methods such as MobiDiC)
Average QoR increased by 10%
Deadline constraints can still be met with a high probability under dynamic conditions (e.g. "normal" graph is 100% successful).</x:v>
      </x:c>
      <x:c r="J1276" t="str">
        <x:v>No</x:v>
      </x:c>
      <x:c r="K1276" t="str">
        <x:v>The paper mentions industry application cases, including:
Edge computing scenarios of Huawei Technologies (partner)
Autonomous driving (collaborative sensing in V2X communication)
Industrial Internet of Things (IIoT) (predictive maintenance)</x:v>
      </x:c>
      <x:c r="L1276" t="str">
        <x:v>Yes</x:v>
      </x:c>
      <x:c r="M1276" s="6"/>
      <x:c r="N1276"/>
      <x:c r="O1276" t="str">
        <x:v>Systems and Performance Engineering</x:v>
      </x:c>
      <x:c r="P1276" t="str">
        <x:v>Performance testing and optimization</x:v>
      </x:c>
      <x:c r="Q1276" t="str">
        <x:v>No</x:v>
      </x:c>
    </x:row>
    <x:row r="1277" ht="25.5" customHeight="1">
      <x:c r="A1277" t="str">
        <x:v>BSan: A Powerful Identifier-Based Hardware-Independent Memory Error Detector for COTS Binaries</x:v>
      </x:c>
      <x:c r="B1277" t="str">
        <x:v>Testing</x:v>
      </x:c>
      <x:c r="C1277" t="str">
        <x:v>The paper presents BSan, an identifier-based memory error detector for COTS binaries. Unlike shadow-memory-based tools, BSan assigns unique identifiers to memory objects and propagates them dynamically, enabling detection of deeply hidden errors (e.g., buffer overflows, use-after-free). BSan combines static analysis and dynamic instrumentation to minimize overhead. Evaluations show BSan outperforms state-of-the-art tools (e.g., Dr. Memory) in detection capability while maintaining comparable performance.</x:v>
      </x:c>
      <x:c r="D1277" t="str">
        <x:v>The paper presents BSan, an identifier-based memory error detector for COTS binaries. Unlike shadow-memory-based tools, BSan assigns unique identifiers to memory objects and propagates them dynamically, enabling detection of deeply hidden errors (e.g., buffer overflows, use-after-free). BSan combines static analysis and dynamic instrumentation to minimize overhead. Evaluations show BSan outperforms state-of-the-art tools (e.g., Dr. Memory) in detection capability while maintaining comparable performance.</x:v>
      </x:c>
      <x:c r="E1277" t="str">
        <x:v>Memory error detection in binary code, focusing on addressing the limitations of existing tools in detecting deep errors, hardware dependencies, and performance overhead.</x:v>
      </x:c>
      <x:c r="F1277" t="str">
        <x:v>No</x:v>
      </x:c>
      <x:c r="G1277" t="str">
        <x:v>ICSE-25</x:v>
      </x:c>
      <x:c r="H1277" t="str">
        <x:v>Juliet Test Suite (CWE Classification Test Cases)
SPEC CPU 2017 (single thread performance)
PARSEC (multi-threaded performance)
22 real vulnerabilities (from CVE and real applications)
10 real-world applications (such as PDF readers, audio processing tools, etc.)</x:v>
      </x:c>
      <x:c r="I1277" t="str">
        <x:v>Detection capabilities:
In the Juliet test, BSan detected more errors in the CWE-121/122/126/127 categories (better than Dr. Memory, etc.).
All 22 real vulnerabilities were successfully detected (other tools have higher missed detection rates).
Performance overhead:
Single thread (SPEC CPU 2017): average 24.07 times slowdown (better than Dr. Memory’s 30.06 times).
Multi-threading (PARSEC): 55.83 times slowdown under 16 threads (better than 91.51 times of Dr. Memory).
Memory overhead: 3.65 times (much lower than Dr. Memory’s 11.56 times).</x:v>
      </x:c>
      <x:c r="J1277" t="str">
        <x:v>No</x:v>
      </x:c>
      <x:c r="K1277" t="str">
        <x:v>Not reported</x:v>
      </x:c>
      <x:c r="L1277" t="str">
        <x:v>No</x:v>
      </x:c>
      <x:c r="M1277" s="6"/>
      <x:c r="N1277"/>
      <x:c r="O1277" t="str">
        <x:v>Software security and vulnerability analysis</x:v>
      </x:c>
      <x:c r="P1277" t="str">
        <x:v>Binary code analysis and decompilation</x:v>
      </x:c>
      <x:c r="Q1277" t="str">
        <x:v>No</x:v>
      </x:c>
    </x:row>
    <x:row r="1278" ht="25.5" customHeight="1">
      <x:c r="A1278" t="str">
        <x:v>BDefects4NN: A Backdoor Defect Database for Controlled Localization Studies in Neural Networks</x:v>
      </x:c>
      <x:c r="B1278" t="str">
        <x:v>Testing</x:v>
      </x:c>
      <x:c r="C1278" t="str">
        <x:v>This paper introduces BDefects4NN, the first backdoor defect database for controlled localization studies in neural networks, featuring 1,654 labeled backdoor-defected DNNs at neuron granularity. The authors propose three defect injection rules and employ four backdoor attacks across four network architectures and three datasets. Extensive experiments evaluate six fault localization criteria and two repair techniques, revealing limited effectiveness in current methods. The study also highlights practical threats in autonomous driving and LLMs, underscoring the need for improved localization approaches.</x:v>
      </x:c>
      <x:c r="D1278" t="str">
        <x:v>This paper introduces BDefects4NN, the first backdoor defect database for controlled localization studies in neural networks, featuring 1,654 labeled backdoor-defected DNNs at neuron granularity. The authors propose three defect injection rules and employ four backdoor attacks across four network architectures and three datasets. Extensive experiments evaluate six fault localization criteria and two repair techniques, revealing limited effectiveness in current methods. The study also highlights practical threats in autonomous driving and LLMs, underscoring the need for improved localization approaches.</x:v>
      </x:c>
      <x:c r="E1278" t="str">
        <x:v>Locating and repairing neural network backdoor defects, aiming to build a standardized database and evaluate the effectiveness of existing methods</x:v>
      </x:c>
      <x:c r="F1278" t="str">
        <x:v>Yes</x:v>
      </x:c>
      <x:c r="G1278" t="str">
        <x:v>ICSE-25</x:v>
      </x:c>
      <x:c r="H1278" t="str">
        <x:v>The paper uses the following benchmarks:
Datasets: CIFAR-10, CIFAR-100, GTSRB, Imagenette.
Model architecture: VGG-13, VGG-16, ResNet-18, ResNet-34, MobileNetV2, WideResNet-16-4.
Attack methods: BadNets, Blended, TrojanNN, SRA, Invisible, DFST, SIG.</x:v>
      </x:c>
      <x:c r="I1278" t="str">
        <x:v>Positioning effect: Weighted Jaccard Index (WJI), with an average maximum of 41.80% (CLP).
Repair effect: attack success rate decrease (ASRD) averages 39.54% (pruning) and 41.45% (fine-tuning), cleaning accuracy decrease (CAD) averages 15.29% and 10.47%.
Efficiency: CLP is the fastest (6 seconds), deepmufl is the slowest (22,830 seconds).</x:v>
      </x:c>
      <x:c r="J1278" t="str">
        <x:v>No</x:v>
      </x:c>
      <x:c r="K1278" t="str">
        <x:v>Autonomous driving lane detection: Infected models cause vehicles to deviate from lanes under trigger conditions (Tusimple dataset).
Large Language Model (ChatGLM): Backdoor flaws lead to malicious manipulation of sentiment analysis tasks (IMDB data set).</x:v>
      </x:c>
      <x:c r="L1278" t="str">
        <x:v>Yes</x:v>
      </x:c>
      <x:c r="M1278" s="6"/>
      <x:c r="N1278"/>
      <x:c r="O1278" t="str">
        <x:v>SE for AI </x:v>
      </x:c>
      <x:c r="P1278" t="str">
        <x:v>Model Robustness and Adversarial Examples</x:v>
      </x:c>
      <x:c r="Q1278" t="str">
        <x:v>Yes</x:v>
      </x:c>
    </x:row>
    <x:row r="1279" ht="25.5" customHeight="1">
      <x:c r="A1279" t="str">
        <x:v>Automated Test Generation For Smart Contracts via On-Chain Test Case Augmentation and Migration</x:v>
      </x:c>
      <x:c r="B1279" t="str">
        <x:v>Testing</x:v>
      </x:c>
      <x:c r="C1279" t="str">
        <x:v>This paper introduces SolMigrator, an automated test generation technique for smart contracts that leverages on-chain transaction data to create and migrate test cases. SolMigrator extracts test cases from real-world usage of existing smart contracts and adapts them for testing newly developed contracts with similar functionalities. The approach involves two phases: test augmentation (generating test cases via transaction replay and dependency analysis) and test migration (mapping test cases between contracts using static analysis). Evaluated on ERC20 and ERC721 contracts, SolMigrator achieves 96.3% precision and 93.6% accuracy, demonstrating its effectiveness in reducing manual testing efforts while covering key functionalities.</x:v>
      </x:c>
      <x:c r="D1279" t="str">
        <x:v>This paper introduces SolMigrator, an automated test generation technique for smart contracts that leverages on-chain transaction data to create and migrate test cases. SolMigrator extracts test cases from real-world usage of existing smart contracts and adapts them for testing newly developed contracts with similar functionalities. The approach involves two phases: test augmentation (generating test cases via transaction replay and dependency analysis) and test migration (mapping test cases between contracts using static analysis). Evaluated on ERC20 and ERC721 contracts, SolMigrator achieves 96.3% precision and 93.6% accuracy, demonstrating its effectiveness in reducing manual testing efforts while covering key functionalities.</x:v>
      </x:c>
      <x:c r="E1279" t="str">
        <x:v>Automated test generation and migration of smart contracts aims to generate high-quality test cases by reusing real usage data of contracts on the chain.</x:v>
      </x:c>
      <x:c r="F1279" t="str">
        <x:v>Yes</x:v>
      </x:c>
      <x:c r="G1279" t="str">
        <x:v>ICSE-25</x:v>
      </x:c>
      <x:c r="H1279" t="str">
        <x:v>Data set: ERC20 and ERC721 category smart contracts (such as TetherToken, BoredApeYachtClub, etc.).
Tool chain: Hardhat testing framework, GoEthereum’s _debug_traceTransaction_ API.
Comparison baseline: real transaction data on the chain is used as the reference standard for test coverage.</x:v>
      </x:c>
      <x:c r="I1279" t="str">
        <x:v>Test migration effect: average precision (Precision) 96.3%, accuracy (Accuracy) 93.6%, and recall rate (Recall) 92.8%.
Test case generation: On average, each ERC20 contract generates 5.1 test cases, and the ERC721 contract generates 9.6.
Efficiency improvement: After test sequence folding (Folding), the use case length is reduced to 35% of the original.</x:v>
      </x:c>
      <x:c r="J1279" t="str">
        <x:v>Yes</x:v>
      </x:c>
      <x:c r="K1279" t="str">
        <x:v>The paper mentions the following practical application scenarios:
Developers test new contracts: By migrating test cases of existing on-chain contracts, the workload of manually writing tests is reduced (such as the case of developer Alice).
Functional difference analysis: Test cases that fail to migrate can help developers discover non-standard implementations or potential flaws of the target contract (such as transfer function limitations of the PepeToken contract).</x:v>
      </x:c>
      <x:c r="L1279" t="str">
        <x:v>No</x:v>
      </x:c>
      <x:c r="M1279" s="6"/>
      <x:c r="N1279"/>
      <x:c r="O1279" t="str">
        <x:v>Software security and vulnerability analysis</x:v>
      </x:c>
      <x:c r="P1279" t="str">
        <x:v>Smart contract security</x:v>
      </x:c>
      <x:c r="Q1279" t="str">
        <x:v>No</x:v>
      </x:c>
    </x:row>
    <x:row r="1280" ht="25.5" customHeight="1">
      <x:c r="A1280" t="str">
        <x:v>Boosting Code-line-level Defect Prediction with Spectrum Information and Causality Analysis</x:v>
      </x:c>
      <x:c r="B1280" t="str">
        <x:v>Testing</x:v>
      </x:c>
      <x:c r="C1280" t="str">
        <x:v>This paper proposes SOUND, a novel code-line-level defect prediction (CLDP) method that integrates spectrum information and causality analysis. Unlike existing approaches relying on textual features or file-level labels, SOUND leverages historical line-level labels to quantify token contributions to defects and employs causal analysis to uncover systematic relationships. Evaluated on 142 releases from 19 projects, SOUND outperforms state-of-the-art baselines in ranking defective lines, achieving an IFA of 0 in most cases, indicating high practical value for prioritizing buggy lines.</x:v>
      </x:c>
      <x:c r="D1280" t="str">
        <x:v>This paper proposes SOUND, a novel code-line-level defect prediction (CLDP) method that integrates spectrum information and causality analysis. Unlike existing approaches relying on textual features or file-level labels, SOUND leverages historical line-level labels to quantify token contributions to defects and employs causal analysis to uncover systematic relationships. Evaluated on 142 releases from 19 projects, SOUND outperforms state-of-the-art baselines in ranking defective lines, achieving an IFA of 0 in most cases, indicating high practical value for prioritizing buggy lines.</x:v>
      </x:c>
      <x:c r="E1280" t="str">
        <x:v>Code line-level defect prediction (CLDP) focuses on improving the accuracy and efficiency of defect location through spectral information (quantifying the contribution of tokens to defects) and causal analysis (revealing the causal relationship between tokens and defects).</x:v>
      </x:c>
      <x:c r="F1280" t="str">
        <x:v>Yes</x:v>
      </x:c>
      <x:c r="G1280" t="str">
        <x:v>ICSE-25</x:v>
      </x:c>
      <x:c r="H1280" t="str">
        <x:v>Used 142 version data sets of 19 open source projects collected by Guo et al., covering projects of different scales and defect densities (such as Apache Maven, HBase, etc.). The specific projects are shown in Table II.</x:v>
      </x:c>
      <x:c r="I1280" t="str">
        <x:v>IFA (Initial False Alarm): The lower the better, SOUND often reaches 0 (the first line is a defect).
Recall@Top20%LOC: The higher, the better, SOUND averages 0.779 (Barinel formula).
Effort@Top20%Recall: The lower the better, SOUND averages 0.019 (Barinel formula).
Experiments show that SOUND is better than baseline methods (such as GLANCE, DeepLineDP, etc.) in most projects.</x:v>
      </x:c>
      <x:c r="J1280" t="str">
        <x:v>No</x:v>
      </x:c>
      <x:c r="K1280" t="str">
        <x:v>Not reported</x:v>
      </x:c>
      <x:c r="L1280" t="str">
        <x:v>No</x:v>
      </x:c>
      <x:c r="M1280" s="6" t="e">
        <x:f>HYPERLINK("https://github.com/shiyusunse/SOUND","https://github.com/shiyusunse/SOUND")</x:f>
        <x:v>HYPERLINK is not implemented. linkLocation=https://github.com/shiyusunse/SOUND, friendlyName=https://github.com/shiyusunse/SOUND</x:v>
      </x:c>
      <x:c r="N1280" t="str">
        <x:v>1</x:v>
      </x:c>
      <x:c r="O1280" t="str">
        <x:v>Software security and vulnerability analysis</x:v>
      </x:c>
      <x:c r="P1280" t="str">
        <x:v>Defect prediction and generation</x:v>
      </x:c>
      <x:c r="Q1280" t="str">
        <x:v>Yes</x:v>
      </x:c>
    </x:row>
    <x:row r="1281" ht="25.5" customHeight="1">
      <x:c r="A1281" t="str">
        <x:v>DPFuzzer: Discovering Safety Critical Vulnerabilities for Drone Path PlannersSecurity</x:v>
      </x:c>
      <x:c r="B1281" t="str">
        <x:v>Testing</x:v>
      </x:c>
      <x:c r="C1281" t="str">
        <x:v>This paper introduces DPFuzzer, an automated testing framework for uncovering safety-critical vulnerabilities in drone path planners. Unlike existing methods focused on flight control programs, DPFuzzer employs an evolutionary algorithm to generate diverse obstacle scenarios guided by the Environmental Risk Factor (ERF) metric. Evaluated on three path planners (Ego-Planner, Ego-Planner-Swarm, and FUEL), it identified 20 vulnerability types and demonstrated their exploitability on a real-world drone.</x:v>
      </x:c>
      <x:c r="D1281" t="str">
        <x:v>This paper introduces DPFuzzer, an automated testing framework for uncovering safety-critical vulnerabilities in drone path planners. Unlike existing methods focused on flight control programs, DPFuzzer employs an evolutionary algorithm to generate diverse obstacle scenarios guided by the Environmental Risk Factor (ERF) metric. Evaluated on three path planners (Ego-Planner, Ego-Planner-Swarm, and FUEL), it identified 20 vulnerability types and demonstrated their exploitability on a real-world drone.</x:v>
      </x:c>
      <x:c r="E1281" t="str">
        <x:v>The security-critical vulnerability detection of UAV path planner focuses on generating high-risk scenarios through evolutionary algorithms and designing ERF indicators to optimize testing efficiency.</x:v>
      </x:c>
      <x:c r="F1281" t="str">
        <x:v>Yes</x:v>
      </x:c>
      <x:c r="G1281" t="str">
        <x:v>ICSE-25</x:v>
      </x:c>
      <x:c r="H1281" t="str">
        <x:v>Three open source drone path planners were used as test targets:
Ego-Planner
Ego-Planner-Swarm
FUEL
Experimental scenarios include simulating indoor and laneway environments (S1-S4), and verifying vulnerabilities on real drones (such as HT-UAV Mao Tou Ying Mini2).</x:v>
      </x:c>
      <x:c r="I1281" t="str">
        <x:v>Number and type of vulnerabilities: 969 key scenarios were discovered, classified into Category 8 (Ego-Planner), Category 5 (Ego-Planner-Swarm) and Category 7 (FUEL) vulnerabilities.
Efficiency comparison: Compared with the random method (Rand), DPFuzzer increased the number of key scenarios generated by an average of 116.26%, and the vulnerability type coverage increased by 103.33%.
Time cost: The average generation of a single scene takes about 24.39 seconds, and the feedback module adds an additional 1.59 seconds, but the efficiency is significantly improved.</x:v>
      </x:c>
      <x:c r="J1281" t="str">
        <x:v>No</x:v>
      </x:c>
      <x:c r="K1281" t="str">
        <x:v>Not reported</x:v>
      </x:c>
      <x:c r="L1281" t="str">
        <x:v>No</x:v>
      </x:c>
      <x:c r="M1281" s="6" t="e">
        <x:f>HYPERLINK("https://github.com/ywang-scholar/DPFuzzer","https://github.com/ywang-scholar/DPFuzzer")</x:f>
        <x:v>HYPERLINK is not implemented. linkLocation=https://github.com/ywang-scholar/DPFuzzer, friendlyName=https://github.com/ywang-scholar/DPFuzzer</x:v>
      </x:c>
      <x:c r="N1281" t="str">
        <x:v>1</x:v>
      </x:c>
      <x:c r="O1281" t="str">
        <x:v>Cross-cutting and emerging themes</x:v>
      </x:c>
      <x:c r="P1281" t="str">
        <x:v>Autonomous driving system testing</x:v>
      </x:c>
      <x:c r="Q1281" t="str">
        <x:v>No</x:v>
      </x:c>
    </x:row>
    <x:row r="1282" ht="25.5" customHeight="1">
      <x:c r="A1282" t="str">
        <x:v>IRFuzzer: Specialized Fuzzing for LLVM Backend Code Generation</x:v>
      </x:c>
      <x:c r="B1282" t="str">
        <x:v>Testing</x:v>
      </x:c>
      <x:c r="C1282" t="str">
        <x:v>The paper introduces IRFuzzer, a specialized fuzzing tool designed for testing the LLVM compiler backend. Due to the complexity of LLVM, manual testing and formal verification are insufficient, while existing fuzzers struggle with input diversity and feedback quality for backend testing. IRFuzzer generates valid LLVM Intermediate Representation (IR) inputs and introduces new coverage metrics (e.g., matcher table coverage) to improve feedback. Experiments show that IRFuzzer discovered 78 new bugs in 29 LLVM backend targets, with 57 already fixed, demonstrating its effectiveness.</x:v>
      </x:c>
      <x:c r="D1282" t="str">
        <x:v>The paper introduces IRFuzzer, a specialized fuzzing tool designed for testing the LLVM compiler backend. Due to the complexity of LLVM, manual testing and formal verification are insufficient, while existing fuzzers struggle with input diversity and feedback quality for backend testing. IRFuzzer generates valid LLVM Intermediate Representation (IR) inputs and introduces new coverage metrics (e.g., matcher table coverage) to improve feedback. Experiments show that IRFuzzer discovered 78 new bugs in 29 LLVM backend targets, with 57 already fixed, demonstrating its effectiveness.</x:v>
      </x:c>
      <x:c r="E1282" t="str">
        <x:v>Dedicated fuzz testing technology for the LLVM compiler backend, focusing on solving input legality and feedback mechanism optimization issues.</x:v>
      </x:c>
      <x:c r="F1282" t="str">
        <x:v>No</x:v>
      </x:c>
      <x:c r="G1282" t="str">
        <x:v>ICSE-25</x:v>
      </x:c>
      <x:c r="H1282" t="str">
        <x:v>The paper was tested on 29 mature LLVM backend targets (such as AArch64, AMDGPU, X86, etc.), and compared fuzz testing tools such as AFL++, FuzzMutate, CSmith, and GrayC.</x:v>
      </x:c>
      <x:c r="I1282" t="str">
        <x:v>Indicators: Branch Coverage, Matcher Table Coverage.
Effect: IRFuzzer achieved higher branch coverage and match table coverage on all tested backend targets. For example, in the AArch64 architecture, the match table coverage of IRFuzzer reaches 8.9%, while FuzzMutate is only 2.6%. Additionally, IRFuzzer discovered 78 new bugs, 57 of which have been fixed.</x:v>
      </x:c>
      <x:c r="J1282" t="str">
        <x:v>Yes</x:v>
      </x:c>
      <x:c r="K1282" t="str">
        <x:v>The paper mentions that the errors found by IRFuzzer have been fixed by LLVM developers, and 5 of the fixes have been back-ported to LLVM version 15, proving its practical application value in the industry.</x:v>
      </x:c>
      <x:c r="L1282" t="str">
        <x:v>No</x:v>
      </x:c>
      <x:c r="M1282" s="6"/>
      <x:c r="N1282"/>
      <x:c r="O1282" t="str">
        <x:v>Program Analysis and Software Testing</x:v>
      </x:c>
      <x:c r="P1282" t="str">
        <x:v>Automated test generation</x:v>
      </x:c>
      <x:c r="Q1282" t="str">
        <x:v>No</x:v>
      </x:c>
    </x:row>
    <x:row r="1283" ht="25.5" customHeight="1">
      <x:c r="A1283" t="str">
        <x:v>Ranking Relevant Tests for Order-Dependent Flaky Tests</x:v>
      </x:c>
      <x:c r="B1283" t="str">
        <x:v>Testing</x:v>
      </x:c>
      <x:c r="C1283" t="str">
        <x:v>The paper introduces RankF, a method for ranking tests likely to be relevant to Order-Dependent Flaky Tests (OD tests). OD tests produce inconsistent results based on test execution order, complicating regression testing. RankF employs two approaches: RankF_L uses a fine-tuned large language model (BigBird) to analyze test code, while RankF_O leverages historical test execution data. Evaluated on 155 OD tests across 24 open-source projects, RankF outperforms baselines, finding relevant tests in a median time of 9.4–14.1 seconds, compared to 34.2–118.5 seconds for prior methods.</x:v>
      </x:c>
      <x:c r="D1283" t="str">
        <x:v>The paper introduces RankF, a method for ranking tests likely to be relevant to Order-Dependent Flaky Tests (OD tests). OD tests produce inconsistent results based on test execution order, complicating regression testing. RankF employs two approaches: RankF_L uses a fine-tuned large language model (BigBird) to analyze test code, while RankF_O leverages historical test execution data. Evaluated on 155 OD tests across 24 open-source projects, RankF outperforms baselines, finding relevant tests in a median time of 9.4–14.1 seconds, compared to 34.2–118.5 seconds for prior methods.</x:v>
      </x:c>
      <x:c r="E1283" t="str">
        <x:v>For order-dependent unstable tests (OD tests), quickly identify their related tests (such as polluters, state setters or cleaners) through sorting methods to improve regression testing efficiency.</x:v>
      </x:c>
      <x:c r="F1283" t="str">
        <x:v>Yes</x:v>
      </x:c>
      <x:c r="G1283" t="str">
        <x:v>ICSE-25</x:v>
      </x:c>
      <x:c r="H1283" t="str">
        <x:v>The paper conducted experiments on 155 OD tests of 24 open source projects, including well-known projects such as Apache Dubbo and Spring Boot. The data set comes from the work of Wei et al. and contains known OD tests and their related tests.</x:v>
      </x:c>
      <x:c r="I1283" t="str">
        <x:v>Indicators:
Time efficiency: Time (seconds) required to find the first relevant test.
Ranking effect: the position of the relevant test in the ranking (Rank-1 means ranking first).
Effect:
The median times of RankF_L and RankF_O are 9.4–14.1 seconds respectively, significantly better than the baseline methods (34.2–118.5 seconds for OBO and Delta-Debugging).
RankF_O ranks the relevant test first (Rank-1) in 45% of cases.</x:v>
      </x:c>
      <x:c r="J1283" t="str">
        <x:v>No</x:v>
      </x:c>
      <x:c r="K1283" t="str">
        <x:v>Not reported</x:v>
      </x:c>
      <x:c r="L1283" t="str">
        <x:v>No</x:v>
      </x:c>
      <x:c r="M1283" s="6"/>
      <x:c r="N1283"/>
      <x:c r="O1283" t="str">
        <x:v>Program Analysis and Software Testing</x:v>
      </x:c>
      <x:c r="P1283" t="str">
        <x:v>Test efficiency optimization</x:v>
      </x:c>
      <x:c r="Q1283" t="str">
        <x:v>Yes</x:v>
      </x:c>
    </x:row>
    <x:row r="1284" ht="25.5" customHeight="1">
      <x:c r="A1284" t="str">
        <x:v>Selecting Initial Seeds for Better JVM Fuzzing</x:v>
      </x:c>
      <x:c r="B1284" t="str">
        <x:v>Testing</x:v>
      </x:c>
      <x:c r="C1284" t="str">
        <x:v>This paper investigates the importance of initial seed selection in JVM fuzzing, proposing 10 selection methods, including coverage-based, prefuzz-based, and program-feature-based approaches. Experiments show that the CFG-based method (FISS_CFG) outperforms others in efficiency and effectiveness, significantly improving coverage and bug detection. The study also highlights the complementary role of open-source programs as seeds and validates the practical benefits of seed selection in JVM testing.</x:v>
      </x:c>
      <x:c r="D1284" t="str">
        <x:v>This paper investigates the importance of initial seed selection in JVM fuzzing, proposing 10 selection methods, including coverage-based, prefuzz-based, and program-feature-based approaches. Experiments show that the CFG-based method (FISS_CFG) outperforms others in efficiency and effectiveness, significantly improving coverage and bug detection. The study also highlights the complementary role of open-source programs as seeds and validates the practical benefits of seed selection in JVM testing.</x:v>
      </x:c>
      <x:c r="E1284" t="str">
        <x:v>The initial seed selection method in JVM fuzz testing aims to improve the efficiency and effect of fuzz testing by optimizing the initial seeds.</x:v>
      </x:c>
      <x:c r="F1284" t="str">
        <x:v>Yes</x:v>
      </x:c>
      <x:c r="G1284" t="str">
        <x:v>ICSE-25</x:v>
      </x:c>
      <x:c r="H1284" t="str">
        <x:v>Benchmark Corpus: P1 (HotSpot-tests, 469 seed programs) and P2 (OpenJ9-tests, 586 seed programs).
Open-Source Corpus: P3 (CollectProject, 942 torrent programs, from GitHub).</x:v>
      </x:c>
      <x:c r="I1284" t="str">
        <x:v>Quantitative indicators:
Number of unique inconsistencies: Measures the number of potential vulnerabilities detected by fuzz testing.
Time overhead: Evaluate the time efficiency of the seed selection method.
Number of previously unknown bugs: Counts the number of new vulnerabilities discovered through fuzz testing.
Effect:
The FISS_CFG method improves the number of unique inconsistencies by 142%-269% compared with the full seed set, and the time overhead is only 30 seconds.
On the open source corpus, the improvement effect of FISS_CFG is 8.3%-108%.
A total of 25 unknown vulnerabilities were found in the experiment, 21 of which were confirmed or fixed by developers.</x:v>
      </x:c>
      <x:c r="J1284" t="str">
        <x:v>No</x:v>
      </x:c>
      <x:c r="K1284" t="str">
        <x:v>Not reported</x:v>
      </x:c>
      <x:c r="L1284" t="str">
        <x:v>No</x:v>
      </x:c>
      <x:c r="M1284" s="6"/>
      <x:c r="N1284"/>
      <x:c r="O1284" t="str">
        <x:v>Program Analysis and Software Testing</x:v>
      </x:c>
      <x:c r="P1284" t="str">
        <x:v>Automated test generation</x:v>
      </x:c>
      <x:c r="Q1284" t="str">
        <x:v>No</x:v>
      </x:c>
    </x:row>
    <x:row r="1285" ht="25.5" customHeight="1">
      <x:c r="A1285" t="str">
        <x:v>Toward a Better Understanding of Probabilistic Delta Debugging</x:v>
      </x:c>
      <x:c r="B1285" t="str">
        <x:v>Testing</x:v>
      </x:c>
      <x:c r="C1285" t="str">
        <x:v>This paper conducts the first in-depth theoretical analysis of Probabilistic Delta Debugging (ProbDD), revealing that its probability model essentially functions as monotonically increasing counters. The study proposes CDD, a simplified version of ProbDD, which maintains performance while reducing complexity. Experiments show that ProbDD improves efficiency by skipping inefficient queries (e.g., complements and revisited subsets), and randomness has negligible impact. These findings provide insights for future research and applications in test input minimization.</x:v>
      </x:c>
      <x:c r="D1285" t="str">
        <x:v>This paper conducts the first in-depth theoretical analysis of Probabilistic Delta Debugging (ProbDD), revealing that its probability model essentially functions as monotonically increasing counters. The study proposes CDD, a simplified version of ProbDD, which maintains performance while reducing complexity. Experiments show that ProbDD improves efficiency by skipping inefficient queries (e.g., complements and revisited subsets), and randomness has negligible impact. These findings provide insights for future research and applications in test input minimization.</x:v>
      </x:c>
      <x:c r="E1285" t="str">
        <x:v>Theoretical analysis and simplification of the Probabilistic Delta Debugging (ProbDD) algorithm aims to improve the efficiency and understandability of test input minimization by optimizing the probability model and subset selection strategy.</x:v>
      </x:c>
      <x:c r="F1285" t="str">
        <x:v>Yes</x:v>
      </x:c>
      <x:c r="G1285" t="str">
        <x:v>ICSE-25</x:v>
      </x:c>
      <x:c r="H1285" t="str">
        <x:v>BMC: 20 C programs that trigger LLVM/GCC compiler vulnerabilities.
BMDBT: Source code of 10 command line tools for software offload testing.
BMXML: 46 XML inputs triggering Basex (XML processing tool) vulnerabilities.</x:v>
      </x:c>
      <x:c r="I1285" t="str">
        <x:v>Quantitative indicators:
Final size: Minimized input size (in number of tokens).
Execution time: algorithm running time (seconds).
Query number: The number of verifications of the test attribute ψ.
Effect:
ProbDD reduces the execution time by 27.01% and the number of queries by 52.44% compared with traditional ddmin.
The performance of CDD is equivalent to that of ProbDD, which verifies the correctness of the theoretical simplification.</x:v>
      </x:c>
      <x:c r="J1285" t="str">
        <x:v>No</x:v>
      </x:c>
      <x:c r="K1285" t="str">
        <x:v>Not reported</x:v>
      </x:c>
      <x:c r="L1285" t="str">
        <x:v>No</x:v>
      </x:c>
      <x:c r="M1285" s="6" t="e">
        <x:f>HYPERLINK("https://github.com/gaotravor/Initial-seed-selection","https://github.com/gaotravor/Initial-seed-selection")</x:f>
        <x:v>HYPERLINK is not implemented. linkLocation=https://github.com/gaotravor/Initial-seed-selection, friendlyName=https://github.com/gaotravor/Initial-seed-selection</x:v>
      </x:c>
      <x:c r="N1285" t="str">
        <x:v>2</x:v>
      </x:c>
      <x:c r="O1285" t="str">
        <x:v>Program Analysis and Software Testing</x:v>
      </x:c>
      <x:c r="P1285" t="str">
        <x:v>Test efficiency optimization</x:v>
      </x:c>
      <x:c r="Q1285" t="str">
        <x:v>No</x:v>
      </x:c>
    </x:row>
    <x:row r="1286" ht="25.5" customHeight="1">
      <x:c r="A1286" t="str">
        <x:v>Tumbling Down the Rabbit Hole: How do Assisting Exploration Strategies Facilitate Grey-box Fuzzing?Award Winner</x:v>
      </x:c>
      <x:c r="B1286" t="str">
        <x:v>Testing</x:v>
      </x:c>
      <x:c r="C1286" t="str">
        <x:v>This paper conducts the first comprehensive study on assisting exploration strategies in grey-box fuzzing, evaluating nine state-of-the-art fuzzers with four strategies (dictionary, input-to-state correspondence, SMT-solver, and gradient-based) on 21 real-world projects. The study reveals that the dictionary strategy outperforms others in edge coverage and practicality. Inspired by this, the authors propose CDFUZZ, which customizes dictionaries per seed, achieving 16.1% higher coverage than the best baseline (AFL++ with dictionary) and exposing 37 new bugs (9 confirmed, 7 fixed).</x:v>
      </x:c>
      <x:c r="D1286" t="str">
        <x:v>This paper conducts the first comprehensive study on assisting exploration strategies in grey-box fuzzing, evaluating nine state-of-the-art fuzzers with four strategies (dictionary, input-to-state correspondence, SMT-solver, and gradient-based) on 21 real-world projects. The study reveals that the dictionary strategy outperforms others in edge coverage and practicality. Inspired by this, the authors propose CDFUZZ, which customizes dictionaries per seed, achieving 16.1% higher coverage than the best baseline (AFL++ with dictionary) and exposing 37 new bugs (9 confirmed, 7 fixed).</x:v>
      </x:c>
      <x:c r="E1286" t="str">
        <x:v>The effectiveness, limitations and optimization methods of auxiliary exploration strategies in gray box fuzz testing, focusing on how to improve program state exploration capabilities through strategy improvements.</x:v>
      </x:c>
      <x:c r="F1286" t="str">
        <x:v>No</x:v>
      </x:c>
      <x:c r="G1286" t="str">
        <x:v>ICSE-25</x:v>
      </x:c>
      <x:c r="H1286" t="str">
        <x:v>Contains 21 real open source projects, such as binutils suite (readelf, objdump, etc.), libjpeg, tcpdump, libxml2, etc., covering multiple file formats such as ELF, JPEG, XML, etc., with code sizes ranging from 1.8K to 150K+ lines. Some projects come from FuzzBench.</x:v>
      </x:c>
      <x:c r="I1286" t="str">
        <x:v>Metrics: Edge Coverage, number of unique vulnerabilities discovered.
Effect: CDFUZZ improved edge coverage by an average of 16.1% compared to the best baseline (AFL++ dictionary strategy), and discovered 30 more unique vulnerabilities (37 in total), of which 9 were confirmed and 7 were fixed.</x:v>
      </x:c>
      <x:c r="J1286" t="str">
        <x:v>Yes</x:v>
      </x:c>
      <x:c r="K1286" t="str">
        <x:v>Ant Group was mentioned as a partner, and 37 unknown vulnerabilities (such as jpeginfo's heap overflow and cmix's memory overlap problem) were discovered in actual projects, some of which have been fixed by developers.</x:v>
      </x:c>
      <x:c r="L1286" t="str">
        <x:v>Yes</x:v>
      </x:c>
      <x:c r="M1286" s="6"/>
      <x:c r="N1286"/>
      <x:c r="O1286" t="str">
        <x:v>Program Analysis and Software Testing</x:v>
      </x:c>
      <x:c r="P1286" t="str">
        <x:v>Automated test generation</x:v>
      </x:c>
      <x:c r="Q1286" t="str">
        <x:v>No</x:v>
      </x:c>
    </x:row>
    <x:row r="1287" ht="25.5" customHeight="1">
      <x:c r="A1287" t="str">
        <x:v>Relationship Status: “It’s complicated” Developer-Security Expert Dynamics in ScrumSecurity</x:v>
      </x:c>
      <x:c r="B1287" t="str">
        <x:v>Management</x:v>
      </x:c>
      <x:c r="C1287" t="str">
        <x:v>This paper investigates the collaboration dynamics between developers and security experts in Scrum, identifying three communication patterns (artifact-based, third-party-mediated, and direct) and five key challenges (e.g., interaction difficulties, balancing business vs. security needs). Through interviews with 14 developers and 13 security experts, the study reveals a lack of Scrum values (openness, respect, courage) in their relationship. Recommendations include proactive Scrum Master involvement, Security Champion programs, and DevSecOps adoption to bridge gaps.</x:v>
      </x:c>
      <x:c r="D1287" t="str">
        <x:v>This paper investigates the collaboration dynamics between developers and security experts in Scrum, identifying three communication patterns (artifact-based, third-party-mediated, and direct) and five key challenges (e.g., interaction difficulties, balancing business vs. security needs). Through interviews with 14 developers and 13 security experts, the study reveals a lack of Scrum values (openness, respect, courage) in their relationship. Recommendations include proactive Scrum Master involvement, Security Champion programs, and DevSecOps adoption to bridge gaps.</x:v>
      </x:c>
      <x:c r="E1287" t="str">
        <x:v>The collaborative relationship, challenges and improvement strategies between developers and security experts in the Scrum framework.</x:v>
      </x:c>
      <x:c r="F1287" t="str">
        <x:v>No</x:v>
      </x:c>
      <x:c r="G1287" t="str">
        <x:v>ICSE-25</x:v>
      </x:c>
      <x:c r="H1287" t="str">
        <x:v>Qualitative research, no quantitative benchmark. Based on 27 semi-structured interview data (14 developers + 13 security experts), covering 15 countries and various industry backgrounds.</x:v>
      </x:c>
      <x:c r="I1287" t="str">
        <x:v>Indicators: frequency of challenges (e.g. “interaction difficulties” was mentioned by 11 participants), distribution of communication modes (e.g. “document-based communication” is dominant).
Effect: Improvement suggestions are made (such as Scrum Master enhancing safety participation), but the effect is not quantified and needs to be verified in subsequent practice.</x:v>
      </x:c>
      <x:c r="J1287" t="str">
        <x:v>No</x:v>
      </x:c>
      <x:c r="K1287" t="str">
        <x:v>Not reported</x:v>
      </x:c>
      <x:c r="L1287" t="str">
        <x:v>No</x:v>
      </x:c>
      <x:c r="M1287" s="6"/>
      <x:c r="N1287"/>
      <x:c r="O1287" t="str">
        <x:v>Software maintenance and evolution</x:v>
      </x:c>
      <x:c r="P1287" t="str">
        <x:v>Developer behavior analysis</x:v>
      </x:c>
      <x:c r="Q1287" t="str">
        <x:v>No</x:v>
      </x:c>
    </x:row>
    <x:row r="1288" ht="25.5" customHeight="1">
      <x:c r="A1288" t="str">
        <x:v>Measuring the Runtime Performance of C++ Code Written by Humans using GitHub Copilot</x:v>
      </x:c>
      <x:c r="B1288" t="str">
        <x:v>Development</x:v>
      </x:c>
      <x:c r="C1288" t="str">
        <x:v>This paper presents the first evaluation of the runtime performance of C++ code generated by developers using GitHub Copilot. Through a user study with 32 participants, each solved two programming problems (file I/O and concurrent programming) with and without Copilot. Results show that Copilot-aided code had statistically significant slower runtime performance (26% and 15% slower on average) and swayed developers toward less optimized solutions. Higher developer experience and C++ familiarity correlated with better performance.</x:v>
      </x:c>
      <x:c r="D1288" t="str">
        <x:v>This paper presents the first evaluation of the runtime performance of C++ code generated by developers using GitHub Copilot. Through a user study with 32 participants, each solved two programming problems (file I/O and concurrent programming) with and without Copilot. Results show that Copilot-aided code had statistically significant slower runtime performance (26% and 15% slower on average) and swayed developers toward less optimized solutions. Higher developer experience and C++ familiarity correlated with better performance.</x:v>
      </x:c>
      <x:c r="E1288" t="str">
        <x:v>The impact of GitHub Copilot on the runtime performance of C++ code, focusing on whether the code generated by developers when using Copilot is slower than manually written code.</x:v>
      </x:c>
      <x:c r="F1288" t="str">
        <x:v>Yes</x:v>
      </x:c>
      <x:c r="G1288" t="str">
        <x:v>ICSE-25</x:v>
      </x:c>
      <x:c r="H1288" t="str">
        <x:v>The paper does not use standard benchmarks, but designs two custom C++ programming problems:
Problem A: File system operation (reading large file records).
Problem B: Multi-thread optimization (avoiding pseudo-sharing of cache).
Effects were evaluated by comparing participants' code performance in solving problems in different modes (with/without Copilot).</x:v>
      </x:c>
      <x:c r="I1288" t="str">
        <x:v>Quantitative metric: The runtime performance of the code (execution time in seconds or milliseconds).
Effect:
Code generated by Copilot is on average 26% (file I/O issues) and 15% (multithreading issues) slower than manually written code.
Expert manually optimized solutions are up to 6 times faster than Copilot-generated code.</x:v>
      </x:c>
      <x:c r="J1288" t="str">
        <x:v>No</x:v>
      </x:c>
      <x:c r="K1288" t="str">
        <x:v>Not reported</x:v>
      </x:c>
      <x:c r="L1288" t="str">
        <x:v>No</x:v>
      </x:c>
      <x:c r="M1288" s="6"/>
      <x:c r="N1288"/>
      <x:c r="O1288" t="str">
        <x:v>Code generation and understanding</x:v>
      </x:c>
      <x:c r="P1288" t="str">
        <x:v>Code generation and completion</x:v>
      </x:c>
      <x:c r="Q1288" t="str">
        <x:v>Yes</x:v>
      </x:c>
    </x:row>
    <x:row r="1289" ht="25.5" customHeight="1">
      <x:c r="A1289" t="str">
        <x:v>A Study of Undefined Behavior Across Foreign Function Boundaries in Rust LibrariesSecurity</x:v>
      </x:c>
      <x:c r="B1289" t="str">
        <x:v>Development</x:v>
      </x:c>
      <x:c r="C1289" t="str">
        <x:v>This paper investigates undefined behavior (UB) in Rust libraries that call foreign functions (FFI), focusing on the challenges of Rust’s ownership models (Stacked Borrows and Tree Borrows) across language boundaries. The authors developed MiriLLI, a tool combining Miri and an LLVM interpreter, to dynamically detect UB in cross-language calls. Analyzing 9,130 test cases, they identified 46 UB instances in 37 libraries, including ownership violations, typing errors, and allocation issues. Results show that Tree Borrows is more permissive than Stacked Borrows, but the Rust ecosystem needs better tooling for multi-language UB detection.</x:v>
      </x:c>
      <x:c r="D1289" t="str">
        <x:v>This paper investigates undefined behavior (UB) in Rust libraries that call foreign functions (FFI), focusing on the challenges of Rust’s ownership models (Stacked Borrows and Tree Borrows) across language boundaries. The authors developed MiriLLI, a tool combining Miri and an LLVM interpreter, to dynamically detect UB in cross-language calls. Analyzing 9,130 test cases, they identified 46 UB instances in 37 libraries, including ownership violations, typing errors, and allocation issues. Results show that Tree Borrows is more permissive than Stacked Borrows, but the Rust ecosystem needs better tooling for multi-language UB detection.</x:v>
      </x:c>
      <x:c r="E1289" t="str">
        <x:v>The research topic is Undefined Behavior (UB) detection across language boundaries (FFI), including:
Applicability of Rust's ownership model (Stacked Borrows vs. Tree Borrows) when interacting with C/C++.
Effectiveness of dynamic tools such as MiriLLI in detecting cross-lingual UB.
Types and fixes for UB in actual Rust libraries.</x:v>
      </x:c>
      <x:c r="F1289" t="str">
        <x:v>No</x:v>
      </x:c>
      <x:c r="G1289" t="str">
        <x:v>ICSE-25</x:v>
      </x:c>
      <x:c r="H1289" t="str">
        <x:v>The paper does not use standard benchmarks, but builds the test set in the following way:
Filter 957 Rust libraries that call FFI from crates.io (Rust package repository).
Extract 9,130 ​​test cases for these libraries, covering scenarios such as file system operations and multi-thread optimization.</x:v>
      </x:c>
      <x:c r="I1289" t="str">
        <x:v>Quantitative indicators: number of UB instances, test case pass rate, model compatibility (Stacked Borrows vs. Tree Borrows).
Effect:
46 UB instances (37 libraries) were found, 28 of which were fixed.
Tree Borrows are more lenient than Stacked Borrows: 66% of Stacked Borrows violations pass under Tree Borrows.
The tool MiriLLI successfully detected cross-language UB, but the coverage rate was 61% (not covered due to limitations such as dynamic links).</x:v>
      </x:c>
      <x:c r="J1289" t="str">
        <x:v>No</x:v>
      </x:c>
      <x:c r="K1289" t="str">
        <x:v>Not reported</x:v>
      </x:c>
      <x:c r="L1289" t="str">
        <x:v>No</x:v>
      </x:c>
      <x:c r="M1289" s="6"/>
      <x:c r="N1289"/>
      <x:c r="O1289" t="str">
        <x:v>Program Analysis and Software Testing</x:v>
      </x:c>
      <x:c r="P1289" t="str">
        <x:v>program analysis techniques</x:v>
      </x:c>
      <x:c r="Q1289" t="str">
        <x:v>No</x:v>
      </x:c>
    </x:row>
    <x:row r="1290" ht="25.5" customHeight="1">
      <x:c r="A1290" t="str">
        <x:v>Cooperative Software Verification via Dynamic Program SplittingSecurity</x:v>
      </x:c>
      <x:c r="B1290" t="str">
        <x:v>Testing</x:v>
      </x:c>
      <x:c r="C1290" t="str">
        <x:v>This paper proposes a novel cooperative software verification scheme called Dynamic Program Splitting (DPS). DPS dynamically decomposes programs into smaller subprograms during verification, allowing different verifiers to tackle parts of the program that match their strengths. Unlike static decomposition methods, DPS adapts splits based on verifier feedback, enabling the use of off-the-shelf tools without modification. The approach is proven sound and evaluated on SV-COMP benchmarks, demonstrating its ability to solve tasks that individual verifiers cannot, with minimal overhead.</x:v>
      </x:c>
      <x:c r="D1290" t="str">
        <x:v>This paper proposes a novel cooperative software verification scheme called Dynamic Program Splitting (DPS). DPS dynamically decomposes programs into smaller subprograms during verification, allowing different verifiers to tackle parts of the program that match their strengths. Unlike static decomposition methods, DPS adapts splits based on verifier feedback, enabling the use of off-the-shelf tools without modification. The approach is proven sound and evaluated on SV-COMP benchmarks, demonstrating its ability to solve tasks that individual verifiers cannot, with minimal overhead.</x:v>
      </x:c>
      <x:c r="E1290" t="str">
        <x:v>The research topic is collaborative software verification, specifically focusing on realizing efficient cooperation of multiple verification tools through dynamic program segmentation (DPS) to improve the coverage and accuracy of software verification.</x:v>
      </x:c>
      <x:c r="F1290" t="str">
        <x:v>No</x:v>
      </x:c>
      <x:c r="G1290" t="str">
        <x:v>ICSE-25</x:v>
      </x:c>
      <x:c r="H1290" t="str">
        <x:v>The paper uses the SV-COMP (Software Verification Competition) 2024 benchmark data set, which contains 4771 C language verification tasks, covering a variety of program types (such as arrays, loops, floating point operations, etc.).</x:v>
      </x:c>
      <x:c r="I1290" t="str">
        <x:v>Quantitative indicators:
Number of correctly solved verification tasks (Correct proofs/alarms).
Number of incorrect proofs/alarms.
Uniques: The number of tasks solved by collaborative verification only.
Runtime efficiency (CPU time).
Effect:
Combined tools (such as SE+KI) solve 35 more unique tasks than a single tool.
Collaborative verification significantly improves verification coverage (for example, SE+PA solves 794 more tasks than PA alone).
The running time is comparable to that of a single tool without significant overhead.</x:v>
      </x:c>
      <x:c r="J1290" t="str">
        <x:v>No</x:v>
      </x:c>
      <x:c r="K1290" t="str">
        <x:v>Not reported</x:v>
      </x:c>
      <x:c r="L1290" t="str">
        <x:v>No</x:v>
      </x:c>
      <x:c r="M1290" s="6"/>
      <x:c r="N1290"/>
      <x:c r="O1290" t="str">
        <x:v>Formal methods and verification</x:v>
      </x:c>
      <x:c r="P1290" t="str">
        <x:v>Program Verification and Theorem Proving</x:v>
      </x:c>
      <x:c r="Q1290" t="str">
        <x:v>No</x:v>
      </x:c>
    </x:row>
    <x:row r="1291" ht="25.5" customHeight="1">
      <x:c r="A1291" t="str">
        <x:v>Exposing the Hidden Layer: Software Repositories in the Service of SEO ManipulationSecurity</x:v>
      </x:c>
      <x:c r="B1291" t="str">
        <x:v>Maintenance</x:v>
      </x:c>
      <x:c r="C1291" t="str">
        <x:v>This paper uncovers RepSEO, a novel attack where attackers exploit software repositories (e.g., npm, Docker Hub) to manipulate search engine rankings by embedding promotional content in packages. Through a 10-year dataset analysis, we identified 3,801,682 abusive packages (22.25% of total), revealing a supply chain involving account providers, advertisers, and publishers. Attackers employ self-hosted emails, underground URL shorteners, and multi-layer redirections to evade detection, with profit models including survey scams and malware distribution. Our findings prompted platform takedowns, and we open-sourced detection tools to combat this threat.</x:v>
      </x:c>
      <x:c r="D1291" t="str">
        <x:v>This paper uncovers RepSEO, a novel attack where attackers exploit software repositories (e.g., npm, Docker Hub) to manipulate search engine rankings by embedding promotional content in packages. Through a 10-year dataset analysis, we identified 3,801,682 abusive packages (22.25% of total), revealing a supply chain involving account providers, advertisers, and publishers. Attackers employ self-hosted emails, underground URL shorteners, and multi-layer redirections to evade detection, with profit models including survey scams and malware distribution. Our findings prompted platform takedowns, and we open-sourced detection tools to combat this threat.</x:v>
      </x:c>
      <x:c r="E1291" t="str">
        <x:v>Black hat SEO attacks (RepSEO) in software warehouses, focusing on attack patterns, supply chain analysis and detection methods.</x:v>
      </x:c>
      <x:c r="F1291" t="str">
        <x:v>No</x:v>
      </x:c>
      <x:c r="G1291" t="str">
        <x:v>ICSE-25</x:v>
      </x:c>
      <x:c r="H1291" t="str">
        <x:v>Dataset: 17,087,643 packages of npm, Docker Hub, and NuGet from 2011 to 2024.
Labeled data: 10,000 manually labeled samples (52 keyword searches, covering 10 categories of SEO abuse).</x:v>
      </x:c>
      <x:c r="I1291" t="str">
        <x:v>Detection performance: average precision 98.27%, recall rate 98.24% (5-fold cross-validation).
Actual scenario: The precision is 99.67% and the recall rate is 97.59% among 4,500 samples.
Attack scale: 3,801,682 abuse packages (accounting for 22.25% of the total), with Docker Hub accounting for the highest proportion (2,725,573).</x:v>
      </x:c>
      <x:c r="J1291" t="str">
        <x:v>Yes</x:v>
      </x:c>
      <x:c r="K1291" t="str">
        <x:v>Applied: The research results were reported to npm, NuGet, Docker Hub and Google, leading to the removal of abusive packages. For example, npm reduced the lifetime of abusive packages from 73 months to 2.5 hours.</x:v>
      </x:c>
      <x:c r="L1291" t="str">
        <x:v>Yes</x:v>
      </x:c>
      <x:c r="M1291" s="6" t="e">
        <x:f>HYPERLINK("https://github.com/Marphownio/RepSEO_Classifier","https://github.com/Marphownio/RepSEO_Classifier")</x:f>
        <x:v>HYPERLINK is not implemented. linkLocation=https://github.com/Marphownio/RepSEO_Classifier, friendlyName=https://github.com/Marphownio/RepSEO_Classifier</x:v>
      </x:c>
      <x:c r="N1291" t="str">
        <x:v>2</x:v>
      </x:c>
      <x:c r="O1291" t="str">
        <x:v>Software security and vulnerability analysis</x:v>
      </x:c>
      <x:c r="P1291" t="str">
        <x:v>Malicious code detection</x:v>
      </x:c>
      <x:c r="Q1291" t="str">
        <x:v>No</x:v>
      </x:c>
    </x:row>
    <x:row r="1292" ht="25.5" customHeight="1">
      <x:c r="A1292" t="str">
        <x:v>Hetrify: Efficient Verification of Heterogeneous Programs on RISC-VSecurityAward Winner</x:v>
      </x:c>
      <x:c r="B1292" t="str">
        <x:v>Testing</x:v>
      </x:c>
      <x:c r="C1292" t="str">
        <x:v>This paper introduces Hetrify, a tool for efficiently verifying heterogeneous programs (e.g., programs with closed-source libraries or mixed-language components). Hetrify converts unverifiable binary code into semantically equivalent C code based on the RISC-V architecture, enabling verification using existing C verification tools like CBMC. The authors provide rigorous mathematical proofs to ensure semantic equivalence and validate the approach through experiments on 130 programs (including assembly and large-scale heterogeneous programs), demonstrating its effectiveness.</x:v>
      </x:c>
      <x:c r="D1292" t="str">
        <x:v>This paper introduces Hetrify, a tool for efficiently verifying heterogeneous programs (e.g., programs with closed-source libraries or mixed-language components). Hetrify converts unverifiable binary code into semantically equivalent C code based on the RISC-V architecture, enabling verification using existing C verification tools like CBMC. The authors provide rigorous mathematical proofs to ensure semantic equivalence and validate the approach through experiments on 130 programs (including assembly and large-scale heterogeneous programs), demonstrating its effectiveness.</x:v>
      </x:c>
      <x:c r="E1292" t="str">
        <x:v>Automated verification method for heterogeneous programs, focusing on solving verification problems caused by multi-language mixed or closed source code.</x:v>
      </x:c>
      <x:c r="F1292" t="str">
        <x:v>No</x:v>
      </x:c>
      <x:c r="G1292" t="str">
        <x:v>ICSE-25</x:v>
      </x:c>
      <x:c r="H1292" t="str">
        <x:v>100 C programs (compiled to RISC-V assembly) and 30 large heterogeneous programs selected from SV-COMP 2023/2024.
The comparison experiment used traditional decompilation tools such as IDA Pro and Ghidra.
Quantitative indicators and effects:</x:v>
      </x:c>
      <x:c r="I1292" t="str">
        <x:v>Correct Rate: 58%-100% in assembly program verification (varies with the Unwind parameter); all reaches 100% in heterogeneous program verification.
Error Rate: 0% in most scenarios, and some assemblers did not complete verification due to timeout.
Comparative experiment: Hetrify is significantly better than IDA Pro (cannot handle RISC-V) and Ghidra (need to manually fix syntax errors).</x:v>
      </x:c>
      <x:c r="J1292" t="str">
        <x:v>No</x:v>
      </x:c>
      <x:c r="K1292" t="str">
        <x:v>Not reported</x:v>
      </x:c>
      <x:c r="L1292" t="str">
        <x:v>No</x:v>
      </x:c>
      <x:c r="M1292" s="6"/>
      <x:c r="N1292"/>
      <x:c r="O1292" t="str">
        <x:v>Formal methods and verification</x:v>
      </x:c>
      <x:c r="P1292" t="str">
        <x:v>Program Verification and Theorem Proving</x:v>
      </x:c>
      <x:c r="Q1292" t="str">
        <x:v>No</x:v>
      </x:c>
    </x:row>
    <x:row r="1293" ht="25.5" customHeight="1">
      <x:c r="A1293" t="str">
        <x:v>Hyperion: Unveiling DApp Inconsistencies using LLM and Dataflow-Guided Symbolic ExecutionSecurity</x:v>
      </x:c>
      <x:c r="B1293" t="str">
        <x:v>Testing</x:v>
      </x:c>
      <x:c r="C1293" t="str">
        <x:v>This paper introduces Hyperion, a tool designed to detect inconsistencies between front-end descriptions and back-end smart contract implementations in decentralized applications (DApps). By leveraging a fine-tuned large language model (LLM) and dataflow-guided symbolic execution, Hyperion automatically identifies seven types of inconsistencies, such as unguaranteed rewards and hidden fees. Experimental results demonstrate that Hyperion achieves an overall recall of 84.06% and precision of 92.06% on a ground truth dataset, while uncovering 459 real-world DApps with inconsistencies in a large-scale evaluation.</x:v>
      </x:c>
      <x:c r="D1293" t="str">
        <x:v>This paper introduces Hyperion, a tool designed to detect inconsistencies between front-end descriptions and back-end smart contract implementations in decentralized applications (DApps). By leveraging a fine-tuned large language model (LLM) and dataflow-guided symbolic execution, Hyperion automatically identifies seven types of inconsistencies, such as unguaranteed rewards and hidden fees. Experimental results demonstrate that Hyperion achieves an overall recall of 84.06% and precision of 92.06% on a ground truth dataset, while uncovering 459 real-world DApps with inconsistencies in a large-scale evaluation.</x:v>
      </x:c>
      <x:c r="E1293" t="str">
        <x:v>Consistency detection between decentralized application (DApp) front-end description and smart contract implementation.</x:v>
      </x:c>
      <x:c r="F1293" t="str">
        <x:v>Yes</x:v>
      </x:c>
      <x:c r="G1293" t="str">
        <x:v>ICSE-25</x:v>
      </x:c>
      <x:c r="H1293" t="str">
        <x:v>Benchmark dataset: 54 annotated DApps (used to define and verify inconsistency types).
Large-scale dataset: 835 real-world DApps (from DappRadar and DAppBay).</x:v>
      </x:c>
      <x:c r="I1293" t="str">
        <x:v>Recall: 84.06% (baseline data set).
Precision: 92.06% (baseline data set), 92.10% (large-scale data set).
459 real-world DApps were detected with at least one inconsistency.</x:v>
      </x:c>
      <x:c r="J1293" t="str">
        <x:v>No</x:v>
      </x:c>
      <x:c r="K1293" t="str">
        <x:v>Not reported</x:v>
      </x:c>
      <x:c r="L1293" t="str">
        <x:v>No</x:v>
      </x:c>
      <x:c r="M1293" s="6" t="e">
        <x:f>HYPERLINK("https://github.com/shuo-young/Hyperion","https://github.com/shuo-young/Hyperion")</x:f>
        <x:v>HYPERLINK is not implemented. linkLocation=https://github.com/shuo-young/Hyperion, friendlyName=https://github.com/shuo-young/Hyperion</x:v>
      </x:c>
      <x:c r="N1293" t="str">
        <x:v>9</x:v>
      </x:c>
      <x:c r="O1293" t="str">
        <x:v>Software security and vulnerability analysis</x:v>
      </x:c>
      <x:c r="P1293" t="str">
        <x:v>Smart contract security</x:v>
      </x:c>
      <x:c r="Q1293" t="str">
        <x:v>Yes</x:v>
      </x:c>
    </x:row>
    <x:row r="1294" ht="25.5" customHeight="1">
      <x:c r="A1294" t="str">
        <x:v>SmartReco: Detecting Read-Only Reentrancy via Fine-Grained Cross-DApp AnalysisSecurity</x:v>
      </x:c>
      <x:c r="B1294" t="str">
        <x:v>Testing</x:v>
      </x:c>
      <x:c r="C1294" t="str">
        <x:v>This paper introduces SmartReco, a novel framework for detecting Read-Only Reentrancy (ROR) vulnerabilities in decentralized applications (DApps). ROR is an emerging cross-DApp attack that has caused approximately $30M in losses. SmartReco combines static and dynamic analysis (fuzzing) to identify DApp boundaries, locate potential entry functions, and verify vulnerabilities. Evaluations show that SmartReco achieves 88.64% precision and 86.67% recall on a manually labeled dataset, and detects 43 new RORs in 123 popular DApps.</x:v>
      </x:c>
      <x:c r="D1294" t="str">
        <x:v>This paper introduces SmartReco, a novel framework for detecting Read-Only Reentrancy (ROR) vulnerabilities in decentralized applications (DApps). ROR is an emerging cross-DApp attack that has caused approximately $30M in losses. SmartReco combines static and dynamic analysis (fuzzing) to identify DApp boundaries, locate potential entry functions, and verify vulnerabilities. Evaluations show that SmartReco achieves 88.64% precision and 86.67% recall on a manually labeled dataset, and detects 43 new RORs in 123 popular DApps.</x:v>
      </x:c>
      <x:c r="E1294" t="str">
        <x:v>Read-only reentrancy vulnerability detection in smart contracts focuses on vulnerability analysis and verification in complex interaction scenarios across DApps.</x:v>
      </x:c>
      <x:c r="F1294" t="str">
        <x:v>Yes</x:v>
      </x:c>
      <x:c r="G1294" t="str">
        <x:v>ICSE-25</x:v>
      </x:c>
      <x:c r="H1294" t="str">
        <x:v>Manually labeled ROR dataset (D_labeled): Contains 45 ROR vulnerabilities, 14 of which are from public attack events and 31 were discovered manually by security experts.
Popular DApp Dataset (D_unknown): Contains 2,676 smart contracts for 123 popular DApps.
DApp builder data set (D_builder): Contains 334 builders and their corresponding DApp information.</x:v>
      </x:c>
      <x:c r="I1294" t="str">
        <x:v>Precision: 88.64% (on D_labeled data set).
Recall: 86.67% (on D_labeled data set).
New vulnerability detection: 43 unreported ROR vulnerabilities were discovered in the D_unknown data set, affecting approximately $520,000 in assets.</x:v>
      </x:c>
      <x:c r="J1294" t="str">
        <x:v>Yes</x:v>
      </x:c>
      <x:c r="K1294" t="str">
        <x:v>The paper mentioned actual attack incidents (such as Guillaudis's $220,000 vulnerability exploitation case), and discovered 43 new vulnerabilities through the analysis of 123 popular DApps, demonstrating its practical application value in the industry.</x:v>
      </x:c>
      <x:c r="L1294" t="str">
        <x:v>No</x:v>
      </x:c>
      <x:c r="M1294" s="6" t="e">
        <x:f>HYPERLINK("https://github.com/zzz-sysu/smartReco","https://github.com/zzz-sysu/smartReco,")</x:f>
        <x:v>HYPERLINK is not implemented. linkLocation=https://github.com/zzz-sysu/smartReco, friendlyName=https://github.com/zzz-sysu/smartReco,</x:v>
      </x:c>
      <x:c r="N1294" t="str">
        <x:v>0</x:v>
      </x:c>
      <x:c r="O1294" t="str">
        <x:v>Software security and vulnerability analysis</x:v>
      </x:c>
      <x:c r="P1294" t="str">
        <x:v>Smart contract security</x:v>
      </x:c>
      <x:c r="Q1294" t="str">
        <x:v>No</x:v>
      </x:c>
    </x:row>
    <x:row r="1295" ht="25.5" customHeight="1">
      <x:c r="A1295" t="str">
        <x:v>A Catalog of Micro Frontends Anti-patterns</x:v>
      </x:c>
      <x:c r="B1295" t="str">
        <x:v>Design</x:v>
      </x:c>
      <x:c r="C1295" t="str">
        <x:v>This paper presents a catalog of 12 micro frontend (MFE) anti-patterns, derived from microservices anti-patterns and real-world issues faced by development teams. Through a survey of 20 industry practitioners, the study validates the prevalence and harmfulness of these anti-patterns, providing actionable solutions. A collaborative web application was also developed to showcase the catalog and encourage community engagement. The catalog serves as a practical guide for improving MFE architecture design and maintenance.</x:v>
      </x:c>
      <x:c r="D1295" t="str">
        <x:v>This paper presents a catalog of 12 micro frontend (MFE) anti-patterns, derived from microservices anti-patterns and real-world issues faced by development teams. Through a survey of 20 industry practitioners, the study validates the prevalence and harmfulness of these anti-patterns, providing actionable solutions. A collaborative web application was also developed to showcase the catalog and encourage community engagement. The catalog serves as a practical guide for improving MFE architecture design and maintenance.</x:v>
      </x:c>
      <x:c r="E1295" t="str">
        <x:v>Anti-patterns in micro-front-end architecture, including their classification, verification methods, hazard assessment, and improvement suggestions.</x:v>
      </x:c>
      <x:c r="F1295" t="str">
        <x:v>No</x:v>
      </x:c>
      <x:c r="G1295" t="str">
        <x:v>ICSE-25</x:v>
      </x:c>
      <x:c r="H1295" t="str">
        <x:v>Manually annotated anti-pattern data set: 12 micro-frontend anti-patterns built based on microservice anti-patterns and actual development problems.
Industry practitioner survey: 20 practitioners with experience in micro front-end development participated in the verification.</x:v>
      </x:c>
      <x:c r="I1295" t="str">
        <x:v>Harmfulness score: Use a 10-point Likert scale to evaluate the harm of anti-patterns. The median score of 8 anti-patterns exceeds 8 points.
Prevalence: 11 anti-patterns were confirmed by more than 50% of practitioners to have encountered them in actual projects.
Solution effectiveness: Practitioners’ recognition of the solution is as high as over 95%.</x:v>
      </x:c>
      <x:c r="J1295" t="str">
        <x:v>No</x:v>
      </x:c>
      <x:c r="K1295" t="str">
        <x:v>The paper mentioned that many companies (such as SAP, Springer, Zalando, etc.) have successfully adopted micro-front-end architecture, and pointed out that the anti-pattern catalog can be used as a guidance tool in actual development. For example, practitioner P12 stated that he refers to this directory in his daily work to avoid anti-patterns.</x:v>
      </x:c>
      <x:c r="L1295" t="str">
        <x:v>No</x:v>
      </x:c>
      <x:c r="M1295" s="6"/>
      <x:c r="N1295"/>
      <x:c r="O1295" t="str">
        <x:v>Requirements Engineering and Software Architecture</x:v>
      </x:c>
      <x:c r="P1295" t="str">
        <x:v>Architecture design and analysis</x:v>
      </x:c>
      <x:c r="Q1295" t="str">
        <x:v>No</x:v>
      </x:c>
    </x:row>
    <x:row r="1296" ht="25.5" customHeight="1">
      <x:c r="A1296" t="str">
        <x:v>PairSmell: A Novel Perspective Inspecting Software Modular StructureAward Winner</x:v>
      </x:c>
      <x:c r="B1296" t="str">
        <x:v>Design</x:v>
      </x:c>
      <x:c r="C1296" t="str">
        <x:v>The paper introduces PairSmell, a novel architectural smell that identifies design flaws in software modular structures by comparing actual module relations (MR) with consensus-based "apt MRs" derived from multiple modularization tools. It categorizes issues into InSep (improperly separated pairs) and InCol (improperly collocated pairs). An empirical study on 20 open-source projects reveals their prevalence and negative impact on maintenance (e.g., increased co-changes for InSep). The work provides actionable insights for refactoring and offers an open-source implementation.</x:v>
      </x:c>
      <x:c r="D1296" t="str">
        <x:v>The paper introduces PairSmell, a novel architectural smell that identifies design flaws in software modular structures by comparing actual module relations (MR) with consensus-based "apt MRs" derived from multiple modularization tools. It categorizes issues into InSep (improperly separated pairs) and InCol (improperly collocated pairs). An empirical study on 20 open-source projects reveals their prevalence and negative impact on maintenance (e.g., increased co-changes for InSep). The work provides actionable insights for refactoring and offers an open-source implementation.</x:v>
      </x:c>
      <x:c r="E1296" t="str">
        <x:v>Topic: Design problem detection and optimization in software modular structures.
Core: Identify module relationship (MR) deviations (PairSmell) through multi-tool consensus and quantify their impact on maintenance.</x:v>
      </x:c>
      <x:c r="F1296" t="str">
        <x:v>No</x:v>
      </x:c>
      <x:c r="G1296" t="str">
        <x:v>ICSE-25</x:v>
      </x:c>
      <x:c r="H1296" t="str">
        <x:v>20 open source projects (C/C++ and Java), including Kafka, Elasticsearch, etc. (see Table I).</x:v>
      </x:c>
      <x:c r="I1296" t="str">
        <x:v>Indicators:
Prevalence: On average, 14.60% of entities are involved in InSep and 20.44% are involved in InCol.
Co-change Impact:
InSep: 190% more collaborative modifications (COR, CCO, DOR) than normal detached entities.
InCol: 35% less collaborative modifications than normal aggregated entities.
Evolution: PairSmell remains stable during evolution (not naturally reduced).
Effect: Confirmed that PairSmell has a significant negative impact on modular quality.</x:v>
      </x:c>
      <x:c r="J1296" t="str">
        <x:v>No</x:v>
      </x:c>
      <x:c r="K1296" t="str">
        <x:v>Not reported</x:v>
      </x:c>
      <x:c r="L1296" t="str">
        <x:v>Yes</x:v>
      </x:c>
      <x:c r="M1296" s="6"/>
      <x:c r="N1296"/>
      <x:c r="O1296" t="str">
        <x:v>Requirements Engineering and Software Architecture</x:v>
      </x:c>
      <x:c r="P1296" t="str">
        <x:v>Architecture evolution and maintenance</x:v>
      </x:c>
      <x:c r="Q1296" t="str">
        <x:v>No</x:v>
      </x:c>
    </x:row>
    <x:row r="1297" ht="25.5" customHeight="1">
      <x:c r="A1297" t="str">
        <x:v>Understanding Architectural Complexity, Maintenance Burden, and Developer Sentiment---a Large-Scale Study</x:v>
      </x:c>
      <x:c r="B1297" t="str">
        <x:v>Maintenance</x:v>
      </x:c>
      <x:c r="C1297" t="str">
        <x:v>This paper presents a large-scale empirical study on the relationships among architectural complexity, maintenance burden, and developer sentiment. Analyzing 1,252 C++ and Java projects from Google LLC, the study collects metrics on architectural complexity (e.g., Propagation Cost, Decoupling Level, and anti-patterns), maintenance activities (e.g., LOC changes, Active Coding Time), and developer survey responses. Key findings include: (1) Higher architectural complexity correlates with more effort spent on bug-fixing rather than feature development; (2) Developers who focus more on features report lower hindrance from technical debt. The study advocates for continuous monitoring of these metrics to improve software maintainability.</x:v>
      </x:c>
      <x:c r="D1297" t="str">
        <x:v>This paper presents a large-scale empirical study on the relationships among architectural complexity, maintenance burden, and developer sentiment. Analyzing 1,252 C++ and Java projects from Google LLC, the study collects metrics on architectural complexity (e.g., Propagation Cost, Decoupling Level, and anti-patterns), maintenance activities (e.g., LOC changes, Active Coding Time), and developer survey responses. Key findings include: (1) Higher architectural complexity correlates with more effort spent on bug-fixing rather than feature development; (2) Developers who focus more on features report lower hindrance from technical debt. The study advocates for continuous monitoring of these metrics to improve software maintainability.</x:v>
      </x:c>
      <x:c r="E1297" t="str">
        <x:v>Topic: The impact of software architectural complexity on maintenance burden and developer sentiment.
Core: Verify the statistical correlation between architecture complexity, maintenance efficiency, and developer satisfaction through quantitative indicators (such as PC, DL, anti-pattern density) and developer activity data (LOC, ACT).</x:v>
      </x:c>
      <x:c r="F1297" t="str">
        <x:v>No</x:v>
      </x:c>
      <x:c r="G1297" t="str">
        <x:v>ICSE-25</x:v>
      </x:c>
      <x:c r="H1297" t="str">
        <x:v>1,252 Google internal projects (642 Java projects, 610 C++ projects), the screening criteria are: at least 500 files, and at least 20 developers submitting code within 12 months.
Data sources: code dependency analysis tool Kythe, architecture analysis tool DV8, developer questionnaire.</x:v>
      </x:c>
      <x:c r="I1297" t="str">
        <x:v>Architecture complexity metrics:
Propagation Cost (PC): High PC values are associated with more defect fixes (LOC for defect fixes increases by 1.345 units).
Antipattern density (e.g. #Clique/#LOC): Inversely related to feature development efficiency (each unit increase results in a 1.7% reduction in feature LOC).
Maintenance activity indicators:
Function/defect fix ratio (LOC/ACT): When developers are more emotionally active, the ratio of function development is higher (correlation coefficient 0.081-0.113, p&lt;0.05).
Effect: It is confirmed that architecture complexity significantly affects maintenance efficiency, and developer emotions are strongly correlated with activity data.</x:v>
      </x:c>
      <x:c r="J1297" t="str">
        <x:v>No</x:v>
      </x:c>
      <x:c r="K1297" t="str">
        <x:v>Google LLC Internal Practice: The study is based on Google's code base and developer survey, showing how to monitor maintenance burden through PC, DL and anti-patterns, but does not mention specific case details.</x:v>
      </x:c>
      <x:c r="L1297" t="str">
        <x:v>Yes</x:v>
      </x:c>
      <x:c r="M1297" s="6"/>
      <x:c r="N1297"/>
      <x:c r="O1297" t="str">
        <x:v>Requirements Engineering and Software Architecture</x:v>
      </x:c>
      <x:c r="P1297" t="str">
        <x:v>Architecture design and analysis</x:v>
      </x:c>
      <x:c r="Q1297" t="str">
        <x:v>No</x:v>
      </x:c>
    </x:row>
    <x:row r="1298" ht="25.5" customHeight="1">
      <x:c r="A1298" s="2" t="str">
        <x:v>RepairAgent: An Autonomous, LLM-Based Agent for Program Repair</x:v>
      </x:c>
      <x:c r="B1298" t="str">
        <x:v>Maintenance</x:v>
      </x:c>
      <x:c r="C1298" t="str">
        <x:v>This paper introduces RepairAgent, the first autonomous LLM-based agent for automated program repair. Unlike existing approaches that use fixed prompts or feedback loops, RepairAgent treats the LLM as an agent capable of autonomously planning and executing repair actions by invoking tools to gather bug information, repair ingredients, and validate fixes. Key innovations include a set of repair-specific tools, a dynamically updated prompt format, and a finite state machine guiding tool interactions. Evaluated on the Defects4J benchmark, RepairAgent fixes 164 bugs (including 39 not fixed by prior work) at an average cost of 270k tokens (14 cents) per bug. The work pioneers agent-based techniques in software engineering.</x:v>
      </x:c>
      <x:c r="D1298" t="str">
        <x:v>This paper introduces RepairAgent, the first autonomous LLM-based agent for automated program repair. Unlike existing approaches that use fixed prompts or feedback loops, RepairAgent treats the LLM as an agent capable of autonomously planning and executing repair actions by invoking tools to gather bug information, repair ingredients, and validate fixes. Key innovations include a set of repair-specific tools, a dynamically updated prompt format, and a finite state machine guiding tool interactions. Evaluated on the Defects4J benchmark, RepairAgent fixes 164 bugs (including 39 not fixed by prior work) at an average cost of 270k tokens (14 cents) per bug. The work pioneers agent-based techniques in software engineering.</x:v>
      </x:c>
      <x:c r="E1298" t="str">
        <x:v>Application of Autonomous Agent based on Large Language Model (LLM) in Automated Program Repair.</x:v>
      </x:c>
      <x:c r="F1298" t="str">
        <x:v>Yes</x:v>
      </x:c>
      <x:c r="G1298" t="str">
        <x:v>ICSE-25</x:v>
      </x:c>
      <x:c r="H1298" t="str">
        <x:v>Main dataset: Defects4J (contains 835 Java defects, from 17 projects).
Supplementary Validation: GitBug-Java (100 Java defects to assess generalization and data leakage issues).</x:v>
      </x:c>
      <x:c r="I1298" t="str">
        <x:v>Indicators:
Number of fixable defects (Plausible/Correct Patches).
Average repair cost (Token consumption, time, dollar cost).
Effect:
Fixed 164 correct defects in Defects4J (116 were completely consistent with the developer's fixes, and 48 had the same semantics).
Repairs 90 defects on Defects4J v2.0, better than ChatRepair (48).
Average cost: 270,000 tokens/defect ($0.14), median time-consuming 920 seconds.</x:v>
      </x:c>
      <x:c r="J1298" t="str">
        <x:v>No</x:v>
      </x:c>
      <x:c r="K1298" t="str">
        <x:v>Not reported</x:v>
      </x:c>
      <x:c r="L1298" t="str">
        <x:v>No</x:v>
      </x:c>
      <x:c r="M1298" s="6" t="e">
        <x:f>HYPERLINK("https://github.com/sola-st/RepairAgent","https://github.com/sola-st/RepairAgent")</x:f>
        <x:v>HYPERLINK is not implemented. linkLocation=https://github.com/sola-st/RepairAgent, friendlyName=https://github.com/sola-st/RepairAgent</x:v>
      </x:c>
      <x:c r="N1298" t="str">
        <x:v>59</x:v>
      </x:c>
      <x:c r="O1298" t="str">
        <x:v>Software maintenance and evolution</x:v>
      </x:c>
      <x:c r="P1298" t="str">
        <x:v>Automated program repair</x:v>
      </x:c>
      <x:c r="Q1298" t="str">
        <x:v>Yes</x:v>
      </x:c>
    </x:row>
    <x:row r="1299" ht="25.5" customHeight="1">
      <x:c r="A1299" t="str">
        <x:v>A Tale of Two DL Cities: When Library Tests Meet CompilerSE for AI</x:v>
      </x:c>
      <x:c r="B1299" t="str">
        <x:v>Testing</x:v>
      </x:c>
      <x:c r="C1299" t="str">
        <x:v>This paper presents Opera, a migration-based technique for testing the model loading stage of deep learning (DL) compilers. Existing DL compiler testing techniques primarily focus on optimization stages, leaving the model loading stage under-explored. Opera bridges this gap by extracting operator instances from DL library tests (e.g., PyTorch, Keras) and adapting them into compiler-compatible test cases via templates. It incorporates a diversity-aware test prioritization strategy to improve efficiency. Evaluated on eight frontends of three DL compilers (TVM, TensorRT, OpenVINO), Opera detected 170 previously unknown bugs (90 confirmed/fixed), outperforming state-of-the-art tools like NNSmith. The prioritization strategy also achieved an 11.9%–47.4% improvement in testing efficiency.</x:v>
      </x:c>
      <x:c r="D1299" t="str">
        <x:v>This paper presents Opera, a migration-based technique for testing the model loading stage of deep learning (DL) compilers. Existing DL compiler testing techniques primarily focus on optimization stages, leaving the model loading stage under-explored. Opera bridges this gap by extracting operator instances from DL library tests (e.g., PyTorch, Keras) and adapting them into compiler-compatible test cases via templates. It incorporates a diversity-aware test prioritization strategy to improve efficiency. Evaluated on eight frontends of three DL compilers (TVM, TensorRT, OpenVINO), Opera detected 170 previously unknown bugs (90 confirmed/fixed), outperforming state-of-the-art tools like NNSmith. The prioritization strategy also achieved an 11.9%–47.4% improvement in testing efficiency.</x:v>
      </x:c>
      <x:c r="E1299" t="str">
        <x:v>Migration testing technology in the deep learning compiler (DL Compiler) model loading phase, combined with a diversity-driven testing priority strategy.</x:v>
      </x:c>
      <x:c r="F1299" t="str">
        <x:v>Yes</x:v>
      </x:c>
      <x:c r="G1299" t="str">
        <x:v>ICSE-25</x:v>
      </x:c>
      <x:c r="H1299" t="str">
        <x:v>Deep learning compiler: TVM v0.13, TensorRT v8.6, OpenVINO v2023.11.0.
Migration source: PyTorch v1.7, Keras v2.3, the official test suite of ONNX 1.8, and tool-generated tests (DocTer, DeepREL).
Comparison baseline: NNSmith (grammar generation test), COMET (variation generation test).</x:v>
      </x:c>
      <x:c r="I1299" t="str">
        <x:v>Indicators:
Number of defects detected (Confirmed/Fixed Bugs).
Test efficiency (APFD, Average Percentage of Faults Detected).
Effect:
A total of 170 unknown defects were detected (90 confirmed/fixed), covering TVM (79), TensorRT (43), and OpenVINO (48).
The test priority strategy improves efficiency by 11.9%–47.4% (APFD value 0.898 vs. baseline 0.613–0.832).
In the same time period, the number of defects detected by Opera is significantly better than that of NNSmith (18) and COMET (10).</x:v>
      </x:c>
      <x:c r="J1299" t="str">
        <x:v>Yes</x:v>
      </x:c>
      <x:c r="K1299" t="str">
        <x:v>Industry feedback: The TVM community integrated 39 migration tests into the official test suite for continuous integration (CI).
Developer recognition: TVM developers commented that "it has made significant contributions to the detection and repair of front-end defects" and invited the first author to participate in code review.</x:v>
      </x:c>
      <x:c r="L1299" t="str">
        <x:v>No</x:v>
      </x:c>
      <x:c r="M1299" s="6" t="e">
        <x:f>HYPERLINK("https://github.com/ShenQingchao/OPERA","https://github.com/ShenQingchao/OPERA")</x:f>
        <x:v>HYPERLINK is not implemented. linkLocation=https://github.com/ShenQingchao/OPERA, friendlyName=https://github.com/ShenQingchao/OPERA</x:v>
      </x:c>
      <x:c r="N1299" t="str">
        <x:v>6</x:v>
      </x:c>
      <x:c r="O1299" t="str">
        <x:v>Program Analysis and Software Testing</x:v>
      </x:c>
      <x:c r="P1299" t="str">
        <x:v>Automated test generation</x:v>
      </x:c>
      <x:c r="Q1299" t="str">
        <x:v>No</x:v>
      </x:c>
    </x:row>
    <x:row r="1300" ht="25.5" customHeight="1">
      <x:c r="A1300" t="str">
        <x:v>Iterative Generation of Adversarial Example for Deep Code ModelsSE for AIAward Winner</x:v>
      </x:c>
      <x:c r="B1300" t="str">
        <x:v>Testing</x:v>
      </x:c>
      <x:c r="C1300" t="str">
        <x:v>This paper introduces ITGen, a black-box adversarial example generation method for deep code models (DCMs). ITGen iteratively leverages feedback from failed attacks, employs a bitvector-based code variant representation, and integrates an enhanced Bayesian optimization framework to improve attack effectiveness and efficiency. Experiments on nine DCMs across understanding and generation tasks demonstrate that ITGen outperforms state-of-the-art techniques (e.g., ALERT and BeamAttack), achieving average success rate improvements of 47.98% and 69.70%, respectively, while reducing query costs. The adversarial examples generated by ITGen also enhance model robustness through adversarial fine-tuning.</x:v>
      </x:c>
      <x:c r="D1300" t="str">
        <x:v>This paper introduces ITGen, a black-box adversarial example generation method for deep code models (DCMs). ITGen iteratively leverages feedback from failed attacks, employs a bitvector-based code variant representation, and integrates an enhanced Bayesian optimization framework to improve attack effectiveness and efficiency. Experiments on nine DCMs across understanding and generation tasks demonstrate that ITGen outperforms state-of-the-art techniques (e.g., ALERT and BeamAttack), achieving average success rate improvements of 47.98% and 69.70%, respectively, while reducing query costs. The adversarial examples generated by ITGen also enhance model robustness through adversarial fine-tuning.</x:v>
      </x:c>
      <x:c r="E1300" t="str">
        <x:v>Adversarial sample generation method for deep code models and its application in improving model robustness.</x:v>
      </x:c>
      <x:c r="F1300" t="str">
        <x:v>Yes</x:v>
      </x:c>
      <x:c r="G1300" t="str">
        <x:v>ICSE-25</x:v>
      </x:c>
      <x:c r="H1300" t="str">
        <x:v>Vulnerability detection task: Datasets from two C projects.
Clone detection task: BigCloneBench.
Code summarization task: Java subdataset in CodeSearchNet.</x:v>
      </x:c>
      <x:c r="I1300" t="str">
        <x:v>Attack success rate (ASR): ITGen is 47.98% and 69.70% higher on average than ALERT and BeamAttack respectively.
Efficiency indicators:
The number of model calls (AMI) is reduced by 59.65% (vs ALERT) and 83.74% (vs BeamAttack).
The average running time (ART) is reduced by 23.08% (vs ALERT) and 54.55% (vs BeamAttack).
Model robustness: After adversarial fine-tuning, the model's accuracy/BLEU score on adversarial samples is significantly improved (for example, the BLEU score is increased from 0 to 6.70).</x:v>
      </x:c>
      <x:c r="J1300" t="str">
        <x:v>No</x:v>
      </x:c>
      <x:c r="K1300" t="str">
        <x:v>Not reported</x:v>
      </x:c>
      <x:c r="L1300" t="str">
        <x:v>No</x:v>
      </x:c>
      <x:c r="M1300" s="6"/>
      <x:c r="N1300"/>
      <x:c r="O1300" t="str">
        <x:v>SE for AI </x:v>
      </x:c>
      <x:c r="P1300" t="str">
        <x:v>Model Robustness and Adversarial Examples</x:v>
      </x:c>
      <x:c r="Q1300" t="str">
        <x:v>Yes</x:v>
      </x:c>
    </x:row>
    <x:row r="1301" ht="25.5" customHeight="1">
      <x:c r="A1301" t="str">
        <x:v>On the Mistaken Assumption of Interchangeable Deep Reinforcement Learning ImplementationsSE for AI</x:v>
      </x:c>
      <x:c r="B1301" t="str">
        <x:v>Testing</x:v>
      </x:c>
      <x:c r="C1301" t="str">
        <x:v>This paper investigates the assumption of interchangeable implementations in deep reinforcement learning (DRL). Using differential testing, the authors compare multiple popular DRL algorithm implementations (e.g., PPO and DQN) and uncover significant performance discrepancies among them. The results show that these inconsistencies can flip experimental outcomes, undermining the reliability and reproducibility of DRL research. The study recommends adopting differential testing and large-scale environment suites to detect and address implementation inconsistencies, while urging a re-examination of prior studies based on the interchangeability assumption.</x:v>
      </x:c>
      <x:c r="D1301" t="str">
        <x:v>This paper investigates the assumption of interchangeable implementations in deep reinforcement learning (DRL). Using differential testing, the authors compare multiple popular DRL algorithm implementations (e.g., PPO and DQN) and uncover significant performance discrepancies among them. The results show that these inconsistencies can flip experimental outcomes, undermining the reliability and reproducibility of DRL research. The study recommends adopting differential testing and large-scale environment suites to detect and address implementation inconsistencies, while urging a re-examination of prior studies based on the interchangeability assumption.</x:v>
      </x:c>
      <x:c r="E1301" t="str">
        <x:v>Inconsistencies in deep reinforcement learning (DRL) algorithm implementations and their impact on research reliability.</x:v>
      </x:c>
      <x:c r="F1301" t="str">
        <x:v>Yes</x:v>
      </x:c>
      <x:c r="G1301" t="str">
        <x:v>ICSE-25</x:v>
      </x:c>
      <x:c r="H1301" t="str">
        <x:v>Atari 2600 Benchmark: Contains 56 game environments to test the performance of PPO and DQN implementations.
MuJoCo Benchmark: Experiments used to reproduce the DDPG algorithm.</x:v>
      </x:c>
      <x:c r="I1301" t="str">
        <x:v>Performance difference: Among 56 Atari games, high-performance PPO implementations (such as Stable Baselines3, CleanRL, Baselines) achieved superhuman levels in 50% of experiments, while low-performance implementations (such as RLlib, Tianshou) only achieved superhuman levels in 15% of experiments.
Statistical significance: There is a significant performance difference (p-value &lt; 0.05) between the high-performing implementations in 9 environments.
Reproduction experiment: When using different DDPG implementations, the results of 2 of the 3 experiments were reversed.</x:v>
      </x:c>
      <x:c r="J1301" t="str">
        <x:v>No</x:v>
      </x:c>
      <x:c r="K1301" t="str">
        <x:v>Not reported</x:v>
      </x:c>
      <x:c r="L1301" t="str">
        <x:v>No</x:v>
      </x:c>
      <x:c r="M1301" s="6"/>
      <x:c r="N1301"/>
      <x:c r="O1301" t="str">
        <x:v>Program Analysis and Software Testing</x:v>
      </x:c>
      <x:c r="P1301" t="str">
        <x:v>Quantum program testing, deep learning system testing</x:v>
      </x:c>
      <x:c r="Q1301" t="str">
        <x:v>No</x:v>
      </x:c>
    </x:row>
    <x:row r="1302" ht="25.5" customHeight="1">
      <x:c r="A1302" t="str">
        <x:v>μPRL: a Mutation Testing Pipeline for Deep Reinforcement Learning based on Real FaultsSE for AI</x:v>
      </x:c>
      <x:c r="B1302" t="str">
        <x:v>Testing</x:v>
      </x:c>
      <x:c r="C1302" t="str">
        <x:v>This paper presents μPRL, a mutation testing pipeline for Deep Reinforcement Learning (RL) based on real faults. The authors first constructed a taxonomy of RL faults by mining GitHub and Stack Exchange, then derived 15 mutation operators (8 implemented in μPRL). Experiments show that μPRL effectively discriminates between strong and weak test generators, achieving higher sensitivity than the state-of-the-art tool RLMutation. The study offers a novel approach to evaluating RL testing adequacy, particularly in complex environments.</x:v>
      </x:c>
      <x:c r="D1302" t="str">
        <x:v>This paper presents μPRL, a mutation testing pipeline for Deep Reinforcement Learning (RL) based on real faults. The authors first constructed a taxonomy of RL faults by mining GitHub and Stack Exchange, then derived 15 mutation operators (8 implemented in μPRL). Experiments show that μPRL effectively discriminates between strong and weak test generators, achieving higher sensitivity than the state-of-the-art tool RLMutation. The study offers a novel approach to evaluating RL testing adequacy, particularly in complex environments.</x:v>
      </x:c>
      <x:c r="E1302" t="str">
        <x:v>Mutation testing of deep reinforcement learning (RL), mutation operator design and tool implementation based on real faults.</x:v>
      </x:c>
      <x:c r="F1302" t="str">
        <x:v>Yes</x:v>
      </x:c>
      <x:c r="G1302" t="str">
        <x:v>ICSE-25</x:v>
      </x:c>
      <x:c r="H1302" t="str">
        <x:v>Environment: CartPole, LunarLander (compared with RLMutation), Parking, Humanoid (new).
Algorithms: DQN, PPO, SAC, TQC.</x:v>
      </x:c>
      <x:c r="I1302" t="str">
        <x:v>Indicators:
Mutation Score (MS): Measures the test generator's ability to kill mutants.
Sensitivity: the ability to distinguish between strong and weak test generators (see the paper for the formula).
Effect:
The sensitivity of μPRL is significantly higher than that of RLMutation (up to 1.0, while RLMutation reaches a maximum of only 0.04).
Mutation operators of new fault types contribute significantly to sensitivity improvement (such as SNR, SLS, etc.).</x:v>
      </x:c>
      <x:c r="J1302" t="str">
        <x:v>No</x:v>
      </x:c>
      <x:c r="K1302" t="str">
        <x:v>Not reported</x:v>
      </x:c>
      <x:c r="L1302" t="str">
        <x:v>No</x:v>
      </x:c>
      <x:c r="M1302" s="6" t="e">
        <x:f>HYPERLINK("https://github.com/testingautomated-usi/muprl","https://github.com/testingautomated-usi/muprl")</x:f>
        <x:v>HYPERLINK is not implemented. linkLocation=https://github.com/testingautomated-usi/muprl, friendlyName=https://github.com/testingautomated-usi/muprl</x:v>
      </x:c>
      <x:c r="N1302" t="str">
        <x:v>2</x:v>
      </x:c>
      <x:c r="O1302" t="str">
        <x:v>Program Analysis and Software Testing</x:v>
      </x:c>
      <x:c r="P1302" t="str">
        <x:v>Quantum program testing, deep learning system testing</x:v>
      </x:c>
      <x:c r="Q1302" t="str">
        <x:v>No</x:v>
      </x:c>
    </x:row>
    <x:row r="1303" ht="25.5" customHeight="1">
      <x:c r="A1303" t="str">
        <x:v>Testing and Understanding Deviation Behaviors in FHE-hardened Machine Learning ModelsSE for AI</x:v>
      </x:c>
      <x:c r="B1303" t="str">
        <x:v>Testing</x:v>
      </x:c>
      <x:c r="C1303" t="str">
        <x:v>This paper investigates deviation behaviors in FHE-hardened ML models and introduces HEDIFF, a differential testing tool. FHE enables secure computation on encrypted data, but its use in ML models may cause output deviations compared to plaintext models. HEDIFF leverages the "margin" metric of plaintext models to guide targeted input selection and mutation, efficiently uncovering deviation-triggering inputs. Experiments on three FHE-ML frameworks (TenSEAL, Concrete-ML, HElayers) and datasets (e.g., MNIST, Bank) detected numerous deviation inputs, with noise patterns and root causes analyzed. The study advances reliability testing for FHE-ML systems.</x:v>
      </x:c>
      <x:c r="D1303" t="str">
        <x:v>This paper investigates deviation behaviors in FHE-hardened ML models and introduces HEDIFF, a differential testing tool. FHE enables secure computation on encrypted data, but its use in ML models may cause output deviations compared to plaintext models. HEDIFF leverages the "margin" metric of plaintext models to guide targeted input selection and mutation, efficiently uncovering deviation-triggering inputs. Experiments on three FHE-ML frameworks (TenSEAL, Concrete-ML, HElayers) and datasets (e.g., MNIST, Bank) detected numerous deviation inputs, with noise patterns and root causes analyzed. The study advances reliability testing for FHE-ML systems.</x:v>
      </x:c>
      <x:c r="E1303" t="str">
        <x:v>Testing and understanding the bias behavior of fully homomorphic encryption (FHE)-hardened machine learning models.</x:v>
      </x:c>
      <x:c r="F1303" t="str">
        <x:v>Yes</x:v>
      </x:c>
      <x:c r="G1303" t="str">
        <x:v>ICSE-25</x:v>
      </x:c>
      <x:c r="H1303" t="str">
        <x:v>Frameworks: TenSEAL, Concrete-ML, HElayers.
Data sets: MNIST, DIGITS (image classification); Credit, Bank (tabular data).
Models: Cryptonets (FHE-friendly CNN), MLP (multi-layer perceptron).</x:v>
      </x:c>
      <x:c r="I1303" t="str">
        <x:v>Indicators:
Number of biased inputs: The number of inputs detected by HEDIFF that trigger the FHE model output to be inconsistent with the plaintext model output.
Margin: The difference between the maximum and second-highest probability values ​​in the plain text model prediction results, used to guide test input selection.
Noise Similarity: Measures the transferability of noise patterns of biased inputs via cosine similarity.
Effect:
In 54 hours of testing, HEDIFF found 2,509 biased inputs, covering almost all test frameworks and models.
Margin-guided input selection is more efficient than random methods (for example, the amount of biased input detection in the MNIST data set is increased by 5 times).
Noise pattern analysis shows that the noise direction similarity of neighboring data is as high as 0.98 (Bank data set).</x:v>
      </x:c>
      <x:c r="J1303" t="str">
        <x:v>Yes</x:v>
      </x:c>
      <x:c r="K1303" t="str">
        <x:v>Application scenarios: Finance (credit scoring, fraud detection), medical (privacy protection diagnosis), government (sensitive data processing).
Industrial cooperation: HSBC (financial field) participated in research, and industrial frameworks such as TenSEAL (OpenMined), Concrete-ML (Zama), and HElayers (IBM) were tested.</x:v>
      </x:c>
      <x:c r="L1303" t="str">
        <x:v>Yes</x:v>
      </x:c>
      <x:c r="M1303" s="6"/>
      <x:c r="N1303"/>
      <x:c r="O1303" t="str">
        <x:v>SE for AI </x:v>
      </x:c>
      <x:c r="P1303" t="str">
        <x:v>Model Robustness and Adversarial Examples</x:v>
      </x:c>
      <x:c r="Q1303" t="str">
        <x:v>No</x:v>
      </x:c>
    </x:row>
    <x:row r="1304" ht="25.5" customHeight="1">
      <x:c r="A1304" t="str">
        <x:v>TraceFL: Interpretability-Driven Debugging in Federated Learning via Neuron ProvenanceSE for AI</x:v>
      </x:c>
      <x:c r="B1304" t="str">
        <x:v>Testing</x:v>
      </x:c>
      <x:c r="C1304" t="str">
        <x:v>This paper introduces TraceFL, an interpretability-driven debugging approach for Federated Learning (FL) via neuron provenance. FL involves multiple clients training models on local data and aggregating updates to form a global model, but attributing predictions to specific clients is challenging. TraceFL dynamically quantifies the significance of neurons in the global model's prediction, maps them to client models, and identifies the most responsible clients. Evaluations on six datasets and four neural networks show TraceFL achieves 99% accuracy in client localization, outperforming existing methods.</x:v>
      </x:c>
      <x:c r="D1304" t="str">
        <x:v>This paper introduces TraceFL, an interpretability-driven debugging approach for Federated Learning (FL) via neuron provenance. FL involves multiple clients training models on local data and aggregating updates to form a global model, but attributing predictions to specific clients is challenging. TraceFL dynamically quantifies the significance of neurons in the global model's prediction, maps them to client models, and identifies the most responsible clients. Evaluations on six datasets and four neural networks show TraceFL achieves 99% accuracy in client localization, outperforming existing methods.</x:v>
      </x:c>
      <x:c r="E1304" t="str">
        <x:v>The research topic is debugging and interpretability issues in federated learning, specifically identifying the clients that contribute the most to global model predictions through neuron tracing technology.</x:v>
      </x:c>
      <x:c r="F1304" t="str">
        <x:v>Yes</x:v>
      </x:c>
      <x:c r="G1304" t="str">
        <x:v>ICSE-25</x:v>
      </x:c>
      <x:c r="H1304" t="str">
        <x:v>The paper uses the following benchmark data sets and models:
Datasets: CIFAR-10, MNIST, Colon Pathology, Abdominal CT, DBpedia, Yahoo Answers.
Models: ResNet-18, DenseNet-121, BERT, GPT.</x:v>
      </x:c>
      <x:c r="I1304" t="str">
        <x:v>Quantitative indicator: client positioning accuracy (localization accuracy).
Effect: TraceFL has an average accuracy of 98.96% in image classification tasks, 99.59% in text classification tasks, and an overall average accuracy of 99%. In the error prediction positioning task, TraceFL’s average accuracy is 99.3%, which is significantly better than FedDebug’s 32%.</x:v>
      </x:c>
      <x:c r="J1304" t="str">
        <x:v>Yes</x:v>
      </x:c>
      <x:c r="K1304" t="str">
        <x:v>The paper mentions the application of federated learning in the medical field (such as hospitals collaborating to train colon pathology image classification models), and shows how TraceFL identifies the hospital clients that contribute the most to correct predictions. Specific examples include experiments on colon pathology data sets and abdominal CT data sets.</x:v>
      </x:c>
      <x:c r="L1304" t="str">
        <x:v>No</x:v>
      </x:c>
      <x:c r="M1304" s="6" t="e">
        <x:f>HYPERLINK("https://github.com/SEED-VT/TraceFL","https://github.com/SEED-VT/TraceFL")</x:f>
        <x:v>HYPERLINK is not implemented. linkLocation=https://github.com/SEED-VT/TraceFL, friendlyName=https://github.com/SEED-VT/TraceFL</x:v>
      </x:c>
      <x:c r="N1304" t="str">
        <x:v>3</x:v>
      </x:c>
      <x:c r="O1304" t="str">
        <x:v>Human-computer interaction and developer tools</x:v>
      </x:c>
      <x:c r="P1304" t="str">
        <x:v>Debugger and test tool optimization</x:v>
      </x:c>
      <x:c r="Q1304" t="str">
        <x:v>Yes</x:v>
      </x:c>
    </x:row>
    <x:row r="1305" ht="25.5" customHeight="1">
      <x:c r="A1305" t="str">
        <x:v>A First Look at Conventional Commits Classification</x:v>
      </x:c>
      <x:c r="B1305" t="str">
        <x:v>Development</x:v>
      </x:c>
      <x:c r="C1305" t="str">
        <x:v>This paper investigates the adoption and challenges of the Conventional Commits Specification (CCS) in modern distributed software development. CCS categorizes commits into 10 fine-grained types (e.g., "feat", "fix") to support automation tools like version bumping and changelog generation. Through analyzing GitHub projects and Stack Overflow questions, the study identifies challenges such as type confusion due to ambiguous definitions. To address this, the authors propose an automated classification approach using a fine-tuned Large Language Model (CodeLlama), achieving 76.5% accuracy in 10-class classification, outperforming BERT and ChatGPT-4 baselines.</x:v>
      </x:c>
      <x:c r="D1305" t="str">
        <x:v>This paper investigates the adoption and challenges of the Conventional Commits Specification (CCS) in modern distributed software development. CCS categorizes commits into 10 fine-grained types (e.g., "feat", "fix") to support automation tools like version bumping and changelog generation. Through analyzing GitHub projects and Stack Overflow questions, the study identifies challenges such as type confusion due to ambiguous definitions. To address this, the authors propose an automated classification approach using a fine-tuned Large Language Model (CodeLlama), achieving 76.5% accuracy in 10-class classification, outperforming BERT and ChatGPT-4 baselines.</x:v>
      </x:c>
      <x:c r="E1305" t="str">
        <x:v>The submission classification issues of Conventional Commits Specification (CCS) include its application status, challenges faced by developers, and automated classification methods based on large language models.</x:v>
      </x:c>
      <x:c r="F1305" t="str">
        <x:v>Yes</x:v>
      </x:c>
      <x:c r="G1305" t="str">
        <x:v>ICSE-25</x:v>
      </x:c>
      <x:c r="H1305" t="str">
        <x:v>Dataset: 88,704 CCS compliance commits collected from 3,058 high-star projects on GitHub in 7 mainstream programming languages (Go, JavaScript, etc.).
Models: CodeLlama (based on Llama2), BERT, ChatGPT-4, Llama2.</x:v>
      </x:c>
      <x:c r="I1305" t="str">
        <x:v>Quantitative indicators: Accuracy, Macro Precision, Macro Recall, Macro F1 score.
Effect:
Accuracy: 76.50% (better than BERT’s 54.25% and ChatGPT-4’s 69.50%).
Macro F1 score: 76.41% (better than BERT’s 52.80% and ChatGPT-4’s 69.90%).</x:v>
      </x:c>
      <x:c r="J1305" t="str">
        <x:v>No</x:v>
      </x:c>
      <x:c r="K1305" t="str">
        <x:v>The paper mentions the wide range of applications of CCS in industry, such as:
Automated tool chain (such as git-cliff for generating change logs and semantic-release for semantic version control).
GitHub projects (such as react-navigation, goreleaser) mandate the use of CCS in the contribution guidelines.</x:v>
      </x:c>
      <x:c r="L1305" t="str">
        <x:v>No</x:v>
      </x:c>
      <x:c r="M1305" s="6"/>
      <x:c r="N1305"/>
      <x:c r="O1305" t="str">
        <x:v>Software maintenance and evolution</x:v>
      </x:c>
      <x:c r="P1305" t="str">
        <x:v>Developer behavior analysis</x:v>
      </x:c>
      <x:c r="Q1305" t="str">
        <x:v>Yes</x:v>
      </x:c>
    </x:row>
    <x:row r="1306" ht="25.5" customHeight="1">
      <x:c r="A1306" t="str">
        <x:v>ChatGPT-Based Test Generation for Refactoring Engines Enhanced by Feature Analysis on Examples</x:v>
      </x:c>
      <x:c r="B1306" t="str">
        <x:v>Testing</x:v>
      </x:c>
      <x:c r="C1306" t="str">
        <x:v>This paper proposes a ChatGPT-based approach for generating test programs to evaluate refactoring engines. By analyzing historical bug reports and test cases, a feature library is constructed to guide ChatGPT in generating test programs with specific characteristics. These programs are then used for differential testing of mainstream refactoring engines (e.g., IntelliJ IDEA, Eclipse). The results show that the approach identified 115 previously unknown bugs and 28 inconsistencies, with 78 bugs confirmed by developers. This is the first study to leverage LLMs and defect-derived features for testing refactoring engines.</x:v>
      </x:c>
      <x:c r="D1306" t="str">
        <x:v>This paper proposes a ChatGPT-based approach for generating test programs to evaluate refactoring engines. By analyzing historical bug reports and test cases, a feature library is constructed to guide ChatGPT in generating test programs with specific characteristics. These programs are then used for differential testing of mainstream refactoring engines (e.g., IntelliJ IDEA, Eclipse). The results show that the approach identified 115 previously unknown bugs and 28 inconsistencies, with 78 bugs confirmed by developers. This is the first study to leverage LLMs and defect-derived features for testing refactoring engines.</x:v>
      </x:c>
      <x:c r="E1306" t="str">
        <x:v>Automated test generation, specifically utilizing ChatGPT and signature analysis to generate test programs to detect defects and inconsistent behavior in the refactored engine</x:v>
      </x:c>
      <x:c r="F1306" t="str">
        <x:v>Yes</x:v>
      </x:c>
      <x:c r="G1306" t="str">
        <x:v>ICSE-25</x:v>
      </x:c>
      <x:c r="H1306" t="str">
        <x:v>The paper tested four mainstream refactoring engines:
IntelliJ IDEA (2024.1)
Eclipse (2024.3)
NetBeans (21)
VScode-Java (1.22.0)</x:v>
      </x:c>
      <x:c r="I1306" t="str">
        <x:v>Quantitative indicators:
Number of test programs generated (#Test Programs)
Number of test cases executed (#Refactoring)
Number of Suspicious Cases (#Suspicious Cases)
Number of false alarms (#False Alarms)
Number of confirmed bugs (#Confirmed Bugs)
Number of inconsistent behaviors (#Inconsistency)
Effect:
A large number of test programs are generated (eg 1,926 for NetBeans).
115 unknown defects and 28 inconsistent behaviors were discovered.
The false alarm rate is low (7.1%).
78 defects have been identified by developers.</x:v>
      </x:c>
      <x:c r="J1306" t="str">
        <x:v>Yes</x:v>
      </x:c>
      <x:c r="K1306" t="str">
        <x:v>The paper mentions applications in the industry, tests the refactoring engines in mainstream IDEs (such as IntelliJ IDEA, Eclipse, VScode-Java and NetBeans), and reports the defects found, 78 of which have been confirmed by developers.</x:v>
      </x:c>
      <x:c r="L1306" t="str">
        <x:v>No</x:v>
      </x:c>
      <x:c r="M1306" s="6"/>
      <x:c r="N1306"/>
      <x:c r="O1306" t="str">
        <x:v>Program Analysis and Software Testing</x:v>
      </x:c>
      <x:c r="P1306" t="str">
        <x:v>Automated test generation</x:v>
      </x:c>
      <x:c r="Q1306" t="str">
        <x:v>Yes</x:v>
      </x:c>
    </x:row>
    <x:row r="1307" ht="25.5" customHeight="1">
      <x:c r="A1307" t="str">
        <x:v>SECRET: Towards Scalable and Efficient Code Retrieval via Segmented Deep Hashing</x:v>
      </x:c>
      <x:c r="B1307" t="str">
        <x:v>Development</x:v>
      </x:c>
      <x:c r="C1307" t="str">
        <x:v>This paper introduces SECRET, a novel approach for scalable and efficient code retrieval by segmenting long hash codes into shorter segments and constructing hash tables for rapid lookup. The method significantly reduces retrieval time by at least 95% while maintaining comparable or superior performance to existing deep hashing techniques. Experimental results demonstrate its effectiveness and efficiency, outperforming traditional methods like LSH under the same number of hash tables.</x:v>
      </x:c>
      <x:c r="D1307" t="str">
        <x:v>This paper introduces SECRET, a novel approach for scalable and efficient code retrieval by segmenting long hash codes into shorter segments and constructing hash tables for rapid lookup. The method significantly reduces retrieval time by at least 95% while maintaining comparable or superior performance to existing deep hashing techniques. Experimental results demonstrate its effectiveness and efficiency, outperforming traditional methods like LSH under the same number of hash tables.</x:v>
      </x:c>
      <x:c r="E1307" t="str">
        <x:v>Efficiency and scalability of code retrieval, especially optimizing the retrieval efficiency of large-scale code bases through segmented deep hashing technology.</x:v>
      </x:c>
      <x:c r="F1307" t="str">
        <x:v>Yes</x:v>
      </x:c>
      <x:c r="G1307" t="str">
        <x:v>ICSE-25</x:v>
      </x:c>
      <x:c r="H1307" t="str">
        <x:v>The paper uses the Python and Java data sets provided by CodeSearchNet for experiments, including:
Python dataset: 412,178 training pairs, 23,107 validation pairs, 22,176 test pairs.
Java dataset: 454,451 training pairs, 15,328 validation pairs, 26,909 test pairs.</x:v>
      </x:c>
      <x:c r="I1307" t="str">
        <x:v>Quantitative indicators:
R@k (Recall at k): The proportion of correct answers among the top k results.
MRR (Mean Reciprocal Rank): The reciprocal average of the ranking of correct answers in the search results.
N@k (Normalized Discounted Cumulative Gain at k): measures the relevance and ranking quality of search results.
Effect:
SECRET reduces the retrieval time by at least 95% while maintaining the performance of indicators such as R@1, MRR and N@10.
With the same number of hash tables, SECRET's performance is better than the traditional LSH method.</x:v>
      </x:c>
      <x:c r="J1307" t="str">
        <x:v>No</x:v>
      </x:c>
      <x:c r="K1307" t="str">
        <x:v>The paper mentions GitHub's actual application scenarios, pointing out that its search engine needs to process more than 45 million warehouses and 115TB of code, and SECRET's efficient performance can significantly improve user experience. In addition, the experimental part of the paper also involves code retrieval models commonly used in industry (such as CodeBERT and GraphCodeBERT).</x:v>
      </x:c>
      <x:c r="L1307" t="str">
        <x:v>Yes</x:v>
      </x:c>
      <x:c r="M1307" s="6"/>
      <x:c r="N1307"/>
      <x:c r="O1307" t="str">
        <x:v>Code generation and understanding</x:v>
      </x:c>
      <x:c r="P1307" t="str">
        <x:v>Code search and recommendation system</x:v>
      </x:c>
      <x:c r="Q1307" t="str">
        <x:v>Yes</x:v>
      </x:c>
    </x:row>
    <x:row r="1308" ht="25.5" customHeight="1">
      <x:c r="A1308" t="str">
        <x:v>Your Fix Is My Exploit: Enabling Comprehensive DL Library API Fuzzing with Large Language Models</x:v>
      </x:c>
      <x:c r="B1308" t="str">
        <x:v>Testing</x:v>
      </x:c>
      <x:c r="C1308" t="str">
        <x:v>The paper introduces DFUZZ, a novel fuzzing approach for testing Deep Learning (DL) library APIs. Traditional fuzzing techniques struggle with DL libraries due to their complexity and diversity. DFUZZ leverages Large Language Models (LLMs) to extract edge cases from API source code and generate test programs. Experiments show that DFUZZ achieves higher API coverage and detects 37 previously unknown bugs in TensorFlow and PyTorch, outperforming state-of-the-art tools.</x:v>
      </x:c>
      <x:c r="D1308" t="str">
        <x:v>The paper introduces DFUZZ, a novel fuzzing approach for testing Deep Learning (DL) library APIs. Traditional fuzzing techniques struggle with DL libraries due to their complexity and diversity. DFUZZ leverages Large Language Models (LLMs) to extract edge cases from API source code and generate test programs. Experiments show that DFUZZ achieves higher API coverage and detects 37 previously unknown bugs in TensorFlow and PyTorch, outperforming state-of-the-art tools.</x:v>
      </x:c>
      <x:c r="E1308" t="str">
        <x:v>Fuzzing Deep Learning Library APIs.</x:v>
      </x:c>
      <x:c r="F1308" t="str">
        <x:v>Yes</x:v>
      </x:c>
      <x:c r="G1308" t="str">
        <x:v>ICSE-25</x:v>
      </x:c>
      <x:c r="H1308" t="str">
        <x:v>TensorFlow (v2.10 and v2.15)
PyTorch (v1.12 and v2.2.1)</x:v>
      </x:c>
      <x:c r="I1308" t="str">
        <x:v>API coverage: DFUZZ covers 126 and 125 more APIs than TitanFuzz on PyTorch and TensorFlow respectively.
Vulnerability detection: 37 vulnerabilities were discovered, 8 of which have been fixed, and 19 have been reproduced by developers and are under investigation.
LLM usage efficiency: DFUZZ only used 7.12% (PyTorch) and 16.81% (TensorFlow) of TitanFuzz's LLM calls in the initial program generation phase.</x:v>
      </x:c>
      <x:c r="J1308" t="str">
        <x:v>No</x:v>
      </x:c>
      <x:c r="K1308" t="str">
        <x:v>Not reported</x:v>
      </x:c>
      <x:c r="L1308" t="str">
        <x:v>No</x:v>
      </x:c>
      <x:c r="M1308" s="6" t="e">
        <x:f>HYPERLINK("https://github.com/DFUZZ-ICSE/DFUZZ","https://github.com/DFUZZ-ICSE/DFUZZ")</x:f>
        <x:v>HYPERLINK is not implemented. linkLocation=https://github.com/DFUZZ-ICSE/DFUZZ, friendlyName=https://github.com/DFUZZ-ICSE/DFUZZ</x:v>
      </x:c>
      <x:c r="N1308" t="str">
        <x:v>4</x:v>
      </x:c>
      <x:c r="O1308" t="str">
        <x:v>Program Analysis and Software Testing</x:v>
      </x:c>
      <x:c r="P1308" t="str">
        <x:v>Automated test generation</x:v>
      </x:c>
      <x:c r="Q1308" t="str">
        <x:v>Yes</x:v>
      </x:c>
    </x:row>
    <x:row r="1309" ht="25.5" customHeight="1">
      <x:c r="A1309" t="str">
        <x:v>Decoding the Issue Resolution Process In Practice via Issue Report Analysis: A Case Study of Firefox</x:v>
      </x:c>
      <x:c r="B1309" t="str">
        <x:v>Maintenance</x:v>
      </x:c>
      <x:c r="C1309" t="str">
        <x:v>The paper analyzes 356 issue reports from Mozilla Firefox to study the practical issue resolution process. It identifies six key stages (e.g., reproduction, analysis, solution design, implementation, code review, and verification) and derives 47 resolution patterns. These patterns reveal that Firefox's issue resolution is iterative and diverse, deviating from the theoretical linear process described in the literature. The findings offer insights for improving issue management and training new developers.</x:v>
      </x:c>
      <x:c r="D1309" t="str">
        <x:v>The paper analyzes 356 issue reports from Mozilla Firefox to study the practical issue resolution process. It identifies six key stages (e.g., reproduction, analysis, solution design, implementation, code review, and verification) and derives 47 resolution patterns. These patterns reveal that Firefox's issue resolution is iterative and diverse, deviating from the theoretical linear process described in the literature. The findings offer insights for improving issue management and training new developers.</x:v>
      </x:c>
      <x:c r="E1309" t="str">
        <x:v>Analysis and Pattern Identification of Issue Resolution Processes in Practice.</x:v>
      </x:c>
      <x:c r="F1309" t="str">
        <x:v>No</x:v>
      </x:c>
      <x:c r="G1309" t="str">
        <x:v>ICSE-25</x:v>
      </x:c>
      <x:c r="H1309" t="str">
        <x:v>Problem reports for Mozilla Firefox (356 reports between 2010 and 2023).</x:v>
      </x:c>
      <x:c r="I1309" t="str">
        <x:v>Frequency of problem solving stages: implementation (92.1%), code review (74.2%), verification (41%), analysis (37.6%), solution design (42.1%), replication (13.2%).
Pattern complexity: Among the 47 patterns, 20 are complex patterns (high solution effort) and 27 are simple patterns (low solution effort).
Resolution time: average 58 days for simple models and 119.8 days for complex models.</x:v>
      </x:c>
      <x:c r="J1309" t="str">
        <x:v>No</x:v>
      </x:c>
      <x:c r="K1309" t="str">
        <x:v>The paper takes Mozilla Firefox as a case, analyzes its problem-solving process, and proposes practical application scenarios of the pattern (such as identifying complex problems, training new developers, etc.).</x:v>
      </x:c>
      <x:c r="L1309" t="str">
        <x:v>No</x:v>
      </x:c>
      <x:c r="M1309" s="6"/>
      <x:c r="N1309"/>
      <x:c r="O1309" t="str">
        <x:v>Software maintenance and evolution</x:v>
      </x:c>
      <x:c r="P1309" t="str">
        <x:v>Developer behavior analysis</x:v>
      </x:c>
      <x:c r="Q1309" t="str">
        <x:v>No</x:v>
      </x:c>
    </x:row>
    <x:row r="1310" ht="25.5" customHeight="1">
      <x:c r="A1310" t="str">
        <x:v>Preserving Privacy in Software Composition Analysis: A Study of Technical Solutions and Enhancements</x:v>
      </x:c>
      <x:c r="B1310" t="str">
        <x:v>Maintenance</x:v>
      </x:c>
      <x:c r="C1310" t="str">
        <x:v>The paper addresses privacy concerns in Software Composition Analysis (SCA), which identifies open-source components in software. Traditional SCA requires uploading source code to remote servers, risking sensitive data exposure. The authors propose two privacy-preserving solutions: a similarity-based bucketization (SBB) approach and a multi-party computation (MPC)-based framework. They further optimize the MPC-based SCA, reducing its overhead from 184× to 8.5% without sacrificing accuracy or privacy. Evaluations demonstrate the practicality of their MPC-enhanced SCA solution.</x:v>
      </x:c>
      <x:c r="D1310" t="str">
        <x:v>The paper addresses privacy concerns in Software Composition Analysis (SCA), which identifies open-source components in software. Traditional SCA requires uploading source code to remote servers, risking sensitive data exposure. The authors propose two privacy-preserving solutions: a similarity-based bucketization (SBB) approach and a multi-party computation (MPC)-based framework. They further optimize the MPC-based SCA, reducing its overhead from 184× to 8.5% without sacrificing accuracy or privacy. Evaluations demonstrate the practicality of their MPC-enhanced SCA solution.</x:v>
      </x:c>
      <x:c r="E1310" t="str">
        <x:v>Privacy-Preserving Software Composition Analysis</x:v>
      </x:c>
      <x:c r="F1310" t="str">
        <x:v>Yes</x:v>
      </x:c>
      <x:c r="G1310" t="str">
        <x:v>ICSE-25</x:v>
      </x:c>
      <x:c r="H1310" t="str">
        <x:v>The paper constructed a large-scale OSS database containing 1,832 C/C++ open source projects, and manually annotated the real dependencies of 14 binary files as a test data set.</x:v>
      </x:c>
      <x:c r="I1310" t="str">
        <x:v>Indicators: Precision, Recall, F1 score, Time Cost.
Effect:
After MPC-based SCA optimization, the F1 score is 0.809 and the time overhead is reduced to 8.47%.
Compared with the unoptimized MPC solution (184× overhead), the optimized overhead is only 23×.</x:v>
      </x:c>
      <x:c r="J1310" t="str">
        <x:v>No</x:v>
      </x:c>
      <x:c r="K1310" t="str">
        <x:v>SCA tools in the industry (such as BinaryAI) and their privacy leakage issues were mentioned, and the actual deployment challenges of existing SCA services in the industry (such as privacy conflicts between customer code and vendor databases) were discussed.</x:v>
      </x:c>
      <x:c r="L1310" t="str">
        <x:v>Yes</x:v>
      </x:c>
      <x:c r="M1310" s="6"/>
      <x:c r="N1310"/>
      <x:c r="O1310" t="str">
        <x:v>Software security and vulnerability analysis</x:v>
      </x:c>
      <x:c r="P1310" t="str">
        <x:v>User safety and ethical compliance testing</x:v>
      </x:c>
      <x:c r="Q1310" t="str">
        <x:v>No</x:v>
      </x:c>
    </x:row>
    <x:row r="1311" ht="25.5" customHeight="1">
      <x:c r="A1311" t="str">
        <x:v>UML is Back. Or is it? Investigating the Past, Present, and Future of UML in Open Source Software</x:v>
      </x:c>
      <x:c r="B1311" t="str">
        <x:v>Design</x:v>
      </x:c>
      <x:c r="C1311" t="str">
        <x:v>The paper investigates the usage and evolution of the Unified Modeling Language (UML) in open-source software (OSS). Despite being widely taught in academia, UML is underutilized in practice. The authors analyzed ~13,000 GitHub projects to explore the formats of UML diagrams, their diffusion in OSS, the types of projects that include UML, and the characteristics of UML creators and maintainers. The study found that only 4.2% of projects contained UML files, but a resurgence in UML usage was observed with the rise of text-based tools like PlantUML and Mermaid. However, this resurgence did not significantly increase UML maintenance activity. The paper highlights challenges such as tool fragmentation and suggests improvements for future UML adoption.</x:v>
      </x:c>
      <x:c r="D1311" t="str">
        <x:v>The paper investigates the usage and evolution of the Unified Modeling Language (UML) in open-source software (OSS). Despite being widely taught in academia, UML is underutilized in practice. The authors analyzed ~13,000 GitHub projects to explore the formats of UML diagrams, their diffusion in OSS, the types of projects that include UML, and the characteristics of UML creators and maintainers. The study found that only 4.2% of projects contained UML files, but a resurgence in UML usage was observed with the rise of text-based tools like PlantUML and Mermaid. However, this resurgence did not significantly increase UML maintenance activity. The paper highlights challenges such as tool fragmentation and suggests improvements for future UML adoption.</x:v>
      </x:c>
      <x:c r="E1311" t="str">
        <x:v>The current status, evolution and future development direction of UML in open source software</x:v>
      </x:c>
      <x:c r="F1311" t="str">
        <x:v>No</x:v>
      </x:c>
      <x:c r="G1311" t="str">
        <x:v>ICSE-25</x:v>
      </x:c>
      <x:c r="H1311" t="str">
        <x:v>The paper constructed a data set containing about 13,000 GitHub projects and ensured the quality and representativeness of the projects through filtering conditions (such as at least 2,000 submissions, 10 contributors, 100 stars, etc.).</x:v>
      </x:c>
      <x:c r="I1311" t="str">
        <x:v>Indicators: popularity of UML file format, popularity of UML in projects, project activity indicators (such as number of submissions, number of contributors), contribution cycle and submission frequency of UML maintainers.
Effect:
Only 4.2% of projects contain UML files.
The rise of textual UML tools such as PlantUML and Mermaid has led to a rebound in UML usage after 2017.
UML maintainers have significantly longer contribution periods than non-UML maintainers (median 1,735 days vs. 801 days).</x:v>
      </x:c>
      <x:c r="J1311" t="str">
        <x:v>No</x:v>
      </x:c>
      <x:c r="K1311" t="str">
        <x:v>Mentioned the removal of UML support from Microsoft Visual Studio in 2016 due to low user usage, as well as the practical application of tools such as PlantUML and Mermaid in open source projects.</x:v>
      </x:c>
      <x:c r="L1311" t="str">
        <x:v>No</x:v>
      </x:c>
      <x:c r="M1311" s="6"/>
      <x:c r="N1311"/>
      <x:c r="O1311" t="str">
        <x:v>Requirements Engineering and Software Architecture</x:v>
      </x:c>
      <x:c r="P1311" t="str">
        <x:v>Software architecture recovery and reconstruction</x:v>
      </x:c>
      <x:c r="Q1311" t="str">
        <x:v>No</x:v>
      </x:c>
    </x:row>
    <x:row r="1312" ht="25.5" customHeight="1">
      <x:c r="A1312" t="str">
        <x:v>Understanding the Response to Open-Source Dependency Abandonment in the npm EcosystemAward Winner</x:v>
      </x:c>
      <x:c r="B1312" t="str">
        <x:v>Maintenance</x:v>
      </x:c>
      <x:c r="C1312" t="str">
        <x:v>This paper investigates the prevalence and impact of abandoned open-source dependencies in the npm ecosystem. Through large-scale quantitative analysis, the authors found that 15% of widely-used packages were abandoned within a six-year observation window, exposing many dependent projects. The study reveals that only 18% of exposed projects remove abandoned dependencies, but removal is significantly faster when abandonment is explicitly announced. The paper concludes with recommendations for "responsible sunsetting" by maintainers and "responsible use" by developers to mitigate dependency abandonment risks.</x:v>
      </x:c>
      <x:c r="D1312" t="str">
        <x:v>This paper investigates the prevalence and impact of abandoned open-source dependencies in the npm ecosystem. Through large-scale quantitative analysis, the authors found that 15% of widely-used packages were abandoned within a six-year observation window, exposing many dependent projects. The study reveals that only 18% of exposed projects remove abandoned dependencies, but removal is significantly faster when abandonment is explicitly announced. The paper concludes with recommendations for "responsible sunsetting" by maintainers and "responsible use" by developers to mitigate dependency abandonment risks.</x:v>
      </x:c>
      <x:c r="E1312" t="str">
        <x:v>The issue of deprecation of open source software dependencies, including the prevalence of deprecation, the impact on downstream projects, developer response behavior, and the impact of explicitly declaring deprecation status on response speed.</x:v>
      </x:c>
      <x:c r="F1312" t="str">
        <x:v>No</x:v>
      </x:c>
      <x:c r="G1312" t="str">
        <x:v>ICSE-25</x:v>
      </x:c>
      <x:c r="H1312" t="str">
        <x:v>The paper uses widely used packages in the npm ecosystem (packages with more than 10,000 monthly downloads) as research objects, and conducts analysis based on data from GitHub and World of Code.</x:v>
      </x:c>
      <x:c r="I1312" t="str">
        <x:v>Prevalence of abandoned bags: 15% of widely used bags are discarded within six years.
Response rate: 18% of dependent projects will remove obsolete dependencies.
Response speed: Packages that are explicitly declared obsolete are removed 1.58 times faster than packages that are not declared.
Technical lag: used to measure the delay in dependency updates, related to the removal of obsolete dependencies.</x:v>
      </x:c>
      <x:c r="J1312" t="str">
        <x:v>No</x:v>
      </x:c>
      <x:c r="K1312" t="str">
        <x:v>Not reported</x:v>
      </x:c>
      <x:c r="L1312" t="str">
        <x:v>No</x:v>
      </x:c>
      <x:c r="M1312" s="6"/>
      <x:c r="N1312"/>
      <x:c r="O1312" t="str">
        <x:v>Software maintenance and evolution</x:v>
      </x:c>
      <x:c r="P1312" t="str">
        <x:v>Software dependency management</x:v>
      </x:c>
      <x:c r="Q1312" t="str">
        <x:v>No</x:v>
      </x:c>
    </x:row>
    <x:row r="1313" ht="25.5" customHeight="1">
      <x:c r="A1313" t="str">
        <x:v>Understanding Compiler Bugs in Real Development</x:v>
      </x:c>
      <x:c r="B1313" t="str">
        <x:v>Development</x:v>
      </x:c>
      <x:c r="C1313" t="str">
        <x:v>This paper investigates the impact of compiler bugs in real-world development by analyzing GitHub commits that explicitly mention compiler bugs. The authors collected 644 unique commits and derived seven key findings. The study reveals that compiler bugs affect both well-known and regular projects, with fewer than half being fixed. Workarounds typically modify 10 to 20 lines of code, and bugs with explicit notices are resolved faster. The paper advocates for better collaboration between developers, users, and compiler maintainers to address these issues effectively.</x:v>
      </x:c>
      <x:c r="D1313" t="str">
        <x:v>This paper investigates the impact of compiler bugs in real-world development by analyzing GitHub commits that explicitly mention compiler bugs. The authors collected 644 unique commits and derived seven key findings. The study reveals that compiler bugs affect both well-known and regular projects, with fewer than half being fixed. Workarounds typically modify 10 to 20 lines of code, and bugs with explicit notices are resolved faster. The paper advocates for better collaboration between developers, users, and compiler maintainers to address these issues effectively.</x:v>
      </x:c>
      <x:c r="E1313" t="str">
        <x:v>The impact of compiler errors in actual development and their handling strategies, including the prevalence of errors, their impact on the project, developers' workarounds, and the impact of explicitly stating error status on the speed of repair.</x:v>
      </x:c>
      <x:c r="F1313" t="str">
        <x:v>No</x:v>
      </x:c>
      <x:c r="G1313" t="str">
        <x:v>ICSE-25</x:v>
      </x:c>
      <x:c r="H1313" t="str">
        <x:v>The paper uses submissions mentioning GCC and LLVM compiler errors on GitHub as research objects, and collects and analyzes data through GitHub API and World of Code tools.</x:v>
      </x:c>
      <x:c r="I1313" t="str">
        <x:v>Prevalence of compiler errors: 15% of widely used packages are deprecated within six years.
Response rate: 18% of dependent projects will remove obsolete dependencies.
Response speed: Packages that are explicitly declared obsolete are removed 1.58 times faster than packages that are not declared.
Technical lag: used to measure the delay in dependency updates, related to the removal of obsolete dependencies.</x:v>
      </x:c>
      <x:c r="J1313" t="str">
        <x:v>No</x:v>
      </x:c>
      <x:c r="K1313" t="str">
        <x:v>Not reported</x:v>
      </x:c>
      <x:c r="L1313" t="str">
        <x:v>No</x:v>
      </x:c>
      <x:c r="M1313" s="6"/>
      <x:c r="N1313"/>
      <x:c r="O1313" t="str">
        <x:v>Software maintenance and evolution</x:v>
      </x:c>
      <x:c r="P1313" t="str">
        <x:v>Developer behavior analysis</x:v>
      </x:c>
      <x:c r="Q1313" t="str">
        <x:v>No</x:v>
      </x:c>
    </x:row>
    <x:row r="1314" ht="25.5" customHeight="1">
      <x:c r="A1314" t="str">
        <x:v>Studying Programmers Without Programming: Investigating Expertise Using Resting State fMRI</x:v>
      </x:c>
      <x:c r="B1314" t="str">
        <x:v>Development</x:v>
      </x:c>
      <x:c r="C1314" t="str">
        <x:v>This study investigates the differences in brain functional connectivity between programmers and non-programmers, as well as among programmers with varying levels of experience, using resting-state fMRI. The results show that programmers exhibit increased connectivity in brain regions associated with language, math, and temporal attention, while non-programmers show stronger connectivity in regions related to social and emotional cognition. Additionally, increased programming experience correlates with decreased connectivity between regions involved in visual processing during reading and articulation. These findings offer new insights into the cognitive neuroscience of programming and its implications for education and training.</x:v>
      </x:c>
      <x:c r="D1314" t="str">
        <x:v>This study investigates the differences in brain functional connectivity between programmers and non-programmers, as well as among programmers with varying levels of experience, using resting-state fMRI. The results show that programmers exhibit increased connectivity in brain regions associated with language, math, and temporal attention, while non-programmers show stronger connectivity in regions related to social and emotional cognition. Additionally, increased programming experience correlates with decreased connectivity between regions involved in visual processing during reading and articulation. These findings offer new insights into the cognitive neuroscience of programming and its implications for education and training.</x:v>
      </x:c>
      <x:c r="E1314" t="str">
        <x:v>Exploring differences in brain functional connectivity between programmers and non-programmers, as well as programmers with different experience levels, using resting-state fMRI technology.</x:v>
      </x:c>
      <x:c r="F1314" t="str">
        <x:v>No</x:v>
      </x:c>
      <x:c r="G1314" t="str">
        <x:v>ICSE-25</x:v>
      </x:c>
      <x:c r="H1314" t="str">
        <x:v>The paper uses resting-state scan data from four fMRI datasets, including brain imaging data from programmers and non-programmers, that are unnamed but come from published and unpublished sources.</x:v>
      </x:c>
      <x:c r="I1314" t="str">
        <x:v>Quantitative metrics: functional connectivity strength (calculated by Pearson correlation coefficient), normalized using Fisher's z transformation, and differences between groups were analyzed by t test and linear regression.
Effect:
Programmers had significantly stronger functional connections in brain areas related to language, mathematical processing, and temporal attention than non-programmers.
Non-programmers had stronger functional connectivity in brain regions related to social and emotional cognition.
Increased programming experience was significantly associated with weakened functional connectivity in visual reading and pronunciation-related brain regions (p &lt; 0.01).</x:v>
      </x:c>
      <x:c r="J1314" t="str">
        <x:v>No</x:v>
      </x:c>
      <x:c r="K1314" t="str">
        <x:v>Not reported</x:v>
      </x:c>
      <x:c r="L1314" t="str">
        <x:v>No</x:v>
      </x:c>
      <x:c r="M1314" s="6"/>
      <x:c r="N1314"/>
      <x:c r="O1314" t="str">
        <x:v>Cross-cutting and emerging themes</x:v>
      </x:c>
      <x:c r="P1314" t="str">
        <x:v>Neuroscience and programming cognition</x:v>
      </x:c>
      <x:c r="Q1314" t="str">
        <x:v>No</x:v>
      </x:c>
    </x:row>
    <x:row r="1315" ht="25.5" customHeight="1">
      <x:c r="A1315" t="str">
        <x:v>Leveraging Propagated Infection to Crossfire Mutants</x:v>
      </x:c>
      <x:c r="B1315" t="str">
        <x:v>Testing</x:v>
      </x:c>
      <x:c r="C1315" t="str">
        <x:v>This paper introduces a technique called "Crossfire" that leverages memory-state analysis to identify propagated infections from surviving mutants in mutation testing. By augmenting existing tests with additional assertions, the approach can kill 19%-84% of surviving mutants. Experimental results show that only 1.1% of the identified assertion candidates are needed to kill all actionable mutants, while increasing the number of killed mutants by a factor of 6x on average.</x:v>
      </x:c>
      <x:c r="D1315" t="str">
        <x:v>This paper introduces a technique called "Crossfire" that leverages memory-state analysis to identify propagated infections from surviving mutants in mutation testing. By augmenting existing tests with additional assertions, the approach can kill 19%-84% of surviving mutants. Experimental results show that only 1.1% of the identified assertion candidates are needed to kill all actionable mutants, while increasing the number of killed mutants by a factor of 6x on average.</x:v>
      </x:c>
      <x:c r="E1315" t="str">
        <x:v>Assertion enhancement technology in mutation testing focuses on improving the mutation detection capabilities of the test suite by analyzing memory state propagation and optimizing assertion selection strategies.</x:v>
      </x:c>
      <x:c r="F1315" t="str">
        <x:v>Yes</x:v>
      </x:c>
      <x:c r="G1315" t="str">
        <x:v>ICSE-25</x:v>
      </x:c>
      <x:c r="H1315" t="str">
        <x:v>The paper uses 10 open source Java projects as experimental objects, including Commons-CLI, Joda-Money, Spotify-Web-API, etc., covering code bases of different sizes and complexity.</x:v>
      </x:c>
      <x:c r="I1315" t="str">
        <x:v>Quantitative indicators:
Mutation Score
Number of assertions (#Assertions)
Number of test variables (#Variables)
Number of test cases (#Tests)
Effect:
Kills 19%-84% of surviving mutants.
Only 1.1% of candidate assertions are needed to cover all killable variants.
By optimizing the strategy, an average of 6.1 mutants can be killed per assertion.</x:v>
      </x:c>
      <x:c r="J1315" t="str">
        <x:v>No</x:v>
      </x:c>
      <x:c r="K1315" t="str">
        <x:v>Not reported</x:v>
      </x:c>
      <x:c r="L1315" t="str">
        <x:v>Yes</x:v>
      </x:c>
      <x:c r="M1315" s="6"/>
      <x:c r="N1315"/>
      <x:c r="O1315" t="str">
        <x:v>Program Analysis and Software Testing</x:v>
      </x:c>
      <x:c r="P1315" t="str">
        <x:v>Automated test generation</x:v>
      </x:c>
      <x:c r="Q1315" t="str">
        <x:v>No</x:v>
      </x:c>
    </x:row>
    <x:row r="1316" ht="25.5" customHeight="1">
      <x:c r="A1316" t="str">
        <x:v>Accessibility Issues in Ad-Driven Web Applications</x:v>
      </x:c>
      <x:c r="B1316" t="str">
        <x:v>Testing</x:v>
      </x:c>
      <x:c r="C1316" t="str">
        <x:v>This paper investigates accessibility issues in ad-driven web applications. Website accessibility is critical for inclusiveness and regulatory compliance, but third-party advertisements, a vital revenue source for free web services, introduce significant accessibility challenges. By leasing space to ad-serving technologies like DoubleClick, developers lose control over the accessibility of ad content, leading even highly accessible websites to violate Web Content Accessibility Guidelines (WCAG).</x:v>
      </x:c>
      <x:c r="D1316" t="str">
        <x:v>This paper investigates accessibility issues in ad-driven web applications. Website accessibility is critical for inclusiveness and regulatory compliance, but third-party advertisements, a vital revenue source for free web services, introduce significant accessibility challenges. By leasing space to ad-serving technologies like DoubleClick, developers lose control over the accessibility of ad content, leading even highly accessible websites to violate Web Content Accessibility Guidelines (WCAG).</x:v>
      </x:c>
      <x:c r="E1316" t="str">
        <x:v>The research topic is accessibility issues in advertising-driven web applications, including: the impact of advertising on website WCAG compliance, common types of accessibility violations in advertising, accessibility performance of mainstream advertising serving technologies, misleading issues of advertising image alternative text, and user privacy risks caused by advertising interactions.</x:v>
      </x:c>
      <x:c r="F1316" t="str">
        <x:v>Yes</x:v>
      </x:c>
      <x:c r="G1316" t="str">
        <x:v>ICSE-25</x:v>
      </x:c>
      <x:c r="H1316" t="str">
        <x:v>The paper uses the Top 5K news and media websites ranked by SimilarWeb as a research benchmark, and conducts automated analysis of 430K elements (including nearly 100K advertising elements) of these websites.</x:v>
      </x:c>
      <x:c r="I1316" t="str">
        <x:v>Quantitative indicators and effects:
Percentage of sites with additional accessibility violations due to advertising: 67% of sites had additional WCAG violations due to advertising elements.
Average increase in violations: When ads are included, sites receive an average of 11.7 additional accessibility violations.
Common violation types:
Focus Visibility (WCAG 2.4.7) violations occur in 54.1% of ad elements;
Conduct on entry (WCAG 3.2.2) violations accounted for 47.1%.
Fraction of misleading alt text: 27.1% of ad image alt text did not semantically match the image content (cosine similarity &lt; 0.5).
Privacy risk ratio: 94% of sites collect user-identifying data through ad hover interactions; 98% of sites collect user-identifying data through ad keyboard interactions.
Ad serving technology violations: 52% of websites using Google ad serving technology have violations, involving more than 14K advertising elements; the number of advertising violations served by Taboola reached 17,522 times.</x:v>
      </x:c>
      <x:c r="J1316" t="str">
        <x:v>No</x:v>
      </x:c>
      <x:c r="K1316" t="str">
        <x:v>Alaska’s News Source (alaskasnewssource.com): As a Top 5K news media website, its ads (provided by Taboola and Google Ads) caused the number of accessibility violations to increase from 126 without ads to 279 with ads, an increase of 121.4%. Specific violations include keyboard inability to interact, missing image alt text, etc.
Fox News website: Sponsored ads in its weather component violate WCAG "conduct while typing" guidelines and will open a new window without prompting for user interaction.</x:v>
      </x:c>
      <x:c r="L1316" t="str">
        <x:v>No</x:v>
      </x:c>
      <x:c r="M1316" s="6"/>
      <x:c r="N1316"/>
      <x:c r="O1316" t="str">
        <x:v>Software security and vulnerability analysis</x:v>
      </x:c>
      <x:c r="P1316" t="str">
        <x:v>User safety and ethical compliance testing</x:v>
      </x:c>
      <x:c r="Q1316" t="str">
        <x:v>No</x:v>
      </x:c>
    </x:row>
    <x:row r="1317" ht="25.5" customHeight="1">
      <x:c r="A1317" t="str">
        <x:v>Unveiling the Energy Vampires: A Methodology for Debugging Software Energy ConsumptionAward Winner</x:v>
      </x:c>
      <x:c r="B1317" t="str">
        <x:v>Development</x:v>
      </x:c>
      <x:c r="C1317" t="str">
        <x:v>The paper presents a systematic methodology for debugging energy consumption issues in software systems, focusing on identifying and isolating energy hotspots. Through a case study of Redis, the authors reveal significant energy consumption differences between Alpine and Ubuntu Linux distributions, attributing this to the implementation of the memcpy function in different C standard libraries (musl vs. glibc). The results show that Alpine consumes up to 20.2% more energy in certain operations, offering insights for sustainable software engineering.</x:v>
      </x:c>
      <x:c r="D1317" t="str">
        <x:v>The paper presents a systematic methodology for debugging energy consumption issues in software systems, focusing on identifying and isolating energy hotspots. Through a case study of Redis, the authors reveal significant energy consumption differences between Alpine and Ubuntu Linux distributions, attributing this to the implementation of the memcpy function in different C standard libraries (musl vs. glibc). The results show that Alpine consumes up to 20.2% more energy in certain operations, offering insights for sustainable software engineering.</x:v>
      </x:c>
      <x:c r="E1317" t="str">
        <x:v>The research topic of the paper is software energy efficiency debugging, which specifically includes:
Developing a systematic approach to energy commissioning.
The application of the method in Redis database is verified through case studies.
Analyze the impact of different operating systems and library implementations (such as musl and glibc) on energy consumption.</x:v>
      </x:c>
      <x:c r="F1317" t="str">
        <x:v>Yes</x:v>
      </x:c>
      <x:c r="G1317" t="str">
        <x:v>ICSE-25</x:v>
      </x:c>
      <x:c r="H1317" t="str">
        <x:v>The paper uses the following benchmarks:
Redis-benchmark: A benchmark testing tool officially provided by Redis to simulate multi-client requests.
Custom memcpy tests: including large-scale memory copy and multi-thread tests, simulating actual usage scenarios in Redis.</x:v>
      </x:c>
      <x:c r="I1317" t="str">
        <x:v>Indicators:
Total energy consumption (Energy, Joules)
Average power (Power, Watts)
Execution time (Time, seconds)
Effect:
Alpine consumes 8.6% more energy (total energy consumption) than Ubuntu, and is 20.2% more powerful in some operations.
By replacing glibc, Alpine's energy consumption difference is significantly reduced.</x:v>
      </x:c>
      <x:c r="J1317" t="str">
        <x:v>Yes</x:v>
      </x:c>
      <x:c r="K1317" t="str">
        <x:v>The industry Case Study mentioned in the paper is the Redis database, which analyzes the difference in energy consumption of different Linux distributions (Alpine and Ubuntu) in Docker containers.</x:v>
      </x:c>
      <x:c r="L1317" t="str">
        <x:v>No</x:v>
      </x:c>
      <x:c r="M1317" s="6"/>
      <x:c r="N1317"/>
      <x:c r="O1317" t="str">
        <x:v>Systems and Performance Engineering</x:v>
      </x:c>
      <x:c r="P1317" t="str">
        <x:v>Performance testing and optimization</x:v>
      </x:c>
      <x:c r="Q1317" t="str">
        <x:v>No</x:v>
      </x:c>
    </x:row>
    <x:row r="1318" ht="25.5" customHeight="1">
      <x:c r="A1318" t="str">
        <x:v>Automated, Unsupervised, and Auto-parameterized Inference of Data Patterns and Anomaly DetectionSecurity</x:v>
      </x:c>
      <x:c r="B1318" t="str">
        <x:v>Development</x:v>
      </x:c>
      <x:c r="C1318" t="str">
        <x:v>The paper introduces RIOLU, an automated, unsupervised, and auto-parameterized approach for inferring data patterns and detecting anomalies. RIOLU leverages statistical heuristics and K-Means clustering to generate regex patterns without manual labeling or parameter tuning. Evaluations on public datasets and industrial cases demonstrate RIOLU's superiority, achieving an F1 score of 97.2% and outperforming state-of-the-art tools like FlashProfile and ChatGPT. A human-guided variant (Guided-RIOLU) further improves performance by up to 37.4% in F1 score. The study also validates RIOLU's effectiveness in detecting naming inconsistencies in Java projects and real-world data warehouses.</x:v>
      </x:c>
      <x:c r="D1318" t="str">
        <x:v>The paper introduces RIOLU, an automated, unsupervised, and auto-parameterized approach for inferring data patterns and detecting anomalies. RIOLU leverages statistical heuristics and K-Means clustering to generate regex patterns without manual labeling or parameter tuning. Evaluations on public datasets and industrial cases demonstrate RIOLU's superiority, achieving an F1 score of 97.2% and outperforming state-of-the-art tools like FlashProfile and ChatGPT. A human-guided variant (Guided-RIOLU) further improves performance by up to 37.4% in F1 score. The study also validates RIOLU's effectiveness in detecting naming inconsistencies in Java projects and real-world data warehouses.</x:v>
      </x:c>
      <x:c r="E1318" t="str">
        <x:v>Data pattern inference and anomaly detection, including:
Automatically generate regular expression patterns.
Unsupervised and self-parameterized anomaly detection methods.
Application verification in data quality management and software engineering.</x:v>
      </x:c>
      <x:c r="F1318" t="str">
        <x:v>Yes</x:v>
      </x:c>
      <x:c r="G1318" t="str">
        <x:v>ICSE-25</x:v>
      </x:c>
      <x:c r="H1318" t="str">
        <x:v>FlashProfile-DOMAINS data set: contains 63 data sets in different fields (such as date, IP address).
Public anomaly detection data sets: including hospital data (Hosp-100k), flight data (Flights) and other 5 data sets.
Java project method names: Method names extracted from 11 popular Java projects.
Industrial data: Data warehouse tables from a partner company (CompanyX).</x:v>
      </x:c>
      <x:c r="I1318" t="str">
        <x:v>Indicators:
F1 score: a comprehensive measure of precision and recall.
True Positive Rate (TPR): The proportion of records that correctly match a pattern.
False Positive Rate (FPR): The proportion of incorrectly matched records from other fields.
Inference time: the time required for pattern generation.
Effect:
RIOLU's F1 reached 97.2% in data analysis tasks, and the false positive rate was only 0.16% (90% lower than FlashProfile).
In the anomaly detection task, RIOLU's F1 score increased by up to 800.4% (compared to the baseline), and the inference time was reduced by 10% compared to ChatGPT.
Guided-RIOLU further improved the F1 score by 37.4%.</x:v>
      </x:c>
      <x:c r="J1318" t="str">
        <x:v>Yes</x:v>
      </x:c>
      <x:c r="K1318" t="str">
        <x:v>The industrial Case Study mentioned in the paper is CompanyX's data warehouse management. RIOLU is deployed on the Databricks platform to automatically detect data pattern anomalies (such as account ID format errors) and help teams discover 0.15% anomaly responsible codes (such as "Unknown" values).</x:v>
      </x:c>
      <x:c r="L1318" t="str">
        <x:v>No</x:v>
      </x:c>
      <x:c r="M1318" s="6"/>
      <x:c r="N1318"/>
      <x:c r="O1318" t="str">
        <x:v>Anomaly detection and fault diagnosis</x:v>
      </x:c>
      <x:c r="P1318" t="str">
        <x:v>Log analysis</x:v>
      </x:c>
      <x:c r="Q1318" t="str">
        <x:v>Yes</x:v>
      </x:c>
    </x:row>
    <x:row r="1319" ht="25.5" customHeight="1">
      <x:c r="A1319" t="str">
        <x:v>On Prescription or Off Prescription? An Empirical Study of Community-prescribed Security Configurations for KubernetesSecurity</x:v>
      </x:c>
      <x:c r="B1319" t="str">
        <x:v>Testing</x:v>
      </x:c>
      <x:c r="C1319" t="str">
        <x:v>This paper conducts an empirical study on the adherence to community-prescribed security configurations in Kubernetes deployments. It evaluates 53 CIS-recommended configurations through a survey of 20 practitioners and analysis of 544 configuration files from both proprietary and open-source domains. The study reveals that practitioners are often unaware of certain configurations, and violations are common. It also assesses the accuracy of five SAST tools, finding limited precision and recall, and recommends combining tools for better detection.</x:v>
      </x:c>
      <x:c r="D1319" t="str">
        <x:v>This paper conducts an empirical study on the adherence to community-prescribed security configurations in Kubernetes deployments. It evaluates 53 CIS-recommended configurations through a survey of 20 practitioners and analysis of 544 configuration files from both proprietary and open-source domains. The study reveals that practitioners are often unaware of certain configurations, and violations are common. It also assesses the accuracy of five SAST tools, finding limited precision and recall, and recommends combining tools for better detection.</x:v>
      </x:c>
      <x:c r="E1319" t="str">
        <x:v>The research topics are the gap between Kubernetes security configuration practices and community recommendations, and the effectiveness of static analysis tools in detecting configuration violations.</x:v>
      </x:c>
      <x:c r="F1319" t="str">
        <x:v>No</x:v>
      </x:c>
      <x:c r="G1319" t="str">
        <x:v>ICSE-25</x:v>
      </x:c>
      <x:c r="H1319" t="str">
        <x:v>The paper uses CIS Amazon Elastic Kubernetes Service (EKS) Benchmark as the benchmark, which contains 53 security configurations.</x:v>
      </x:c>
      <x:c r="I1319" t="str">
        <x:v>Support: Measures the tool's coverage of CIS configuration. Kubescape supports the most (more than 75% of categories).
Precision: up to 0.41 (Company-A data set) and 0.43 (OSS data set).
Recall: the highest is 0.53 (Company-A data set) and 0.65 (OSS data set).
Violation frequency: 18.0% (Company-A) and 17.9% (OSS) of profiles had at least one violation.</x:v>
      </x:c>
      <x:c r="J1319" t="str">
        <x:v>Yes</x:v>
      </x:c>
      <x:c r="K1319" t="str">
        <x:v>The paper mentioned that OpenAI and Spotify improved deployment efficiency through Kubernetes, and cited the configuration files and internal tools (such as Checkov and Kubescape) of Company-A (an enterprise) as examples.</x:v>
      </x:c>
      <x:c r="L1319" t="str">
        <x:v>Yes</x:v>
      </x:c>
      <x:c r="M1319" s="6"/>
      <x:c r="N1319"/>
      <x:c r="O1319" t="str">
        <x:v>Systems and Performance Engineering</x:v>
      </x:c>
      <x:c r="P1319" t="str">
        <x:v>Software build and deployment</x:v>
      </x:c>
      <x:c r="Q1319" t="str">
        <x:v>No</x:v>
      </x:c>
    </x:row>
    <x:row r="1320" ht="25.5" customHeight="1">
      <x:c r="A1320" t="str">
        <x:v>Similar but Patched Code Considered Harmful -- The Impact of Similar but Patched Code on Recurring Vulnerability Detection and How to Remove ThemSecurity</x:v>
      </x:c>
      <x:c r="B1320" t="str">
        <x:v>Testing</x:v>
      </x:c>
      <x:c r="C1320" t="str">
        <x:v>This paper investigates the impact of "Similar but Patched" (SBP) code on vulnerability detection tools and proposes FVF (Fixed Vulnerability Filter), a framework to identify and filter SBP instances by analyzing code change histories. Experiments show that FVF reduces the false alarm rate of four detection tools from 76.2% to 26.6%. Additionally, the authors construct a real-world SBP dataset with 6,827 functions and demonstrate the limitations of deep learning models in distinguishing SBP code.</x:v>
      </x:c>
      <x:c r="D1320" t="str">
        <x:v>This paper investigates the impact of "Similar but Patched" (SBP) code on vulnerability detection tools and proposes FVF (Fixed Vulnerability Filter), a framework to identify and filter SBP instances by analyzing code change histories. Experiments show that FVF reduces the false alarm rate of four detection tools from 76.2% to 26.6%. Additionally, the authors construct a real-world SBP dataset with 6,827 functions and demonstrate the limitations of deep learning models in distinguishing SBP code.</x:v>
      </x:c>
      <x:c r="E1320" t="str">
        <x:v>The research topic is the false positive problem of SBP code in vulnerability detection and its solution, as well as the challenges of SBP code to deep learning models.</x:v>
      </x:c>
      <x:c r="F1320" t="str">
        <x:v>No</x:v>
      </x:c>
      <x:c r="G1320" t="str">
        <x:v>ICSE-25</x:v>
      </x:c>
      <x:c r="H1320" t="str">
        <x:v>The paper uses multiple versions of the Linux kernel and the Redis project as benchmarks, and builds a real data set containing 6,827 SBP functions.</x:v>
      </x:c>
      <x:c r="I1320" t="str">
        <x:v>False Alarm Rate (FAR): reduced from 76.2% to 26.6%.
Improvement Rate (IR): up to 88.9%.
Number of false alarms (False Alarm, FA): Significantly reduced.</x:v>
      </x:c>
      <x:c r="J1320" t="str">
        <x:v>Yes</x:v>
      </x:c>
      <x:c r="K1320" t="str">
        <x:v>The paper mentions Huawei as an industry partner and uses its internal tools and data. In addition, the Linux kernel and Redis have been widely analyzed as open source project cases.</x:v>
      </x:c>
      <x:c r="L1320" t="str">
        <x:v>Yes</x:v>
      </x:c>
      <x:c r="M1320" s="6"/>
      <x:c r="N1320"/>
      <x:c r="O1320" t="str">
        <x:v>Software maintenance and evolution</x:v>
      </x:c>
      <x:c r="P1320" t="str">
        <x:v>Automated program repair</x:v>
      </x:c>
      <x:c r="Q1320" t="str">
        <x:v>No</x:v>
      </x:c>
    </x:row>
    <x:row r="1321" ht="25.5" customHeight="1">
      <x:c r="A1321" s="12" t="str">
        <x:v>TIVER: Identifying Adaptive Versions of C/C++ Third-Party Open-Source Components Using a Code Clustering TechniqueSecurity</x:v>
      </x:c>
      <x:c r="B1321" t="str">
        <x:v>Maintenance</x:v>
      </x:c>
      <x:c r="C1321" t="str">
        <x:v>The paper introduces TIVER, a novel approach for identifying adaptive versions of reused C/C++ open-source components. By leveraging fine-grained function-level versioning and code clustering techniques, TIVER effectively distinguishes duplicate components and eliminates noise, enabling precise version management. Evaluations show that TIVER achieves high precision and recall in identifying adaptive versions and enhances vulnerability management in software supply chains.</x:v>
      </x:c>
      <x:c r="D1321" t="str">
        <x:v>The paper introduces TIVER, a novel approach for identifying adaptive versions of reused C/C++ open-source components. By leveraging fine-grained function-level versioning and code clustering techniques, TIVER effectively distinguishes duplicate components and eliminates noise, enabling precise version management. Evaluations show that TIVER achieves high precision and recall in identifying adaptive versions and enhances vulnerability management in software supply chains.</x:v>
      </x:c>
      <x:c r="E1321" t="str">
        <x:v>Identify and manage adaptive versions of C/C++ third-party open source components to address challenges posed by version diversity and noisy code.</x:v>
      </x:c>
      <x:c r="F1321" t="str">
        <x:v>Yes</x:v>
      </x:c>
      <x:c r="G1321" t="str">
        <x:v>ICSE-25</x:v>
      </x:c>
      <x:c r="H1321" t="str">
        <x:v>The paper uses 2,025 popular C/C++ software projects from GitHub as the target data set, and conducts experiments based on the OSS data sets of CENTRIS and VISCAN (containing 10,417 open source projects).</x:v>
      </x:c>
      <x:c r="I1321" t="str">
        <x:v>Quantitative indicators:
Precision and Recall for distinguishing repeated components.
Precision and recall of noise removal.
Version Diversity Index (VDI) and Noise Cleanup Index (NCI).
Effect:
Duplicate component discrimination: 88.46% precision, 91.63% recall rate.
Noise elimination: 86% precision, 86.84% recall rate.
In vulnerability management, TIVER reduced false positives (FP) by 81.47%.</x:v>
      </x:c>
      <x:c r="J1321" t="str">
        <x:v>No</x:v>
      </x:c>
      <x:c r="K1321" t="str">
        <x:v>The paper mentions the application of TIVER in software supply chain security, especially practical cases in generating software bills of materials (SBOM) and vulnerability management, such as identifying multiple versions and vulnerabilities of OpenSSH in FreeBSD.</x:v>
      </x:c>
      <x:c r="L1321" t="str">
        <x:v>No</x:v>
      </x:c>
      <x:c r="M1321" s="6" t="e">
        <x:f>HYPERLINK("https://github.com/Genius-Choi/TIVER-public","https://github.com/Genius-Choi/TIVER-public")</x:f>
        <x:v>HYPERLINK is not implemented. linkLocation=https://github.com/Genius-Choi/TIVER-public, friendlyName=https://github.com/Genius-Choi/TIVER-public</x:v>
      </x:c>
      <x:c r="N1321" t="str">
        <x:v>2</x:v>
      </x:c>
      <x:c r="O1321" t="str">
        <x:v>Software maintenance and evolution</x:v>
      </x:c>
      <x:c r="P1321" t="str">
        <x:v>Software dependency management</x:v>
      </x:c>
      <x:c r="Q1321" t="str">
        <x:v>No</x:v>
      </x:c>
    </x:row>
    <x:row r="1322" ht="25.5" customHeight="1">
      <x:c r="A1322" t="str">
        <x:v>An Exploratory Study on the Engineering of Security FeaturesSecurity</x:v>
      </x:c>
      <x:c r="B1322" t="str">
        <x:v>Management</x:v>
      </x:c>
      <x:c r="C1322" t="str">
        <x:v>This paper presents an exploratory study on how developers engineer security features (e.g., cryptography, access control) in practice. Through interviews with 26 industry experts, the study examines the selection, implementation, and maintenance of security features, revealing challenges such as knowledge gaps and underestimation of effort. The research validates four common assumptions in security research, highlighting discrepancies between academic assumptions and real-world practices. The findings emphasize the need for better tools, documentation, and prioritization strategies to improve secure software development.</x:v>
      </x:c>
      <x:c r="D1322" t="str">
        <x:v>This paper presents an exploratory study on how developers engineer security features (e.g., cryptography, access control) in practice. Through interviews with 26 industry experts, the study examines the selection, implementation, and maintenance of security features, revealing challenges such as knowledge gaps and underestimation of effort. The research validates four common assumptions in security research, highlighting discrepancies between academic assumptions and real-world practices. The findings emphasize the need for better tools, documentation, and prioritization strategies to improve secure software development.</x:v>
      </x:c>
      <x:c r="E1322" t="str">
        <x:v>The engineering practice of security functions includes the selection, design, implementation, maintenance and embedding of security functions in the software development life cycle.</x:v>
      </x:c>
      <x:c r="F1322" t="str">
        <x:v>No</x:v>
      </x:c>
      <x:c r="G1322" t="str">
        <x:v>ICSE-25</x:v>
      </x:c>
      <x:c r="H1322" t="str">
        <x:v>The paper does not use specific benchmarks, but collects data through interviews with 26 experts from different industries and roles (such as developers, security engineers, project managers).</x:v>
      </x:c>
      <x:c r="I1322" t="str">
        <x:v>Quantitative indicators:
The number of times the hypothesis was supported or opposed during the interview (e.g. “22 agree; 4 disagree”).
How often security features are mentioned (e.g. authentication is mentioned 18 times).
Effect:
Some assumptions were verified (e.g., developers lack security knowledge), while some assumptions were found to be inaccurate (e.g., model-based security design technology is not widely used in practice).
The current status and challenges of security feature development are revealed (such as relying on libraries but underestimating complexity).</x:v>
      </x:c>
      <x:c r="J1322" t="str">
        <x:v>No</x:v>
      </x:c>
      <x:c r="K1322" t="str">
        <x:v>The paper mentions multiple industry cases, such as practices in automotive safety (ISO 21434 standard), medical equipment, finance (banking) and other fields. For example, the automotive industry drives security feature development through threat modeling and compliance requirements.</x:v>
      </x:c>
      <x:c r="L1322" t="str">
        <x:v>Yes</x:v>
      </x:c>
      <x:c r="M1322" s="6"/>
      <x:c r="N1322"/>
      <x:c r="O1322" t="str">
        <x:v>Software security and vulnerability analysis</x:v>
      </x:c>
      <x:c r="P1322" t="str">
        <x:v>Information leakage quantification and security assessment</x:v>
      </x:c>
      <x:c r="Q1322" t="str">
        <x:v>No</x:v>
      </x:c>
    </x:row>
    <x:row r="1323" ht="25.5" customHeight="1">
      <x:c r="A1323" t="str">
        <x:v>DesignRepair: Dual-Stream Design Guideline-Aware Frontend Repair with Large Language Models</x:v>
      </x:c>
      <x:c r="B1323" t="str">
        <x:v>Development</x:v>
      </x:c>
      <x:c r="C1323" t="str">
        <x:v>Large Language Models (LLMs) facilitate frontend interface creation but have shortcomings in design quality and repair. This paper presents DesignRepair, a dual-stream, design guideline-aware system. It uses Google's Material Design to build knowledge bases and examines and repairs UI design quality issues from both code and rendered page aspects. The system constructs a component knowledge base and a system design knowledge base, extracts components and properties using LLMs and Playwright, and repairs frontend code with retrieval-augmented generation and LLMs. Experiments show that DesignRepair can effectively identify and fix design issues, achieving high recall and precision rates, and a user study verifies the high quality of its repairs.</x:v>
      </x:c>
      <x:c r="D1323" t="str">
        <x:v>Large Language Models (LLMs) facilitate frontend interface creation but have shortcomings in design quality and repair. This paper presents DesignRepair, a dual-stream, design guideline-aware system. It uses Google's Material Design to build knowledge bases and examines and repairs UI design quality issues from both code and rendered page aspects. The system constructs a component knowledge base and a system design knowledge base, extracts components and properties using LLMs and Playwright, and repairs frontend code with retrieval-augmented generation and LLMs. Experiments show that DesignRepair can effectively identify and fix design issues, achieving high recall and precision rates, and a user study verifies the high quality of its repairs.</x:v>
      </x:c>
      <x:c r="E1323" t="str">
        <x:v>The research topic is to use a large language model and a structured design criterion knowledge base to design and implement a system that can detect and repair front-end UI code design quality issues to improve front-end code quality and user experience, and to verify the effectiveness and practicality of the system through experiments.</x:v>
      </x:c>
      <x:c r="F1323" t="str">
        <x:v>Yes</x:v>
      </x:c>
      <x:c r="G1323" t="str">
        <x:v>ICSE-25</x:v>
      </x:c>
      <x:c r="H1323" t="str">
        <x:v>Experimental project: 20 high-quality human-computer collaboration front-end code projects generated by Vercel's V0 and 66 files from 6 popular projects searched on GitHub were selected.
Comparison tool: Choose UIS-Hunter as the baseline comparison tool. It is also a tool for detecting design violations for Material Design, but it has certain limitations.</x:v>
      </x:c>
      <x:c r="I1323" t="str">
        <x:v>Quantitative indicators: Recall and Precision are used to evaluate detection and repair effects; user satisfaction with the repaired interface is measured through a 5-point Likert scale in user research.
Achieved results: In terms of detecting violations, for Vercel's V0 project, DesignRepair has a recall rate of 92.1% and a precision rate of 87.3%; for GitHub projects, the recall rate is 83.3% and the precision rate is 90.9%, both better than UIS-Hunter. In terms of repairing violations, Vercel's V0 project has an overall repair recall rate of 89.3% and a precision rate of 86.6%, and the GitHub project has an overall repair recall rate of 85.2% and a precision rate of 90.7%. In the user study, the interface satisfaction score after the repair was significantly improved, with the average score increasing from 3.04 to 3.92, and the score distribution was more concentrated in high segments.</x:v>
      </x:c>
      <x:c r="J1323" t="str">
        <x:v>No</x:v>
      </x:c>
      <x:c r="K1323" t="str">
        <x:v>Not reported</x:v>
      </x:c>
      <x:c r="L1323" t="str">
        <x:v>Yes</x:v>
      </x:c>
      <x:c r="M1323" s="6"/>
      <x:c r="N1323"/>
      <x:c r="O1323" t="str">
        <x:v>Human-computer interaction and developer tools</x:v>
      </x:c>
      <x:c r="P1323" t="str">
        <x:v>Visualization and cognitive assistance in software engineering</x:v>
      </x:c>
      <x:c r="Q1323" t="str">
        <x:v>Yes</x:v>
      </x:c>
    </x:row>
    <x:row r="1324" ht="25.5" customHeight="1">
      <x:c r="A1324" t="str">
        <x:v>Fidelity of Cloud Emulators: The Imitation Game of Testing Cloud-based Software</x:v>
      </x:c>
      <x:c r="B1324" t="str">
        <x:v>Testing</x:v>
      </x:c>
      <x:c r="C1324" t="str">
        <x:v>Modern software projects increasingly rely on cloud services. Cloud emulators are used for offline development and testing, but discrepancies between emulators and real cloud services may affect software quality and deployment safety. This paper conducts differential testing on 255 APIs of five cloud services from Azure and AWS. It is found that 37% of the APIs have discrepancies, which can lead to deployment safety issues, false alarms, and debugging difficulties. The paper analyzes the root causes of these discrepancies, including incomplete specifications, unspecified behavior, and implementation defects, and discusses potential solutions. Additionally, a tool named ET is developed to adopt a hybrid cloud-emulator testing strategy, selectively running tests on emulators or cloud services based on API discrepancies, effectively reducing testing costs.</x:v>
      </x:c>
      <x:c r="D1324" t="str">
        <x:v>Modern software projects increasingly rely on cloud services. Cloud emulators are used for offline development and testing, but discrepancies between emulators and real cloud services may affect software quality and deployment safety. This paper conducts differential testing on 255 APIs of five cloud services from Azure and AWS. It is found that 37% of the APIs have discrepancies, which can lead to deployment safety issues, false alarms, and debugging difficulties. The paper analyzes the root causes of these discrepancies, including incomplete specifications, unspecified behavior, and implementation defects, and discusses potential solutions. Additionally, a tool named ET is developed to adopt a hybrid cloud-emulator testing strategy, selectively running tests on emulators or cloud services based on API discrepancies, effectively reducing testing costs.</x:v>
      </x:c>
      <x:c r="E1324" t="str">
        <x:v>Study the differences between cloud simulators and real cloud services, analyze the impact of these differences on cloud software testing, explore the root causes of the differences, and propose methods and technologies to mitigate the differences to improve the reliability and efficiency of cloud software testing.</x:v>
      </x:c>
      <x:c r="F1324" t="str">
        <x:v>No</x:v>
      </x:c>
      <x:c r="G1324" t="str">
        <x:v>ICSE-25</x:v>
      </x:c>
      <x:c r="H1324" t="str">
        <x:v>Cloud services and simulators: Some services and their simulators from Microsoft Azure and Amazon AWS, the two cloud service providers with the highest market shares, were selected for research, including Azure's Blob, Queue, Table services and the corresponding Azurite simulator, AWS's S3 and DynamoDB services, and the LocalStack simulator.
Test workload: Use API fuzz testing to generate a REST API call sequence as a test workload, and use test suites from existing cloud software projects as supplementary test workloads, such as Orleans, DurableTask and ten other open source projects.</x:v>
      </x:c>
      <x:c r="I1324" t="str">
        <x:v>Quantitative indicators: The main quantitative indicators are the number and proportion of APIs where differences are found, the number and proportion of software project tests affected by differences, the number statistics of different types of differences (such as deployment security violations, false positives, debugging issues), and the proportion of cloud service API call savings under the hybrid testing strategy.
Achieved results: 94 (37%) of the 255 APIs were found to have differences; 50% of the ten research projects had differential test results; the differential test results mainly led to deployment security violations, and some generated false positives; under the hybrid testing strategy of the tool ET, different projects have different cloud service API call savings ratios, and the comprehensive strategy can achieve the most cost savings, such as 100% savings in the IdentityAzureTable project, and 100% savings in the Streamstone A monitoring-based selection strategy in the project resulted in savings of 99.2%.</x:v>
      </x:c>
      <x:c r="J1324" t="str">
        <x:v>Yes</x:v>
      </x:c>
      <x:c r="K1324" t="str">
        <x:v>The paper mentioned that researchers communicated with two project developers using cloud services. The developers believed that the service-simulator difference was problematic. Their current practice is to always use the actual cloud service for testing when calling the difference API, but this is not ideal. This reflects the current situation in the industry when facing the differences between cloud simulators and real cloud services.</x:v>
      </x:c>
      <x:c r="L1324" t="str">
        <x:v>Yes</x:v>
      </x:c>
      <x:c r="M1324" s="6"/>
      <x:c r="N1324"/>
      <x:c r="O1324" t="str">
        <x:v>Systems and Performance Engineering</x:v>
      </x:c>
      <x:c r="P1324" t="str">
        <x:v>Software build and deployment</x:v>
      </x:c>
      <x:c r="Q1324" t="str">
        <x:v>No</x:v>
      </x:c>
    </x:row>
    <x:row r="1325" ht="25.5" customHeight="1">
      <x:c r="A1325" t="str">
        <x:v>Formally Verified Cloud-Scale AuthorizationAward Winner</x:v>
      </x:c>
      <x:c r="B1325" t="str">
        <x:v>Testing</x:v>
      </x:c>
      <x:c r="C1325" t="str">
        <x:v>Pointer analysis is crucial for software verification and analysis involving pointers. When dealing with software binaries, the necessity for pointer analysis becomes even more acute as everything at this level is a pointer. This paper presents an approach to formally verified binary - level pointer analysis. It first formulates generic proof obligations for an abstract domain of pointer analysis, allowing for easy instantiation of different domains with varying precisions while ensuring the correctness of the analysis. Three different abstract domains with high, medium, and low precisions are experimented with. Evaluation shows that the approach can soundly derive pointer designations for memory writes in COTS binaries in a context - sensitive interprocedural manner, and it is applicable in multiple scenarios such as disassembly, decompilation, and dataflow analysis.</x:v>
      </x:c>
      <x:c r="D1325" t="str">
        <x:v>Pointer analysis is crucial for software verification and analysis involving pointers. When dealing with software binaries, the necessity for pointer analysis becomes even more acute as everything at this level is a pointer. This paper presents an approach to formally verified binary - level pointer analysis. It first formulates generic proof obligations for an abstract domain of pointer analysis, allowing for easy instantiation of different domains with varying precisions while ensuring the correctness of the analysis. Three different abstract domains with high, medium, and low precisions are experimented with. Evaluation shows that the approach can soundly derive pointer designations for memory writes in COTS binaries in a context - sensitive interprocedural manner, and it is applicable in multiple scenarios such as disassembly, decompilation, and dataflow analysis.</x:v>
      </x:c>
      <x:c r="E1325" t="str">
        <x:v>Binary-level pointer analysis aims to specify the pointer pointing area for each memory write in a binary file, ensure the correctness of the analysis results through formal verification, and seek a balance between scalability and accuracy to explore its application in multiple aspects of software binary analysis.</x:v>
      </x:c>
      <x:c r="F1325" t="str">
        <x:v>No</x:v>
      </x:c>
      <x:c r="G1325" t="str">
        <x:v>ICSE-25</x:v>
      </x:c>
      <x:c r="H1325" t="str">
        <x:v>The SPEC 2006 V1 data set is used as a benchmark for comparative evaluation. The data set contains multiple binary programs to compare the accuracy and reliability of pointer analysis between our method and other related works.</x:v>
      </x:c>
      <x:c r="I1325" t="str">
        <x:v>Quantitative indicators: Use recall to measure the reliability of pointer analysis results, that is, the number of supported memory writes as a percentage of the total number of observed memory writes; use precision to measure the specificity of the returned pointer field, calculated as the difference in the proportion of extra pointer fields that are not actually observed in the prediction results to the total possible pointer fields (3 types, namely {L, G, H}) on average for each instruction address.
Achieved results: In terms of recall rate, compared with related work, it reaches 100% on the SPEC dataset, which is the same as the result of BinPointer. In terms of accuracy, for heap and global memory access, it is improved by more than 29% and 15% compared to BinPointer and BPA respectively; for local memory access, the accuracy is similar to BinPointer. Overall, it performs well in terms of the accuracy of pointer analysis, and can effectively analyze pointers in most functions, ensuring that key areas are not covered by errors when functions are executed, and it also has good effects on analysis of indirect calls.</x:v>
      </x:c>
      <x:c r="J1325" t="str">
        <x:v>No</x:v>
      </x:c>
      <x:c r="K1325" t="str">
        <x:v>Integrated into disassembly: Used in disassembly to solve the problem of indirect jumps and indirect calls. Through context-sensitive inter-procedural analysis, it provides information for function pointer passing to help determine reachable instruction addresses and avoid missing functions when processing stripped binaries.
As a preliminary step in decompilation: In decompilation, it helps to determine whether the memory area constitutes a variable, writes the memory to the corresponding variable according to the pointer analysis results, and assists in recovering variable information from the assembly code.
Bottom-up data flow analysis: Verify whether the function follows the calling convention, and determine whether the register is saved correctly by analyzing the post-state of the function; used for live variable analysis, determine whether the pointer is a "live" variable after the function returns.
Looking for suspicious patterns in automated exploit generation: In automated exploit generation, pointer analysis is used to find patterns in binary files that may lead to vulnerabilities, such as when the current stack frame pointer is passed as a parameter to an external function during a function call. Exploitable instructions are successfully discovered when applied to the ret2win challenge.</x:v>
      </x:c>
      <x:c r="L1325" t="str">
        <x:v>No</x:v>
      </x:c>
      <x:c r="M1325" s="6"/>
      <x:c r="N1325"/>
      <x:c r="O1325" t="str">
        <x:v>Formal methods and verification</x:v>
      </x:c>
      <x:c r="P1325" t="str">
        <x:v>Program Verification and Theorem Proving</x:v>
      </x:c>
      <x:c r="Q1325" t="str">
        <x:v>No</x:v>
      </x:c>
    </x:row>
    <x:row r="1326" ht="25.5" customHeight="1">
      <x:c r="A1326" t="str">
        <x:v>The Same Only Different: On Information Modality for Configuration Performance Analysis</x:v>
      </x:c>
      <x:c r="B1326" t="str">
        <x:v>Testing</x:v>
      </x:c>
      <x:c r="C1326" t="str">
        <x:v>Configuration in software systems helps to ensure efficient operation and meet diverse user needs. Yet, some, if not all, configuration options have profound implications for the system’s performance. Configuration performance analysis, wherein the key is to understand(or infer) the configuration options’ relations and their impacts on performance, is crucial. Two major modalities exist that serve as the source information in the analysis: either the manual or source code. This paper conducts an extensive empirical study over 10 systems to investigate the usefulness of manual and code in two important tasks of configuration performance analysis, namely performance-sensitive options identification and the associated dependencies extraction.</x:v>
      </x:c>
      <x:c r="D1326" t="str">
        <x:v>Configuration in software systems helps to ensure efficient operation and meet diverse user needs. Yet, some, if not all, configuration options have profound implications for the system’s performance. Configuration performance analysis, wherein the key is to understand(or infer) the configuration options’ relations and their impacts on performance, is crucial. Two major modalities exist that serve as the source information in the analysis: either the manual or source code. This paper conducts an extensive empirical study over 10 systems to investigate the usefulness of manual and code in two important tasks of configuration performance analysis, namely performance-sensitive options identification and the associated dependencies extraction.</x:v>
      </x:c>
      <x:c r="E1326" t="str">
        <x:v>The research topic focuses on identifying performance-sensitive configuration options and their dependencies by analyzing the user manual and source code of software systems, aiming to evaluate the effectiveness of these two sources of information and propose improvements</x:v>
      </x:c>
      <x:c r="F1326" t="str">
        <x:v>No</x:v>
      </x:c>
      <x:c r="G1326" t="str">
        <x:v>ICSE-25</x:v>
      </x:c>
      <x:c r="H1326" t="str">
        <x:v>The article did not explicitly mention the specific benchmark name, but mentioned that the research covered 10 systems, including MySQL, Hadoop HDFS, MapReduce, etc.</x:v>
      </x:c>
      <x:c r="I1326" t="str">
        <x:v>The paper uses true positive rate (TP%), false positive rate (FP%), and false negative rate (FN%) as quantitative indicators. The TP%, FP%, and FN% values ​​​​of different software are different. For example, for TOMCAT, the TP% of manual analysis is 34%, and the TP% of code analysis is also 34%.</x:v>
      </x:c>
      <x:c r="J1326" t="str">
        <x:v>No</x:v>
      </x:c>
      <x:c r="K1326" t="str">
        <x:v>Not reported</x:v>
      </x:c>
      <x:c r="L1326" t="str">
        <x:v>No</x:v>
      </x:c>
      <x:c r="M1326" s="6"/>
      <x:c r="N1326"/>
      <x:c r="O1326" t="str">
        <x:v>Systems and Performance Engineering</x:v>
      </x:c>
      <x:c r="P1326" t="str">
        <x:v>Performance testing and optimization</x:v>
      </x:c>
      <x:c r="Q1326" t="str">
        <x:v>No</x:v>
      </x:c>
    </x:row>
    <x:row r="1327" ht="25.5" customHeight="1">
      <x:c r="A1327" t="str">
        <x:v>3DGen: AI-Assisted Generation of Provably Correct Binary Format Parsers</x:v>
      </x:c>
      <x:c r="B1327" t="str">
        <x:v>Development</x:v>
      </x:c>
      <x:c r="C1327" t="str">
        <x:v>This paper introduces 3DGen, an AI-assisted approach for generating provably correct binary format parsers from natural language specifications of network protocols. By leveraging a multi-agent framework and the formal semantics of 3D, 3DGen translates RFC documents into 3D specifications. The 3DTESTGEN tool is used to generate symbolic test cases ensuring branch coverage. Experiments on 20 network protocols demonstrate that 3DGen can produce semantically equivalent specifications to handwritten ones and uncover bugs in existing specifications.</x:v>
      </x:c>
      <x:c r="D1327" t="str">
        <x:v>This paper introduces 3DGen, an AI-assisted approach for generating provably correct binary format parsers from natural language specifications of network protocols. By leveraging a multi-agent framework and the formal semantics of 3D, 3DGen translates RFC documents into 3D specifications. The 3DTESTGEN tool is used to generate symbolic test cases ensuring branch coverage. Experiments on 20 network protocols demonstrate that 3DGen can produce semantically equivalent specifications to handwritten ones and uncover bugs in existing specifications.</x:v>
      </x:c>
      <x:c r="E1327" t="str">
        <x:v>About how to automatically generate reliable binary format parsers from natural language descriptions and to verify the correctness of these parsers by generating test cases in a systematic way.</x:v>
      </x:c>
      <x:c r="F1327" t="str">
        <x:v>Yes</x:v>
      </x:c>
      <x:c r="G1327" t="str">
        <x:v>ICSE-25</x:v>
      </x:c>
      <x:c r="H1327" t="str">
        <x:v>The paper evaluates the performance of 3DGen on 20 IETF standard network protocols, including UDP, ICMPv4, VXLAN, IPV6, IPV4, TCP, Ethernet, GRE and other protocols.</x:v>
      </x:c>
      <x:c r="I1327" t="str">
        <x:v>The paper uses the pass@5 metric to measure the success rate of generating specifications, that is, how many times the correct specification is successfully generated out of 5 runs. The results show that for most protocols, 3DGen is able to generate parsers that are semantically equivalent to hand-written specifications, and in some cases finds errors in existing specifications.</x:v>
      </x:c>
      <x:c r="J1327" t="str">
        <x:v>No</x:v>
      </x:c>
      <x:c r="K1327" t="str">
        <x:v>Not reported</x:v>
      </x:c>
      <x:c r="L1327" t="str">
        <x:v>No</x:v>
      </x:c>
      <x:c r="M1327" s="6"/>
      <x:c r="N1327"/>
      <x:c r="O1327" t="str">
        <x:v>Program Analysis and Software Testing</x:v>
      </x:c>
      <x:c r="P1327" t="str">
        <x:v>Automated test generation</x:v>
      </x:c>
      <x:c r="Q1327" t="str">
        <x:v>Yes</x:v>
      </x:c>
    </x:row>
    <x:row r="1328" ht="25.5" customHeight="1">
      <x:c r="A1328" s="8" t="str">
        <x:v>Aligning the Objective of LLM-based Program Repair</x:v>
      </x:c>
      <x:c r="B1328" t="str">
        <x:v>Maintenance</x:v>
      </x:c>
      <x:c r="C1328" t="str">
        <x:v>This paper investigates the objective alignment of Large Language Model (LLM) based Automated Program Repair (APR). It highlights that using bug reports as input can outperform directly patching buggy code snippets. By refining prompt construction methods, it guides LLMs to generate correct patches more effectively. Experiments on various benchmarks demonstrate promising results. The paper also discusses how current workflows may limit LLM capabilities and proposes a novel approach to align training and inference objectives for better program repair outcomes.</x:v>
      </x:c>
      <x:c r="D1328" t="str">
        <x:v>This paper investigates the objective alignment of Large Language Model (LLM) based Automated Program Repair (APR). It highlights that using bug reports as input can outperform directly patching buggy code snippets. By refining prompt construction methods, it guides LLMs to generate correct patches more effectively. Experiments on various benchmarks demonstrate promising results. The paper also discusses how current workflows may limit LLM capabilities and proposes a novel approach to align training and inference objectives for better program repair outcomes.</x:v>
      </x:c>
      <x:c r="E1328" t="str">
        <x:v>Optimizing the goal alignment of LLM-based program repair techniques, including how to design more efficient input and output formats, how to build cues to guide LLM to generate high-quality patches, and how to evaluate the effectiveness of these methods.</x:v>
      </x:c>
      <x:c r="F1328" t="str">
        <x:v>Yes</x:v>
      </x:c>
      <x:c r="G1328" t="str">
        <x:v>ICSE-25</x:v>
      </x:c>
      <x:c r="H1328" t="str">
        <x:v>The paper uses DebugBench and Defects4J as its main evaluation benchmarks.</x:v>
      </x:c>
      <x:c r="I1328" t="str">
        <x:v>The main quantitative indicators used in this article include the number of patches generated and verified, the number of reasonable patches, etc. The results show that in the Report-Func input and output format, LLM generates the largest number of effective patches, which shows that using error reports as input can significantly improve the effectiveness of program repair.</x:v>
      </x:c>
      <x:c r="J1328" t="str">
        <x:v>No</x:v>
      </x:c>
      <x:c r="K1328" t="str">
        <x:v>Not reported</x:v>
      </x:c>
      <x:c r="L1328" t="str">
        <x:v>No</x:v>
      </x:c>
      <x:c r="M1328" s="6"/>
      <x:c r="N1328"/>
      <x:c r="O1328" t="str">
        <x:v>Software maintenance and evolution</x:v>
      </x:c>
      <x:c r="P1328" t="str">
        <x:v>Automated program repair</x:v>
      </x:c>
      <x:c r="Q1328" t="str">
        <x:v>Yes</x:v>
      </x:c>
    </x:row>
    <x:row r="1329" ht="25.5" customHeight="1">
      <x:c r="A1329" t="str">
        <x:v>Revisiting Unnaturalness for Automated Program Repair in the Era of Large Language Models</x:v>
      </x:c>
      <x:c r="B1329" t="str">
        <x:v>Maintenance</x:v>
      </x:c>
      <x:c r="C1329" t="str">
        <x:v>This paper investigates the use of entropy to enhance fault localization, patch generation efficiency, and correct patch identification in Automated Program Repair (APR). While entropy alone is only somewhat useful for pinpointing faulty lines, it significantly complements existing fault localization tools. By incorporating entropy-delta, improvements in patch generation efficiency are observed, as well as better differentiation between plausible but incorrect patches and genuinely correct ones. Experiments conducted on the Defects4J dataset highlight the positive impact of entropy across various stages of APR.</x:v>
      </x:c>
      <x:c r="D1329" t="str">
        <x:v>This paper investigates the use of entropy to enhance fault localization, patch generation efficiency, and correct patch identification in Automated Program Repair (APR). While entropy alone is only somewhat useful for pinpointing faulty lines, it significantly complements existing fault localization tools. By incorporating entropy-delta, improvements in patch generation efficiency are observed, as well as better differentiation between plausible but incorrect patches and genuinely correct ones. Experiments conducted on the Defects4J dataset highlight the positive impact of entropy across various stages of APR.</x:v>
      </x:c>
      <x:c r="E1329" t="str">
        <x:v>Utilize entropy as a metric to improve automatic program repair (APR) technology, including fault localization, patch generation efficiency, and identification of correct patches.</x:v>
      </x:c>
      <x:c r="F1329" t="str">
        <x:v>Yes</x:v>
      </x:c>
      <x:c r="G1329" t="str">
        <x:v>ICSE-25</x:v>
      </x:c>
      <x:c r="H1329" t="str">
        <x:v>The benchmark used in this paper is Defects4J V2.0, a commonly used automatic program repair research benchmark, which includes data from six projects including Chart, Closure, Lang, Math, Mockito and Time.</x:v>
      </x:c>
      <x:c r="I1329" t="str">
        <x:v>The main quantitative indicators include Top-N ranking (measuring the effectiveness of fault location) and the number of test iterations required for successful patching (measuring the efficiency of patch generation). The results show that by using entropy difference reordering, the average ranking of successful patches by the TBar tool decreases significantly, meaning that the time required to find successful patches decreases. In addition, entropy can effectively distinguish between truly correct patches and patches that merely pass tests.</x:v>
      </x:c>
      <x:c r="J1329" t="str">
        <x:v>No</x:v>
      </x:c>
      <x:c r="K1329" t="str">
        <x:v>Not reported</x:v>
      </x:c>
      <x:c r="L1329" t="str">
        <x:v>No</x:v>
      </x:c>
      <x:c r="M1329" s="6"/>
      <x:c r="N1329"/>
      <x:c r="O1329" t="str">
        <x:v>Software maintenance and evolution</x:v>
      </x:c>
      <x:c r="P1329" t="str">
        <x:v>Automated program repair</x:v>
      </x:c>
      <x:c r="Q1329" t="str">
        <x:v>Yes</x:v>
      </x:c>
    </x:row>
    <x:row r="1330" ht="25.5" customHeight="1">
      <x:c r="A1330" t="str">
        <x:v>The Fact Selection Problem in LLM-Based Program Repair</x:v>
      </x:c>
      <x:c r="B1330" t="str">
        <x:v>Maintenance</x:v>
      </x:c>
      <x:c r="C1330" t="str">
        <x:v>This paper explores the fact selection problem in Large Language Model (LLM)-based program repair. It demonstrates that while entropy alone is somewhat useful for fault localization, its combination with existing tools significantly improves performance. The paper adopts a function-granular perfect fault localization approach and uses a subset of BugsInPy called BGP314 to evaluate different fact selection strategies. By analyzing failing test cases and their relationship with error messages, buggy functions, classes, files, and GitHub issues, the authors propose steps to identify potential error locations, explain bug causes, and suggest possible fixes. The study highlights the importance of effective fact selection strategies in enhancing the efficiency and accuracy of automated program repair.</x:v>
      </x:c>
      <x:c r="D1330" t="str">
        <x:v>This paper explores the fact selection problem in Large Language Model (LLM)-based program repair. It demonstrates that while entropy alone is somewhat useful for fault localization, its combination with existing tools significantly improves performance. The paper adopts a function-granular perfect fault localization approach and uses a subset of BugsInPy called BGP314 to evaluate different fact selection strategies. By analyzing failing test cases and their relationship with error messages, buggy functions, classes, files, and GitHub issues, the authors propose steps to identify potential error locations, explain bug causes, and suggest possible fixes. The study highlights the importance of effective fact selection strategies in enhancing the efficiency and accuracy of automated program repair.</x:v>
      </x:c>
      <x:c r="E1330" t="str">
        <x:v>How to select effective facts to guide the repair process in the LLM-based program repair process, including fault location, patch generation efficiency, and identification of correct patches.</x:v>
      </x:c>
      <x:c r="F1330" t="str">
        <x:v>Yes</x:v>
      </x:c>
      <x:c r="G1330" t="str">
        <x:v>ICSE-25</x:v>
      </x:c>
      <x:c r="H1330" t="str">
        <x:v>The paper uses BGP314, a subset of the BugsInPy data set, which includes 501 bugs extracted from 17 popular Python projects, to further screen out 314 bugs that need to be modified within a single function.</x:v>
      </x:c>
      <x:c r="I1330" t="str">
        <x:v>The paper uses pass@k as a measurement standard, which represents the probability of at least one success in k queries. A small-scale preliminary study on the BGP32 data set shows that pass@k shows better average performance when n=15 and k=1. Furthermore, the impact of different fact selection strategies on the repair success rate is also discussed.</x:v>
      </x:c>
      <x:c r="J1330" t="str">
        <x:v>No</x:v>
      </x:c>
      <x:c r="K1330" t="str">
        <x:v>Not reported</x:v>
      </x:c>
      <x:c r="L1330" t="str">
        <x:v>No</x:v>
      </x:c>
      <x:c r="M1330" s="6"/>
      <x:c r="N1330"/>
      <x:c r="O1330" t="str">
        <x:v>Software maintenance and evolution</x:v>
      </x:c>
      <x:c r="P1330" t="str">
        <x:v>Automated program repair</x:v>
      </x:c>
      <x:c r="Q1330" t="str">
        <x:v>Yes</x:v>
      </x:c>
    </x:row>
    <x:row r="1331" ht="25.5" customHeight="1">
      <x:c r="A1331" t="str">
        <x:v>Towards Understanding the Characteristics of Code Generation Errors Made by Large Language Models</x:v>
      </x:c>
      <x:c r="B1331" t="str">
        <x:v>Development</x:v>
      </x:c>
      <x:c r="C1331" t="str">
        <x:v>This paper conducts an empirical study on code generation errors produced by six representative Large Language Models (LLMs) on the HumanEval dataset. Through open coding and thematic analysis, the authors establish a taxonomy of errors, categorizing them by semantic characteristics (e.g., logical errors, missing conditions) and syntactic characteristics (e.g., incorrect code blocks, function arguments). The study reveals that LLMs often generate non-trivial, multi-line errors requiring significant repair efforts. It also examines the correlation between error types, task complexity, and test pass rates. Future directions for improving LLM-based code generation are discussed.</x:v>
      </x:c>
      <x:c r="D1331" t="str">
        <x:v>This paper conducts an empirical study on code generation errors produced by six representative Large Language Models (LLMs) on the HumanEval dataset. Through open coding and thematic analysis, the authors establish a taxonomy of errors, categorizing them by semantic characteristics (e.g., logical errors, missing conditions) and syntactic characteristics (e.g., incorrect code blocks, function arguments). The study reveals that LLMs often generate non-trivial, multi-line errors requiring significant repair efforts. It also examines the correlation between error types, task complexity, and test pass rates. Future directions for improving LLM-based code generation are discussed.</x:v>
      </x:c>
      <x:c r="E1331" t="str">
        <x:v>Analysis of error characteristics of large language models (LLMs) in code generation, including error classification, repair cost, task complexity impact, and the relationship between test pass rate and error type.</x:v>
      </x:c>
      <x:c r="F1331" t="str">
        <x:v>Yes</x:v>
      </x:c>
      <x:c r="G1331" t="str">
        <x:v>ICSE-25</x:v>
      </x:c>
      <x:c r="H1331" t="str">
        <x:v>HumanEval dataset (contains 164 handwritten Python programming tasks, each task comes with an average of 7.7 unit tests).</x:v>
      </x:c>
      <x:c r="I1331" t="str">
        <x:v>Quantitative indicators:
Levenshtein distance (edit distance)
Jaccard similarity
CodeBERTScore (semantic similarity)
Test Pass Rate
Task complexity (measured by task description length and lines of code)
Effect:
84.21% of the error codes require more than 50 edits to fix, and 52.63% require more than 200 edits.
The median CodeBERTScore is about 0.2, indicating that the semantic difference between the error code and the correct code is significant.
GPT-4 has fewer error types (9/13), while smaller models (such as InCoder) have more comprehensive error types (13/13).</x:v>
      </x:c>
      <x:c r="J1331" t="str">
        <x:v>No</x:v>
      </x:c>
      <x:c r="K1331" t="str">
        <x:v>Not reported</x:v>
      </x:c>
      <x:c r="L1331" t="str">
        <x:v>No</x:v>
      </x:c>
      <x:c r="M1331" s="6"/>
      <x:c r="N1331"/>
      <x:c r="O1331" t="str">
        <x:v>Code generation and understanding</x:v>
      </x:c>
      <x:c r="P1331" t="str">
        <x:v>Code generation and completion</x:v>
      </x:c>
      <x:c r="Q1331" t="str">
        <x:v>Yes</x:v>
      </x:c>
    </x:row>
    <x:row r="1332" ht="25.5" customHeight="1">
      <x:c r="A1332" t="str">
        <x:v>Repository-Level Graph Representation Learning for Enhanced Security Patch Detection</x:v>
      </x:c>
      <x:c r="B1332" t="str">
        <x:v>Maintenance</x:v>
      </x:c>
      <x:c r="C1332" t="str">
        <x:v>This paper introduces RepoSPD, a repository-level security patch detection framework designed to address the limitations of existing methods that overlook repository-level dependencies and complex code changes. RepoSPD comprises three key components: 1) RepoCPG, a repository-level graph integrating pre- and post-patch code dependencies; 2) structure-aware patch representation combining graph and sequence information; and 3) progressive learning to balance semantic and structural information. Experimental results show that RepoSPD improves accuracy by 11.90% and 3.10% on SPI-DB* and PatchDB* datasets, respectively, outperforming state-of-the-art methods.</x:v>
      </x:c>
      <x:c r="D1332" t="str">
        <x:v>This paper introduces RepoSPD, a repository-level security patch detection framework designed to address the limitations of existing methods that overlook repository-level dependencies and complex code changes. RepoSPD comprises three key components: 1) RepoCPG, a repository-level graph integrating pre- and post-patch code dependencies; 2) structure-aware patch representation combining graph and sequence information; and 3) progressive learning to balance semantic and structural information. Experimental results show that RepoSPD improves accuracy by 11.90% and 3.10% on SPI-DB* and PatchDB* datasets, respectively, outperforming state-of-the-art methods.</x:v>
      </x:c>
      <x:c r="E1332" t="str">
        <x:v>Warehouse-level security patch detection improves security patch identification capabilities by fusing graph structure and sequence information.</x:v>
      </x:c>
      <x:c r="F1332" t="str">
        <x:v>Yes</x:v>
      </x:c>
      <x:c r="G1332" t="str">
        <x:v>ICSE-25</x:v>
      </x:c>
      <x:c r="H1332" t="str">
        <x:v>SPI-DB and PatchDB datasets (containing 20,238 and 28,781 repository versions of C/C++ code respectively).</x:v>
      </x:c>
      <x:c r="I1332" t="str">
        <x:v>Quantitative indicators: Accuracy, F1 Score, False Positive Rate.
Effect: The accuracy of RepoSPD on SPI-DB and PatchDB reached 74.55% and 83.35% respectively, the F1 score was 68.98% and 69.13%, and the false positive rate was reduced to 14.67% and 6.65%.</x:v>
      </x:c>
      <x:c r="J1332" t="str">
        <x:v>No</x:v>
      </x:c>
      <x:c r="K1332" t="str">
        <x:v>Not reported</x:v>
      </x:c>
      <x:c r="L1332" t="str">
        <x:v>No</x:v>
      </x:c>
      <x:c r="M1332" s="6"/>
      <x:c r="N1332"/>
      <x:c r="O1332" t="str">
        <x:v>Software maintenance and evolution</x:v>
      </x:c>
      <x:c r="P1332" t="str">
        <x:v>Automated program repair</x:v>
      </x:c>
      <x:c r="Q1332" t="str">
        <x:v>Yes</x:v>
      </x:c>
    </x:row>
    <x:row r="1333" ht="25.5" customHeight="1">
      <x:c r="A1333" t="str">
        <x:v>FAMOS: Fault diagnosis for Microservice Systems through Effective Multi-modal Data Fusion</x:v>
      </x:c>
      <x:c r="B1333" t="str">
        <x:v>Maintenance</x:v>
      </x:c>
      <x:c r="C1333" t="str">
        <x:v>The paper proposes FAMOS, a fault diagnosis approach for microservice systems that effectively fuses multi-modal data (traces, logs, and metrics). FAMOS employs independent feature extractors to preserve intrinsic information of each modality and introduces Gaussian-attention and cross-attention mechanisms to capture inter-modal relationships. Experiments show that FAMOS achieves an average F1 score improvement of 20.33% over state-of-the-art methods on both open-source and industrial microservice systems.</x:v>
      </x:c>
      <x:c r="D1333" t="str">
        <x:v>The paper proposes FAMOS, a fault diagnosis approach for microservice systems that effectively fuses multi-modal data (traces, logs, and metrics). FAMOS employs independent feature extractors to preserve intrinsic information of each modality and introduces Gaussian-attention and cross-attention mechanisms to capture inter-modal relationships. Experiments show that FAMOS achieves an average F1 score improvement of 20.33% over state-of-the-art methods on both open-source and industrial microservice systems.</x:v>
      </x:c>
      <x:c r="E1333" t="str">
        <x:v>Multimodal data fusion fault diagnosis in microservice systems aims to improve the accuracy and efficiency of fault diagnosis by combining tracking, log and indicator data.</x:v>
      </x:c>
      <x:c r="F1333" t="str">
        <x:v>Yes</x:v>
      </x:c>
      <x:c r="G1333" t="str">
        <x:v>ICSE-25</x:v>
      </x:c>
      <x:c r="H1333" t="str">
        <x:v>The paper uses two data sets:
Open source microservice system Train-ticket
Industrial microservice system Mall</x:v>
      </x:c>
      <x:c r="I1333" t="str">
        <x:v>The paper uses the following quantitative indicators:
Macro Precision: average precision
Macro Recall: average recall rate
Macro F1-score: average F1 score
Experimental results show that the F1 score of FAMOS on the Train-ticket data set is 95.65%, and the F1 score on the Mall data set is 75.73%, which is an average improvement of 20.33% over existing methods.</x:v>
      </x:c>
      <x:c r="J1333" t="str">
        <x:v>Yes</x:v>
      </x:c>
      <x:c r="K1333" t="str">
        <x:v>The paper mentioned an application case on the industrial microservice system Mall, and verified the effectiveness of FAMOS through fault injection and actual user request data.</x:v>
      </x:c>
      <x:c r="L1333" t="str">
        <x:v>Yes</x:v>
      </x:c>
      <x:c r="M1333" s="6"/>
      <x:c r="N1333"/>
      <x:c r="O1333" t="str">
        <x:v>Anomaly detection and fault diagnosis</x:v>
      </x:c>
      <x:c r="P1333" t="str">
        <x:v>Anomaly detection and fault location in microservice systems</x:v>
      </x:c>
      <x:c r="Q1333" t="str">
        <x:v>Yes</x:v>
      </x:c>
    </x:row>
    <x:row r="1334" ht="25.5" customHeight="1">
      <x:c r="A1334" s="2" t="str">
        <x:v>Leveraging Large Language Models to Detect npm Malicious Packages</x:v>
      </x:c>
      <x:c r="B1334" t="str">
        <x:v>Testing</x:v>
      </x:c>
      <x:c r="C1334" t="str">
        <x:v>This paper introduces UTGen, a novel approach that integrates Large Language Models (LLMs) with Search-Based Software Testing (SBST) to enhance the understandability of automatically generated unit tests. UTGen improves test cases by contextualizing test data, adding descriptive comments, refining variable names, and suggesting meaningful test method names. A controlled experiment with 32 participants demonstrated that UTGen-generated tests enabled developers to fix up to 33% more bugs while reducing task completion time by 20%. Post-test feedback highlighted comments and test names as critical factors for improving test comprehensibility.</x:v>
      </x:c>
      <x:c r="D1334" t="str">
        <x:v>This paper introduces UTGen, a novel approach that integrates Large Language Models (LLMs) with Search-Based Software Testing (SBST) to enhance the understandability of automatically generated unit tests. UTGen improves test cases by contextualizing test data, adding descriptive comments, refining variable names, and suggesting meaningful test method names. A controlled experiment with 32 participants demonstrated that UTGen-generated tests enabled developers to fix up to 33% more bugs while reducing task completion time by 20%. Post-test feedback highlighted comments and test names as critical factors for improving test comprehensibility.</x:v>
      </x:c>
      <x:c r="E1334" t="str">
        <x:v>Leverage large language models to improve the understandability of automatically generated unit tests and evaluate their impact on developer efficiency in fixing defects.</x:v>
      </x:c>
      <x:c r="F1334" t="str">
        <x:v>Yes</x:v>
      </x:c>
      <x:c r="G1334" t="str">
        <x:v>ICSE-25</x:v>
      </x:c>
      <x:c r="H1334" t="str">
        <x:v>The paper uses the DynaMOSA dataset, which contains 346 non-trivial Java classes from 117 open source projects, and 204 classes from the SF110 benchmark.</x:v>
      </x:c>
      <x:c r="I1334" t="str">
        <x:v>Quantitative indicators:
Compilation pass rate (Compilability rate): 72.48% of the test cases generated by UTGen were successfully optimized, and 27.52% fell back to baseline testing because they could not be optimized or failed to compile.
Coverage: UTGen's instruction coverage is 24.43%, and branch coverage is 17.87%, slightly lower than the baseline (25.03% and 18.68% of EvoSuite).
Defect repair efficiency: The number of defects repaired by participants using UTGen test cases increased by 33%, and the time consumed was reduced by 20%.
Effect: UTGen significantly improves test understandability and developer productivity</x:v>
      </x:c>
      <x:c r="J1334" t="str">
        <x:v>No</x:v>
      </x:c>
      <x:c r="K1334" t="str">
        <x:v>Not reported</x:v>
      </x:c>
      <x:c r="L1334" t="str">
        <x:v>No</x:v>
      </x:c>
      <x:c r="M1334" s="6"/>
      <x:c r="N1334"/>
      <x:c r="O1334" t="str">
        <x:v>Program Analysis and Software Testing</x:v>
      </x:c>
      <x:c r="P1334" t="str">
        <x:v>Automated test generation</x:v>
      </x:c>
      <x:c r="Q1334" t="str">
        <x:v>Yes</x:v>
      </x:c>
    </x:row>
    <x:row r="1335" ht="25.5" customHeight="1">
      <x:c r="A1335" t="str">
        <x:v>Magika: AI-Powered Content-Type Detection</x:v>
      </x:c>
      <x:c r="B1335" t="str">
        <x:v>Development</x:v>
      </x:c>
      <x:c r="C1335" t="str">
        <x:v>This paper introduces Magika, an AI-powered content-type detection tool that uses a deep learning model to identify file types from byte sequences. Magika achieves an average F1 score of 99% across over 100 content types, outperforming traditional signature-based tools. It is lightweight, requiring only 1MB of memory and a single CPU, and has been adopted by Gmail, Google Drive, and VirusTotal. The tool is open-sourced under the Apache 2 license.</x:v>
      </x:c>
      <x:c r="D1335" t="str">
        <x:v>This paper introduces Magika, an AI-powered content-type detection tool that uses a deep learning model to identify file types from byte sequences. Magika achieves an average F1 score of 99% across over 100 content types, outperforming traditional signature-based tools. It is lightweight, requiring only 1MB of memory and a single CPU, and has been adopted by Gmail, Google Drive, and VirusTotal. The tool is open-sourced under the Apache 2 license.</x:v>
      </x:c>
      <x:c r="E1335" t="str">
        <x:v>AI-based file type detection technology aims to replace traditional rule-based file type detection methods with deep learning models to improve detection accuracy and efficiency.</x:v>
      </x:c>
      <x:c r="F1335" t="str">
        <x:v>Yes</x:v>
      </x:c>
      <x:c r="G1335" t="str">
        <x:v>ICSE-25</x:v>
      </x:c>
      <x:c r="H1335" t="str">
        <x:v>The paper uses a test data set containing 1.2M files, covering 113 file types, to evaluate the performance of Magika and existing tools (such as file, exiftool, trid, and guesslang).</x:v>
      </x:c>
      <x:c r="I1335" t="str">
        <x:v>Quantitative indicators: F1 score (combined precision and recall), processing speed (milliseconds/file), memory usage (1MB model weight).
Effect:
Average F1 score: 99% (12% higher than the best traditional tools).
Processing speed: 5.77 ms/file (batch inference).
Memory usage: only 1MB.</x:v>
      </x:c>
      <x:c r="J1335" t="str">
        <x:v>No</x:v>
      </x:c>
      <x:c r="K1335" t="str">
        <x:v>Gmail and Google Drive: For attachment scanning and file type policy enforcement.
VirusTotal: For optimizing the malware analysis process.
Apache Tika: open source project integration.
VS Code: Discuss the alternative to guesslang as a programming language instrumentation tool.</x:v>
      </x:c>
      <x:c r="L1335" t="str">
        <x:v>Yes</x:v>
      </x:c>
      <x:c r="M1335" s="6" t="e">
        <x:f>HYPERLINK("https://github.com/google/magika","https://github.com/google/magika")</x:f>
        <x:v>HYPERLINK is not implemented. linkLocation=https://github.com/google/magika, friendlyName=https://github.com/google/magika</x:v>
      </x:c>
      <x:c r="N1335" t="str">
        <x:v>8800</x:v>
      </x:c>
      <x:c r="O1335" t="str">
        <x:v>SE for AI </x:v>
      </x:c>
      <x:c r="P1335" t="str">
        <x:v>Software text mining and information extraction based on machine learning</x:v>
      </x:c>
      <x:c r="Q1335" t="str">
        <x:v>No</x:v>
      </x:c>
    </x:row>
    <x:row r="1336" ht="25.5" customHeight="1">
      <x:c r="A1336" t="str">
        <x:v>Closing the Gap: A User Study on the Real-world Usefulness of AI-powered Vulnerability Detection &amp; Repair in the IDE</x:v>
      </x:c>
      <x:c r="B1336" t="str">
        <x:v>Testing</x:v>
      </x:c>
      <x:c r="C1336" t="str">
        <x:v>This paper presents an empirical study of DeepVulGuard, an AI-powered vulnerability detection and repair tool integrated into the IDE. The study involved 17 professional developers at Microsoft, who used the tool on 24 real-world projects. Results showed promising benchmark performance (80% precision, 32% recall), but practical challenges like high false positives and non-customized fixes limited its utility. User feedback highlighted the need for background scanning, better context integration, and interactive chat features.</x:v>
      </x:c>
      <x:c r="D1336" t="str">
        <x:v>This paper presents an empirical study of DeepVulGuard, an AI-powered vulnerability detection and repair tool integrated into the IDE. The study involved 17 professional developers at Microsoft, who used the tool on 24 real-world projects. Results showed promising benchmark performance (80% precision, 32% recall), but practical challenges like high false positives and non-customized fixes limited its utility. User feedback highlighted the need for background scanning, better context integration, and interactive chat features.</x:v>
      </x:c>
      <x:c r="E1336" t="str">
        <x:v>Evaluate the usefulness of AI-driven vulnerability detection and remediation tools in real development environments, and explore developer needs and feedback on its functionality.</x:v>
      </x:c>
      <x:c r="F1336" t="str">
        <x:v>Yes</x:v>
      </x:c>
      <x:c r="G1336" t="str">
        <x:v>ICSE-25</x:v>
      </x:c>
      <x:c r="H1336" t="str">
        <x:v>The paper uses the following benchmark data sets:
SVEN: used for vulnerability detection and evaluation, including 380 high-quality vulnerability samples.
Vul4J: A security vulnerability data set containing executable tests for vulnerability remediation assessment.</x:v>
      </x:c>
      <x:c r="I1336" t="str">
        <x:v>Detection performance: On the SVEN data set, DeepVulGuard achieved a precision of 80%, a recall of 32%, and an F1 score of 46%.
Repair performance: On the Vul4J dataset, the tool successfully repaired 13% of the vulnerabilities and partially repaired 8% of the vulnerabilities.</x:v>
      </x:c>
      <x:c r="J1336" t="str">
        <x:v>Yes</x:v>
      </x:c>
      <x:c r="K1336" t="str">
        <x:v>The paper mentioned a case study at Microsoft, where 17 professional developers used the DeepVulGuard tool in 24 actual projects, scanned 6.9k files and 1.7 million lines of code, and generated 170 alerts and 50 repair suggestions.</x:v>
      </x:c>
      <x:c r="L1336" t="str">
        <x:v>Yes</x:v>
      </x:c>
      <x:c r="M1336" s="6"/>
      <x:c r="N1336"/>
      <x:c r="O1336" t="str">
        <x:v>Software maintenance and evolution</x:v>
      </x:c>
      <x:c r="P1336" t="str">
        <x:v>Automated program repair</x:v>
      </x:c>
      <x:c r="Q1336" t="str">
        <x:v>Yes</x:v>
      </x:c>
    </x:row>
    <x:row r="1337" ht="25.5" customHeight="1">
      <x:c r="A1337" t="str">
        <x:v>Show Me Your Code! Kill Code Poisoning: A Lightweight Method Based on Code Naturalness</x:v>
      </x:c>
      <x:c r="B1337" t="str">
        <x:v>Testing</x:v>
      </x:c>
      <x:c r="C1337" t="str">
        <x:v>This paper proposes KillBadCode, a lightweight technique for detecting code poisoning attacks by leveraging the disruption of code naturalness. It trains an n-gram language model (CodeLM) on clean code snippets to identify trigger tokens in poisoned samples. Experiments demonstrate that KillBadCode achieves 100% recall and 8.30% FPR on average across 20 poisoning scenarios, outperforming baselines in both effectiveness and efficiency.</x:v>
      </x:c>
      <x:c r="D1337" t="str">
        <x:v>This paper proposes KillBadCode, a lightweight technique for detecting code poisoning attacks by leveraging the disruption of code naturalness. It trains an n-gram language model (CodeLM) on clean code snippets to identify trigger tokens in poisoned samples. Experiments demonstrate that KillBadCode achieves 100% recall and 8.30% FPR on average across 20 poisoning scenarios, outperforming baselines in both effectiveness and efficiency.</x:v>
      </x:c>
      <x:c r="E1337" t="str">
        <x:v>The detection and defense of code poisoning attacks focuses on how to use the natural destruction phenomenon of code to design lightweight and efficient detection methods.</x:v>
      </x:c>
      <x:c r="F1337" t="str">
        <x:v>Yes</x:v>
      </x:c>
      <x:c r="G1337" t="str">
        <x:v>ICSE-25</x:v>
      </x:c>
      <x:c r="H1337" t="str">
        <x:v>The paper uses the following benchmark data sets:
Devign: used for defect detection tasks.
BigCloneBench: for clone detection tasks.
CodeSearchNet: for code search tasks.
Bugs2Fix: for code fixing tasks.</x:v>
      </x:c>
      <x:c r="I1337" t="str">
        <x:v>Detection performance: The average recall rate (Recall) is 100%, and the average false alarm rate (FPR) is 8.30%.
Attack defense effect: In the defect detection task, the attack success rate (ASR) dropped from 99.24% to 33.53%.
Efficiency: The detection takes only 5 minutes at the fastest, which is 25 times faster than the best baseline on average.</x:v>
      </x:c>
      <x:c r="J1337" t="str">
        <x:v>No</x:v>
      </x:c>
      <x:c r="K1337" t="str">
        <x:v>Not reported</x:v>
      </x:c>
      <x:c r="L1337" t="str">
        <x:v>No</x:v>
      </x:c>
      <x:c r="M1337" s="6"/>
      <x:c r="N1337"/>
      <x:c r="O1337" t="str">
        <x:v>Software security and vulnerability analysis</x:v>
      </x:c>
      <x:c r="P1337" t="str">
        <x:v>Code Poisoning and Backdoor Detection</x:v>
      </x:c>
      <x:c r="Q1337" t="str">
        <x:v>Yes</x:v>
      </x:c>
    </x:row>
    <x:row r="1338" ht="25.5" customHeight="1">
      <x:c r="A1338" t="str">
        <x:v>Treefix: Enabling Execution with a Tree of Prefixes</x:v>
      </x:c>
      <x:c r="B1338" t="str">
        <x:v>Development</x:v>
      </x:c>
      <x:c r="C1338" t="str">
        <x:v>This paper introduces Treefix, a novel approach for enabling the execution of arbitrary code snippets by leveraging LLMs to generate and iteratively refine code prefixes. Treefix addresses the limitations of prior work (e.g., LExecutor) by producing diverse and context-aware values through multi-step feedback. Experiments on open-source functions and Stack Overflow snippets demonstrate that Treefix achieves higher line coverage (84% and 82%, respectively) and generates significantly more unique values compared to state-of-the-art methods.</x:v>
      </x:c>
      <x:c r="D1338" t="str">
        <x:v>This paper introduces Treefix, a novel approach for enabling the execution of arbitrary code snippets by leveraging LLMs to generate and iteratively refine code prefixes. Treefix addresses the limitations of prior work (e.g., LExecutor) by producing diverse and context-aware values through multi-step feedback. Experiments on open-source functions and Stack Overflow snippets demonstrate that Treefix achieves higher line coverage (84% and 82%, respectively) and generates significantly more unique values compared to state-of-the-art methods.</x:v>
      </x:c>
      <x:c r="E1338" t="str">
        <x:v>Learning-guided execution aims to solve the problem of code fragments being unable to execute due to missing context by generating code prefixes.</x:v>
      </x:c>
      <x:c r="F1338" t="str">
        <x:v>Yes</x:v>
      </x:c>
      <x:c r="G1338" t="str">
        <x:v>ICSE-25</x:v>
      </x:c>
      <x:c r="H1338" t="str">
        <x:v>The paper uses two data sets:
Open-source functions: 1,000 functions randomly selected from 5 popular open source Python projects.
Stack Overflow snippets: 462 Python code snippets extracted from Stack Overflow Q&amp;A.</x:v>
      </x:c>
      <x:c r="I1338" t="str">
        <x:v>Quantitative indicators:
Line coverage.
Full execution rate (full execution rate, that is, the proportion of code fragments that achieve 100% coverage).
Effect:
Treefix covers 84% of lines of code on the open source functions dataset (a 25% improvement over the best baseline) and 82% on Stack Overflow snippets (a 7% improvement).
The full execution rates are 69% and 71% respectively, which are significantly better than the baseline (such as LExecutor's 35% and 49%).</x:v>
      </x:c>
      <x:c r="J1338" t="str">
        <x:v>No</x:v>
      </x:c>
      <x:c r="K1338" t="str">
        <x:v>Not reported</x:v>
      </x:c>
      <x:c r="L1338" t="str">
        <x:v>No</x:v>
      </x:c>
      <x:c r="M1338" s="6"/>
      <x:c r="N1338"/>
      <x:c r="O1338" t="str">
        <x:v>Code generation and understanding</x:v>
      </x:c>
      <x:c r="P1338" t="str">
        <x:v>Code generation and completion</x:v>
      </x:c>
      <x:c r="Q1338" t="str">
        <x:v>Yes</x:v>
      </x:c>
    </x:row>
    <x:row r="1339" ht="25.5" customHeight="1">
      <x:c r="A1339" t="str">
        <x:v>Automated Accessibility Analysis of Dynamic Content Changes on Mobile Apps</x:v>
      </x:c>
      <x:c r="B1339" t="str">
        <x:v>Testing</x:v>
      </x:c>
      <x:c r="C1339" t="str">
        <x:v>This paper introduces TimeStump, an automated framework for detecting accessibility issues caused by dynamic content changes in mobile apps. Combining formative user studies and automated crawling, TimeStump identifies problematic changes (e.g., unannounced appearing/disappearing elements) that hinder screen reader users. Evaluations on real-world apps show precision and recall of 94% and 92%, respectively, with user studies confirming its practical impact.</x:v>
      </x:c>
      <x:c r="D1339" t="str">
        <x:v>This paper introduces TimeStump, an automated framework for detecting accessibility issues caused by dynamic content changes in mobile apps. Combining formative user studies and automated crawling, TimeStump identifies problematic changes (e.g., unannounced appearing/disappearing elements) that hinder screen reader users. Evaluations on real-world apps show precision and recall of 94% and 92%, respectively, with user studies confirming its practical impact.</x:v>
      </x:c>
      <x:c r="E1339" t="str">
        <x:v>Detection of accessibility issues caused by dynamic content changes in mobile applications, focusing on the experience of screen reader users.</x:v>
      </x:c>
      <x:c r="F1339" t="str">
        <x:v>Yes</x:v>
      </x:c>
      <x:c r="G1339" t="str">
        <x:v>ICSE-25</x:v>
      </x:c>
      <x:c r="H1339" t="str">
        <x:v>Group1: 10 manually verified Google Play apps containing dynamic content (such as Spotify, Booking.com).
Group2: 20 random applications with known accessibility issues (from previous research [11]).</x:v>
      </x:c>
      <x:c r="I1339" t="str">
        <x:v>Quantitative indicators: Precision and Recall.
Effect: The overall precision rate is 94%, and the recall rate is 92% (Table I). User research confirmed that 83% of detection issues were real.</x:v>
      </x:c>
      <x:c r="J1339" t="str">
        <x:v>No</x:v>
      </x:c>
      <x:c r="K1339" t="str">
        <x:v>Not reported</x:v>
      </x:c>
      <x:c r="L1339" t="str">
        <x:v>No</x:v>
      </x:c>
      <x:c r="M1339" s="6"/>
      <x:c r="N1339"/>
      <x:c r="O1339" t="str">
        <x:v>Program Analysis and Software Testing</x:v>
      </x:c>
      <x:c r="P1339" t="str">
        <x:v>Automated test generation</x:v>
      </x:c>
      <x:c r="Q1339" t="str">
        <x:v>No</x:v>
      </x:c>
    </x:row>
    <x:row r="1340" ht="25.5" customHeight="1">
      <x:c r="A1340" t="str">
        <x:v>Janus: Detecting Rendering Bugs in Web Browsers via Visual Delta Consistency</x:v>
      </x:c>
      <x:c r="B1340" t="str">
        <x:v>Testing</x:v>
      </x:c>
      <x:c r="C1340" t="str">
        <x:v>This paper introduces Janus, a tool for detecting rendering bugs in web browsers. Traditional differential testing fails in this context due to high false positives caused by inconsistent rendering outcomes across browsers. Janus employs a "Visual Delta Consistency" test oracle, constructing pairs of slightly modified HTML files and checking if browsers react uniformly to these changes. The tool detected 31 non-crash rendering bugs in Chrome, Safari, and Firefox, with 24 confirmed and 8 fixed by developers.</x:v>
      </x:c>
      <x:c r="D1340" t="str">
        <x:v>This paper introduces Janus, a tool for detecting rendering bugs in web browsers. Traditional differential testing fails in this context due to high false positives caused by inconsistent rendering outcomes across browsers. Janus employs a "Visual Delta Consistency" test oracle, constructing pairs of slightly modified HTML files and checking if browsers react uniformly to these changes. The tool detected 31 non-crash rendering bugs in Chrome, Safari, and Firefox, with 24 confirmed and 8 fixed by developers.</x:v>
      </x:c>
      <x:c r="E1340" t="str">
        <x:v>The detection method of browser rendering errors focuses on implementing cross-browser difference testing through visual difference consistency test predictions.</x:v>
      </x:c>
      <x:c r="F1340" t="str">
        <x:v>No</x:v>
      </x:c>
      <x:c r="G1340" t="str">
        <x:v>ICSE-25</x:v>
      </x:c>
      <x:c r="H1340" t="str">
        <x:v>The paper uses HTML test cases generated by Domato and tests them on Chrome, Safari and Firefox.</x:v>
      </x:c>
      <x:c r="I1340" t="str">
        <x:v>Quantitative indicators: number of rendering errors detected (31), number of confirmations (24), number of repairs (8), false positive rate (5.26%).
Results: Janus significantly reduced the false positive rate (99.78% with traditional methods vs. 5.26% with Janus) and found long-standing rendering errors that other tools failed to detect.</x:v>
      </x:c>
      <x:c r="J1340" t="str">
        <x:v>Yes</x:v>
      </x:c>
      <x:c r="K1340" t="str">
        <x:v>The paper mentions that developers have fixed some reported errors and added test cases to the integration tests of Chromium and WebKit (such as Case Study 1-3).</x:v>
      </x:c>
      <x:c r="L1340" t="str">
        <x:v>No</x:v>
      </x:c>
      <x:c r="M1340" s="6"/>
      <x:c r="N1340"/>
      <x:c r="O1340" t="str">
        <x:v>Program Analysis and Software Testing</x:v>
      </x:c>
      <x:c r="P1340" t="str">
        <x:v>Automated test generation</x:v>
      </x:c>
      <x:c r="Q1340" t="str">
        <x:v>No</x:v>
      </x:c>
    </x:row>
    <x:row r="1341" ht="25.5" customHeight="1">
      <x:c r="A1341" t="str">
        <x:v>ChatGPT Inaccuracy Mitigation during Technical Report Understanding: Are We There Yet?</x:v>
      </x:c>
      <x:c r="B1341" t="str">
        <x:v>Development</x:v>
      </x:c>
      <x:c r="C1341" t="str">
        <x:v>This paper addresses the issue of hallucinations in ChatGPT when processing technical reports, such as software bug reports. The authors surveyed 47 software engineers and created a benchmark of 412 Q&amp;A pairs. They found that a RAG-based ChatGPT achieved only 36.4% accuracy due to limitations in understanding complex technical content and contextual integration. To mitigate these inaccuracies, they proposed CHIME, which uses CFG for parsing technical terms, query preprocessing, and response validation (combining CoVe and metamorphic testing). CHIME improved accuracy by 30.3%, and user studies confirmed its responses were more useful than ChatGPT alone.</x:v>
      </x:c>
      <x:c r="D1341" t="str">
        <x:v>This paper addresses the issue of hallucinations in ChatGPT when processing technical reports, such as software bug reports. The authors surveyed 47 software engineers and created a benchmark of 412 Q&amp;A pairs. They found that a RAG-based ChatGPT achieved only 36.4% accuracy due to limitations in understanding complex technical content and contextual integration. To mitigate these inaccuracies, they proposed CHIME, which uses CFG for parsing technical terms, query preprocessing, and response validation (combining CoVe and metamorphic testing). CHIME improved accuracy by 30.3%, and user studies confirmed its responses were more useful than ChatGPT alone.</x:v>
      </x:c>
      <x:c r="E1341" t="str">
        <x:v>Improve the accuracy of ChatGPT in technical report understanding, with a focus on reducing hallucinations through the CHIME tool.</x:v>
      </x:c>
      <x:c r="F1341" t="str">
        <x:v>Yes</x:v>
      </x:c>
      <x:c r="G1341" t="str">
        <x:v>ICSE-25</x:v>
      </x:c>
      <x:c r="H1341" t="str">
        <x:v>The paper uses 412 question-answer pairs built from defect reports of two open source projects (OpenJ9 and ElasticSearch) as a benchmark dataset.</x:v>
      </x:c>
      <x:c r="I1341" t="str">
        <x:v>Quantitative indicator: Correctness of answers.
Effect:
The accuracy of the baseline RAG-based ChatGPT is 36.4%.
CHIME increased the accuracy to 66.7%, an increase of 30.3%.
In user research, CHIME's answers were considered more practical than ChatGPT in most tasks.</x:v>
      </x:c>
      <x:c r="J1341" t="str">
        <x:v>Yes</x:v>
      </x:c>
      <x:c r="K1341" t="str">
        <x:v>The paper mentions that an industrial partner (IBM) is deploying CHIME as a Slack bot for actual defect report analysis. In addition, the design and evaluation of CHIME has received participation and support from industry.</x:v>
      </x:c>
      <x:c r="L1341" t="str">
        <x:v>Yes</x:v>
      </x:c>
      <x:c r="M1341" s="6"/>
      <x:c r="N1341"/>
      <x:c r="O1341" t="str">
        <x:v>SE for AI </x:v>
      </x:c>
      <x:c r="P1341" t="str">
        <x:v>Detection, evaluation and improvement of AI-generated content</x:v>
      </x:c>
      <x:c r="Q1341" t="str">
        <x:v>Yes</x:v>
      </x:c>
    </x:row>
    <x:row r="1342" ht="25.5" customHeight="1">
      <x:c r="A1342" t="str">
        <x:v>Navigating the Testing of Evolving Deep Learning Systems: An Exploratory Interview Study</x:v>
      </x:c>
      <x:c r="B1342" t="str">
        <x:v>Testing</x:v>
      </x:c>
      <x:c r="C1342" t="str">
        <x:v>This paper investigates the challenges, solutions, and additional support needed for testing evolving deep learning (DL) systems. Through semi-structured interviews with 22 DL developers from diverse domains, the study identifies six key challenges (e.g., regression faults, online-offline discrepancies, test data collection difficulties), extracts 19 best practices (e.g., continual learning, A/B testing), and highlights 16 actionable support items (e.g., automated debugging tools, improved testing tool usability). The findings offer practical insights for industry practitioners and suggest future research directions to enhance DL system testing.</x:v>
      </x:c>
      <x:c r="D1342" t="str">
        <x:v>This paper investigates the challenges, solutions, and additional support needed for testing evolving deep learning (DL) systems. Through semi-structured interviews with 22 DL developers from diverse domains, the study identifies six key challenges (e.g., regression faults, online-offline discrepancies, test data collection difficulties), extracts 19 best practices (e.g., continual learning, A/B testing), and highlights 16 actionable support items (e.g., automated debugging tools, improved testing tool usability). The findings offer practical insights for industry practitioners and suggest future research directions to enhance DL system testing.</x:v>
      </x:c>
      <x:c r="E1342" t="str">
        <x:v>Testing challenges, solutions and future support needs during the evolution of deep learning systems.</x:v>
      </x:c>
      <x:c r="F1342" t="str">
        <x:v>Yes</x:v>
      </x:c>
      <x:c r="G1342" t="str">
        <x:v>ICSE-25</x:v>
      </x:c>
      <x:c r="H1342" t="str">
        <x:v>The paper does not explicitly mention the use of specific benchmarks, but collects cases and experiences in actual industrial scenarios through interviews.</x:v>
      </x:c>
      <x:c r="I1342" t="str">
        <x:v>The paper does not use traditional quantitative indicators (such as accuracy, coverage, etc.), but summarizes the statistical quantities of challenges, solutions and support requirements through qualitative analysis (such as 6 types of challenges, 19 types of solutions, 16 types of support requirements). The quantitative standard for interview data saturation is 95% (based on coding coverage).</x:v>
      </x:c>
      <x:c r="J1342" t="str">
        <x:v>No</x:v>
      </x:c>
      <x:c r="K1342" t="str">
        <x:v>Several industry cases were mentioned, such as:
Apple Face ID updates during the epidemic (functional evolution test).
Logistics company DPD's chatbot experienced a problem of insulting users after the update (regression failure).
Testing strategies (A/B testing) of recommendation systems in seasonal events (such as "Double Eleven").
Practical challenges in the medical field include difficulty in collecting test data due to privacy issues.</x:v>
      </x:c>
      <x:c r="L1342" t="str">
        <x:v>No</x:v>
      </x:c>
      <x:c r="M1342" s="6"/>
      <x:c r="N1342"/>
      <x:c r="O1342" t="str">
        <x:v>Program Analysis and Software Testing</x:v>
      </x:c>
      <x:c r="P1342" t="str">
        <x:v>Quantum program testing, deep learning system testing</x:v>
      </x:c>
      <x:c r="Q1342" t="str">
        <x:v>No</x:v>
      </x:c>
    </x:row>
    <x:row r="1343" ht="25.5" customHeight="1">
      <x:c r="A1343" t="str">
        <x:v>EP-Detector: Automatic Detection of Error-prone Operation Anomalies in Android ApplicationsSecurity</x:v>
      </x:c>
      <x:c r="B1343" t="str">
        <x:v>Testing</x:v>
      </x:c>
      <x:c r="C1343" t="str">
        <x:v>This paper introduces EP-Detector, a tool for automatically detecting Error-prone Operation Anomalies (EPAs) in Android apps. EPAs arise from poorly designed page elements, leading to user misoperations due to confusing behaviors, unsuitable layouts, or resource overload. EP-Detector employs dynamic GUI testing to analyze EPAs from three dimensions: subject (user behavior), object (widget design), and environment (system resources). Evaluated on 53 real-world apps, the tool achieved 88.28% precision, revealing that EPAs are prevalent (one EPA per two widgets on average) and 28.3% pose security or functionality risks. The tool is open-sourced and demonstrates practical value for industry applications.</x:v>
      </x:c>
      <x:c r="D1343" t="str">
        <x:v>This paper introduces EP-Detector, a tool for automatically detecting Error-prone Operation Anomalies (EPAs) in Android apps. EPAs arise from poorly designed page elements, leading to user misoperations due to confusing behaviors, unsuitable layouts, or resource overload. EP-Detector employs dynamic GUI testing to analyze EPAs from three dimensions: subject (user behavior), object (widget design), and environment (system resources). Evaluated on 53 real-world apps, the tool achieved 88.28% precision, revealing that EPAs are prevalent (one EPA per two widgets on average) and 28.3% pose security or functionality risks. The tool is open-sourced and demonstrates practical value for industry applications.</x:v>
      </x:c>
      <x:c r="E1343" t="str">
        <x:v>Development of automated detection methods and tools for error-prone operational anomalies (EPA) in Android applications.</x:v>
      </x:c>
      <x:c r="F1343" t="str">
        <x:v>Yes</x:v>
      </x:c>
      <x:c r="G1343" t="str">
        <x:v>ICSE-25</x:v>
      </x:c>
      <x:c r="H1343" t="str">
        <x:v>The paper uses 53 popular Android applications as the evaluation benchmark, covering 9 functional categories (such as social, financial, tools, etc.), including well-known applications such as WeChat, Alipay, and Bilibili. These apps were selected from Google Play and the Chinese market, and have been downloaded more than 100,000 times.</x:v>
      </x:c>
      <x:c r="I1343" t="str">
        <x:v>Precision: 88.28% (overall), of which the behavior-related EPA (bEPA) is 91.52% and the layout-related EPA (aEPA) is 85.81%.
Coverage: 60.40% (page status coverage), better than comparison tools APE (55.45%) and Stoat (47.52%).
Efficiency: On average, each application test takes 6.3 hours and each page takes 24.8 minutes.
Severity: 28.3% of EPAs may cause safety or functional risks.</x:v>
      </x:c>
      <x:c r="J1343" t="str">
        <x:v>Yes</x:v>
      </x:c>
      <x:c r="K1343" t="str">
        <x:v>Several industry cases were mentioned, such as:
WeChat and Alipay have more than 200 EPAs due to complex service integration.
Bilibili's "One-Click Three-Connect" button may cause misoperations (such as accidental acceleration or coin deductions) due to overlapping layouts.
Improper design of the advertising close button in banking applications (such as Bank of China) causes users to accidentally touch the advertising page.</x:v>
      </x:c>
      <x:c r="L1343" t="str">
        <x:v>No</x:v>
      </x:c>
      <x:c r="M1343" s="6" t="e">
        <x:f>HYPERLINK("https://github.com/WordDealer/EP-Detector","https://github.com/WordDealer/EP-Detector")</x:f>
        <x:v>HYPERLINK is not implemented. linkLocation=https://github.com/WordDealer/EP-Detector, friendlyName=https://github.com/WordDealer/EP-Detector</x:v>
      </x:c>
      <x:c r="N1343" t="str">
        <x:v>9</x:v>
      </x:c>
      <x:c r="O1343" t="str">
        <x:v>Program Analysis and Software Testing</x:v>
      </x:c>
      <x:c r="P1343" t="str">
        <x:v>Automated test generation</x:v>
      </x:c>
      <x:c r="Q1343" t="str">
        <x:v>No</x:v>
      </x:c>
    </x:row>
    <x:row r="1344" ht="25.5" customHeight="1">
      <x:c r="A1344" t="str">
        <x:v>Mobile Application Coverage: The 30% Curse and Ways Forward</x:v>
      </x:c>
      <x:c r="B1344" t="str">
        <x:v>Testing</x:v>
      </x:c>
      <x:c r="C1344" t="str">
        <x:v>This paper investigates the "30% curse" in mobile app testing, where GUI-driven techniques achieve only around 30% code coverage. Through large-scale experiments and manual analysis, it identifies key blockers (e.g., server dependencies, external resources) and suggests beyond-GUI exploration strategies. The study analyzes activation properties of unreached code and provides actionable insights for improving coverage in real-world apps.</x:v>
      </x:c>
      <x:c r="D1344" t="str">
        <x:v>This paper investigates the "30% curse" in mobile app testing, where GUI-driven techniques achieve only around 30% code coverage. Through large-scale experiments and manual analysis, it identifies key blockers (e.g., server dependencies, external resources) and suggests beyond-GUI exploration strategies. The study analyzes activation properties of unreached code and provides actionable insights for improving coverage in real-world apps.</x:v>
      </x:c>
      <x:c r="E1344" t="str">
        <x:v>Reasons and solutions for low mobile application test coverage, focusing on analyzing the limitations of GUI-driven testing tools, and proposing non-GUI-driven testing technology directions.</x:v>
      </x:c>
      <x:c r="F1344" t="str">
        <x:v>Yes</x:v>
      </x:c>
      <x:c r="G1344" t="str">
        <x:v>ICSE-25</x:v>
      </x:c>
      <x:c r="H1344" s="5" t="str">
        <x:v>The paper uses the following benchmarks:
AndroTest dataset (61 open source applications, including 47 non-Google Play applications and 14 Google Play applications).
Self-built data set (42 Google Play popular apps in 2023, covering 32 categories).
Specific tool comparison: APE and FastBot2.</x:v>
      </x:c>
      <x:c r="I1344" t="str">
        <x:v>Quantitative indicator: Activity Coverage, which is the ratio of the number of triggered activities to the total number of activities.
Effect:
The average coverage of automated tools is 22.4%.
The average coverage of manual testing is 28.1%.
The highest coverage rate for the combination of tools and labor is 29.6%.
Analysis shows that more than 20% of uncovered activities can be triggered by simple non-GUI technologies.</x:v>
      </x:c>
      <x:c r="J1344" t="str">
        <x:v>Yes</x:v>
      </x:c>
      <x:c r="K1344" t="str">
        <x:v>The paper mentioned industry cases, such as the test analysis of 42 popular Google Play applications (such as WhatsApp, TikTok, Uber, etc.), and pointed out that the low coverage issues of these applications are related to practical factors such as server dependence and hardware requirements.</x:v>
      </x:c>
      <x:c r="L1344" t="str">
        <x:v>No</x:v>
      </x:c>
      <x:c r="M1344" s="6"/>
      <x:c r="N1344"/>
      <x:c r="O1344" t="str">
        <x:v>Program Analysis and Software Testing</x:v>
      </x:c>
      <x:c r="P1344" t="str">
        <x:v>Automated test generation</x:v>
      </x:c>
      <x:c r="Q1344" t="str">
        <x:v>No</x:v>
      </x:c>
    </x:row>
    <x:row r="1345" ht="25.5" customHeight="1">
      <x:c r="A1345" t="str">
        <x:v>The Design Smells Breaking the Boundary between Android Variants and AOSP</x:v>
      </x:c>
      <x:c r="B1345" t="str">
        <x:v>Maintenance</x:v>
      </x:c>
      <x:c r="C1345" t="str">
        <x:v>This paper investigates design smells that erode the boundary between Android variants (e.g., MagicOS, MIUI) and the Android Open Source Project (AOSP). By analyzing 22 Android variants and 22 AOSP versions, the study identifies three types of design smells (Inline Dependency, Unstable Dependency, Cyclic Dependency) and proposes DroidDS, an automated detection tool. Results show these smells significantly increase maintenance costs (e.g., merge conflicts) and highlight that 52.37% of issues are mitigable with minor code changes. Industrial collaborators confirmed the findings and prioritized refactoring efforts.</x:v>
      </x:c>
      <x:c r="D1345" t="str">
        <x:v>This paper investigates design smells that erode the boundary between Android variants (e.g., MagicOS, MIUI) and the Android Open Source Project (AOSP). By analyzing 22 Android variants and 22 AOSP versions, the study identifies three types of design smells (Inline Dependency, Unstable Dependency, Cyclic Dependency) and proposes DroidDS, an automated detection tool. Results show these smells significantly increase maintenance costs (e.g., merge conflicts) and highlight that 52.37% of issues are mitigable with minor code changes. Industrial collaborators confirmed the findings and prioritized refactoring efforts.</x:v>
      </x:c>
      <x:c r="E1345" t="str">
        <x:v>Design smells between customized versions of Android and AOSP, including their definition, detection methods, impact on maintenance costs, and mitigability.</x:v>
      </x:c>
      <x:c r="F1345" t="str">
        <x:v>No</x:v>
      </x:c>
      <x:c r="G1345" t="str">
        <x:v>ICSE-25</x:v>
      </x:c>
      <x:c r="H1345" t="str">
        <x:v>Data set: 22 Android customized versions (such as LineageOS, CalyxOS, OmniROM) and 22 corresponding AOSP versions.
Industrial project: Anonymous project IndustrialX (from the top 3 domestic Android device manufacturers).
Code size: 197 million lines of code, 27 million commits (one of the largest Android OS data sets in history).</x:v>
      </x:c>
      <x:c r="I1345" t="str">
        <x:v>Maintenance cost indicators:
#author (number of developers), #changeCmt (number of modified commits), #issue (number of issues), etc.
Effect: The maintenance cost of design odor-related documents is 9.42 times that of other documents.
Conflict capture rate:
Design smells cover 68.87% of conflicting files and 72.26% of conflicting code blocks.
Mitigability:
52.37% of design smells can be solved by simple code modifications (such as single-line adjustments).</x:v>
      </x:c>
      <x:c r="J1345" t="str">
        <x:v>Yes</x:v>
      </x:c>
      <x:c r="K1345" t="str">
        <x:v>The industrial cooperation project IndustrialX (from the top 3 domestic Android manufacturers) was mentioned. The manufacturer confirmed that design smell is a maintenance pain point and plans to prioritize fixing Inline Dependency (ID) and Unstable Dependency (UD) issues.</x:v>
      </x:c>
      <x:c r="L1345" t="str">
        <x:v>Yes</x:v>
      </x:c>
      <x:c r="M1345" s="6"/>
      <x:c r="N1345"/>
      <x:c r="O1345" t="str">
        <x:v>Requirements Engineering and Software Architecture</x:v>
      </x:c>
      <x:c r="P1345" t="str">
        <x:v>Software architecture recovery and reconstruction</x:v>
      </x:c>
      <x:c r="Q1345" t="str">
        <x:v>No</x:v>
      </x:c>
    </x:row>
    <x:row r="1346" ht="25.5" customHeight="1">
      <x:c r="A1346" t="str">
        <x:v>Scenario-Driven and Context-Aware Automated Accessibility Testing for Android Apps</x:v>
      </x:c>
      <x:c r="B1346" t="str">
        <x:v>Testing</x:v>
      </x:c>
      <x:c r="C1346" t="str">
        <x:v>The paper introduces A11yScan, an automated tool for detecting accessibility issues in Android apps. It employs a scenario-driven UI exploration method to enhance coverage of UI scenarios, reducing false negatives, and a context-aware detection method to minimize false positives by leveraging runtime contextual information. Experiments on 100 real-world apps show that A11yScan detects 1.7X more issues than state-of-the-art tools, with a 41.84% reduction in false negatives and a 21% decrease in false positives.</x:v>
      </x:c>
      <x:c r="D1346" t="str">
        <x:v>The paper introduces A11yScan, an automated tool for detecting accessibility issues in Android apps. It employs a scenario-driven UI exploration method to enhance coverage of UI scenarios, reducing false negatives, and a context-aware detection method to minimize false positives by leveraging runtime contextual information. Experiments on 100 real-world apps show that A11yScan detects 1.7X more issues than state-of-the-art tools, with a 41.84% reduction in false negatives and a 21% decrease in false positives.</x:v>
      </x:c>
      <x:c r="E1346" t="str">
        <x:v>Automated accessibility testing of Android applications focuses on solving the problems of false negatives and false positives caused by insufficient UI scene coverage and lack of runtime context analysis by existing tools.</x:v>
      </x:c>
      <x:c r="F1346" t="str">
        <x:v>Yes</x:v>
      </x:c>
      <x:c r="G1346" t="str">
        <x:v>ICSE-25</x:v>
      </x:c>
      <x:c r="H1346" t="str">
        <x:v>Dataset-1: 100 Android applications from F-Droid and Google Play (50 open source, 50 closed source).
Dataset-2: 20 applications from the GPTDroid paper (a subset of the Themis benchmark).</x:v>
      </x:c>
      <x:c r="I1346" t="str">
        <x:v>Quantitative indicators:
UI scene coverage (#UI scenarios)
Activity coverage
Number of issues detected (#True Issues)
False negative rate
False positive rate
Detection accuracy rate (Accuracy rate)
Average test time (Average time per app)
Effect:
Number of detected problems: A11yScan (3,991) vs. Xbot (2,321), an increase of 1.7 times.
The false negative rate was reduced by 41.84%.
The false positive rate is reduced by 21%, and the user verification accuracy is 90.56%.
UI scene coverage: A11yScan (952) vs. SceneDroid (661).
Activity coverage: A11yScan (73%) vs. GPTDroid (71%).
Average test time: 15.16 minutes/application.</x:v>
      </x:c>
      <x:c r="J1346" t="str">
        <x:v>No</x:v>
      </x:c>
      <x:c r="K1346" t="str">
        <x:v>Not reported</x:v>
      </x:c>
      <x:c r="L1346" t="str">
        <x:v>No</x:v>
      </x:c>
      <x:c r="M1346" s="6"/>
      <x:c r="N1346"/>
      <x:c r="O1346" t="str">
        <x:v>Human-computer interaction and developer tools</x:v>
      </x:c>
      <x:c r="P1346" t="str">
        <x:v>Developer experience and flow analysis</x:v>
      </x:c>
      <x:c r="Q1346" t="str">
        <x:v>Yes</x:v>
      </x:c>
    </x:row>
    <x:row r="1347" ht="25.5" customHeight="1">
      <x:c r="A1347" t="str">
        <x:v>TacDroid: Detection of Illicit Apps through Hybrid Analysis of UI-based Transition Graphs</x:v>
      </x:c>
      <x:c r="B1347" t="str">
        <x:v>Testing</x:v>
      </x:c>
      <x:c r="C1347" t="str">
        <x:v>The paper introduces TACDroid, a tool that combines static and dynamic analysis to construct User Interface Transition Graphs (UTGs) and employs a Graph Autoencoder (GAE) for link prediction to detect illicit Android apps (e.g., porn, gambling, scam). Experiments show that TACDroid outperforms state-of-the-art methods with an F1-score of 96.73%.</x:v>
      </x:c>
      <x:c r="D1347" t="str">
        <x:v>The paper introduces TACDroid, a tool that combines static and dynamic analysis to construct User Interface Transition Graphs (UTGs) and employs a Graph Autoencoder (GAE) for link prediction to detect illicit Android apps (e.g., porn, gambling, scam). Experiments show that TACDroid outperforms state-of-the-art methods with an F1-score of 96.73%.</x:v>
      </x:c>
      <x:c r="E1347" t="str">
        <x:v>The automated detection of Android illegal applications focuses on solving the shortcomings of static analysis in WebView dynamic content detection and the problem of low coverage of dynamic analysis.</x:v>
      </x:c>
      <x:c r="F1347" t="str">
        <x:v>Yes</x:v>
      </x:c>
      <x:c r="G1347" t="str">
        <x:v>ICSE-25</x:v>
      </x:c>
      <x:c r="H1347" t="str">
        <x:v>Data set: Contains 8,618 applications (1,536 porn applications, 1,490 gambling applications, 2,161 scam applications, 3,431 legitimate applications).
Comparison tools: DeUEDroid, Drebin, DroidAPIMiner, etc.</x:v>
      </x:c>
      <x:c r="I1347" t="str">
        <x:v>Quantitative indicators:
F1-score (detection and classification tasks)
Precision and Recall (UTG build)
Activity coverage and method coverage (dynamic analysis)
Effect:
UTG builds F1-score: 83.48% (better than static and dynamic analysis tools).
Illegal application detection F1-score: 96.73%.
Classification task F1-score: 92.09%.</x:v>
      </x:c>
      <x:c r="J1347" t="str">
        <x:v>Yes</x:v>
      </x:c>
      <x:c r="K1347" t="str">
        <x:v>The paper mentions cooperation with a Chinese Internet Service Provider (ISP) to obtain illegal application data sets</x:v>
      </x:c>
      <x:c r="L1347" t="str">
        <x:v>Yes</x:v>
      </x:c>
      <x:c r="M1347" s="6" t="e">
        <x:f>HYPERLINK("https://github.com/initfunction/TacDroid","https://github.com/initfunction/TacDroid")</x:f>
        <x:v>HYPERLINK is not implemented. linkLocation=https://github.com/initfunction/TacDroid, friendlyName=https://github.com/initfunction/TacDroid</x:v>
      </x:c>
      <x:c r="N1347" t="str">
        <x:v>1</x:v>
      </x:c>
      <x:c r="O1347" t="str">
        <x:v>Software security and vulnerability analysis</x:v>
      </x:c>
      <x:c r="P1347" t="str">
        <x:v>Malicious code detection</x:v>
      </x:c>
      <x:c r="Q1347" t="str">
        <x:v>No</x:v>
      </x:c>
    </x:row>
    <x:row r="1348" ht="25.5" customHeight="1">
      <x:c r="A1348" t="str">
        <x:v>PacDroid: A Pointer-Analysis-Centric Framework for Security Vulnerabilities in Android AppsSecurityAward Winner Best Artifact</x:v>
      </x:c>
      <x:c r="B1348" t="str">
        <x:v>Testing</x:v>
      </x:c>
      <x:c r="C1348" t="str">
        <x:v>The paper introduces PacDroid, a static analysis framework for detecting security vulnerabilities in Android apps. PacDroid employs a pointer-analysis-centric (PAC) approach to unify the handling of Android features such as inter-component communication and lifecycles, addressing inefficiencies in existing frameworks like FlowDroid and IceTA. Evaluations show that PacDroid outperforms state-of-the-art tools in precision, speed, and robustness, detecting 77 real vulnerabilities missed by others.</x:v>
      </x:c>
      <x:c r="D1348" t="str">
        <x:v>The paper introduces PacDroid, a static analysis framework for detecting security vulnerabilities in Android apps. PacDroid employs a pointer-analysis-centric (PAC) approach to unify the handling of Android features such as inter-component communication and lifecycles, addressing inefficiencies in existing frameworks like FlowDroid and IceTA. Evaluations show that PacDroid outperforms state-of-the-art tools in precision, speed, and robustness, detecting 77 real vulnerabilities missed by others.</x:v>
      </x:c>
      <x:c r="E1348" t="str">
        <x:v>The static analysis and detection of Android application security vulnerabilities focuses on unified processing of Android features through pointer analysis to improve the efficiency and accuracy of analysis.</x:v>
      </x:c>
      <x:c r="F1348" t="str">
        <x:v>No</x:v>
      </x:c>
      <x:c r="G1348" t="str">
        <x:v>ICSE-25</x:v>
      </x:c>
      <x:c r="H1348" t="str">
        <x:v>DroidBench
ICC-Bench
UBCBench
45 real-world Android apps (from TaintBench and UBCBench)</x:v>
      </x:c>
      <x:c r="I1348" t="str">
        <x:v>F-measure: PacDroid reaches 90%, which is better than FlowIccTA (77%), P/Taint (72%) and Amandroid (65%).
Analysis speed: PacDroid is 2.6 times faster than FlowIccTA, 28.8 times faster than P/Taint, and 4.4 times faster than Amandroid.
Robustness (crash rate): PacDroid is 4%, lower than other frameworks (FlowIccTA 27%, P/Taint 8%, Amandroid 6%).
Real vulnerability detection: PacDroid detected 187 out of 250 real vulnerabilities, 77 of which were not detected by other frameworks.</x:v>
      </x:c>
      <x:c r="J1348" t="str">
        <x:v>Yes</x:v>
      </x:c>
      <x:c r="K1348" t="str">
        <x:v>The paper mentioned that the security team of a Fortune 500 software company developed 40 Android vulnerability analysis tools based on PacDroid and integrated them into its DevSecOps security scan. Analyzing 8-10 applications every day, an average of more than 100 potential vulnerabilities are discovered every day.</x:v>
      </x:c>
      <x:c r="L1348" t="str">
        <x:v>No</x:v>
      </x:c>
      <x:c r="M1348" s="6"/>
      <x:c r="N1348"/>
      <x:c r="O1348" t="str">
        <x:v>Program Analysis and Software Testing</x:v>
      </x:c>
      <x:c r="P1348" t="str">
        <x:v>program analysis techniques</x:v>
      </x:c>
      <x:c r="Q1348" t="str">
        <x:v>No</x:v>
      </x:c>
    </x:row>
    <x:row r="1349" ht="25.5" customHeight="1">
      <x:c r="A1349" t="str">
        <x:v>ROSA: Finding Backdoors with FuzzingSecurityAward Winner Best Artifact</x:v>
      </x:c>
      <x:c r="B1349" t="str">
        <x:v>Testing</x:v>
      </x:c>
      <x:c r="C1349" t="str">
        <x:v>The paper introduces ROSA, a novel approach that combines graybox fuzzing (AFL++) with a metamorphic oracle to detect code-level backdoors dynamically. By analyzing divergent system call behaviors, ROSA identifies backdoor triggers without requiring manual reverse-engineering. Evaluated on the Rosarum benchmark (17 backdoors), ROSA demonstrates robustness, speed, and automation comparable to traditional fuzzing, outperforming existing tools like STRINGER.</x:v>
      </x:c>
      <x:c r="D1349" t="str">
        <x:v>The paper introduces ROSA, a novel approach that combines graybox fuzzing (AFL++) with a metamorphic oracle to detect code-level backdoors dynamically. By analyzing divergent system call behaviors, ROSA identifies backdoor triggers without requiring manual reverse-engineering. Evaluated on the Rosarum benchmark (17 backdoors), ROSA demonstrates robustness, speed, and automation comparable to traditional fuzzing, outperforming existing tools like STRINGER.</x:v>
      </x:c>
      <x:c r="E1349" t="str">
        <x:v>Automated detection of code-level backdoors, focusing on improving the coverage and efficiency of backdoor detection through dynamic analysis and deformation test predictions.</x:v>
      </x:c>
      <x:c r="F1349" t="str">
        <x:v>No</x:v>
      </x:c>
      <x:c r="G1349" t="str">
        <x:v>ICSE-25</x:v>
      </x:c>
      <x:c r="H1349" t="str">
        <x:v>Rosarum: Contains 7 real backdoors and 10 synthetic backdoors, covering a variety of program types (such as FTP servers, command line tools, etc.).
Some backdoors come from historical vulnerabilities (such as ProFTPD, vsFTPd) and the standard fuzzing benchmark (MAGMA).</x:v>
      </x:c>
      <x:c r="I1349" t="str">
        <x:v>Detection rate: ROSA detects all 17 backdoors (100%) in the Rosarum benchmark, while the existing tool STRINGER detects only 4 (24%).
Speed: The average detection time is 1 hour and 30 minutes, and 53% of backdoors can be detected within 1 hour at the fastest.
Automation level: On average, 7 suspicious inputs need to be manually checked (STRINGER needs to check 308), and the false alarm rate is significantly reduced.</x:v>
      </x:c>
      <x:c r="J1349" t="str">
        <x:v>No</x:v>
      </x:c>
      <x:c r="K1349" t="str">
        <x:v>Not reported</x:v>
      </x:c>
      <x:c r="L1349" t="str">
        <x:v>No</x:v>
      </x:c>
      <x:c r="M1349" s="6"/>
      <x:c r="N1349"/>
      <x:c r="O1349" t="str">
        <x:v>Software security and vulnerability analysis</x:v>
      </x:c>
      <x:c r="P1349" t="str">
        <x:v>Code Poisoning and Backdoor Detection</x:v>
      </x:c>
      <x:c r="Q1349" t="str">
        <x:v>No</x:v>
      </x:c>
    </x:row>
    <x:row r="1350" ht="25.5" customHeight="1">
      <x:c r="A1350" t="str">
        <x:v>Analyzing the Feasibility of Adopting Google's Nonce-Based CSP Solutions on WebsitesSecurity</x:v>
      </x:c>
      <x:c r="B1350" t="str">
        <x:v>Development</x:v>
      </x:c>
      <x:c r="C1350" t="str">
        <x:v>The paper investigates the feasibility of adopting Google's nonce-based Content Security Policy (CSP) solutions on websites. CSP is a leading security mechanism to mitigate content injection attacks like Cross-Site Scripting (XSS), but its deployment is complex and often insecure. Google's nonce-based CSP solutions are simpler and more secure. Through a large-scale measurement study of the Tranco top 10K websites, the paper analyzes the adoptability, issues, and stability of these solutions. The results show that most websites can successfully adopt nonce-based CSPs, with some even capable of deploying stronger solutions.</x:v>
      </x:c>
      <x:c r="D1350" t="str">
        <x:v>The paper investigates the feasibility of adopting Google's nonce-based Content Security Policy (CSP) solutions on websites. CSP is a leading security mechanism to mitigate content injection attacks like Cross-Site Scripting (XSS), but its deployment is complex and often insecure. Google's nonce-based CSP solutions are simpler and more secure. Through a large-scale measurement study of the Tranco top 10K websites, the paper analyzes the adoptability, issues, and stability of these solutions. The results show that most websites can successfully adopt nonce-based CSPs, with some even capable of deploying stronger solutions.</x:v>
      </x:c>
      <x:c r="E1350" t="str">
        <x:v>Analyze the feasibility of adopting Google's random number-based CSP solution on the website, including its adoptability, deployment issues and stability.</x:v>
      </x:c>
      <x:c r="F1350" t="str">
        <x:v>No</x:v>
      </x:c>
      <x:c r="G1350" t="str">
        <x:v>ICSE-25</x:v>
      </x:c>
      <x:c r="H1350" t="str">
        <x:v>Tranco's top 10K websites were used as research objects, and they were crawled three times to verify stability.</x:v>
      </x:c>
      <x:c r="I1350" t="str">
        <x:v>Quantitative indicators:
Adoptability: The proportion of websites that can adopt non-random number-based CSP solutions.
Issue Classification: Analyze the type of resource (e.g., first-party or third-party resource) that is preventing adoption.
Stability: Verified by the consistency of three crawling results.
Effect:
62.74% of websites can fully adopt non-random number-based CSP solutions.
21.53% of websites can adopt higher-level solutions.
After solving the first-party resource problem, the adoptability can be increased by 13.39%.</x:v>
      </x:c>
      <x:c r="J1350" t="str">
        <x:v>Yes</x:v>
      </x:c>
      <x:c r="K1350" t="str">
        <x:v>The paper mentioned that Google has successfully deployed non-random number-based CSP solutions in more than 160 services, covering 62% of external traffic and intercepting 60% of XSS attacks.</x:v>
      </x:c>
      <x:c r="L1350" t="str">
        <x:v>No</x:v>
      </x:c>
      <x:c r="M1350" s="6"/>
      <x:c r="N1350"/>
      <x:c r="O1350" t="str">
        <x:v>Software security and vulnerability analysis</x:v>
      </x:c>
      <x:c r="P1350" t="str">
        <x:v>Information leakage quantification and security assessment</x:v>
      </x:c>
      <x:c r="Q1350" t="str">
        <x:v>No</x:v>
      </x:c>
    </x:row>
    <x:row r="1351" ht="25.5" customHeight="1">
      <x:c r="A1351" t="str">
        <x:v>Early Detection of Performance Regressions by Bridging Local Performance Data and Architectural ModelsSecurityAward Winner</x:v>
      </x:c>
      <x:c r="B1351" t="str">
        <x:v>Testing</x:v>
      </x:c>
      <x:c r="C1351" t="str">
        <x:v>The paper proposes a novel approach for early detection of performance regressions by bridging local performance data from component-level testing with system architectural models. Traditional system-level performance testing is resource-intensive and conducted late in the development cycle, while component-level testing fails to capture system-wide performance impacts. The method predicts performance regressions during development, reducing reliance on costly system tests. Evaluations on benchmark systems demonstrate its effectiveness in detecting regressions under varying workloads, making it suitable for fast-paced development practices like DevOps.</x:v>
      </x:c>
      <x:c r="D1351" t="str">
        <x:v>The paper proposes a novel approach for early detection of performance regressions by bridging local performance data from component-level testing with system architectural models. Traditional system-level performance testing is resource-intensive and conducted late in the development cycle, while component-level testing fails to capture system-wide performance impacts. The method predicts performance regressions during development, reducing reliance on costly system tests. Evaluations on benchmark systems demonstrate its effectiveness in detecting regressions under varying workloads, making it suitable for fast-paced development practices like DevOps.</x:v>
      </x:c>
      <x:c r="E1351" t="str">
        <x:v>Early detection of software performance regressions by combining component-level performance data with system architecture models.</x:v>
      </x:c>
      <x:c r="F1351" t="str">
        <x:v>No</x:v>
      </x:c>
      <x:c r="G1351" t="str">
        <x:v>ICSE-25</x:v>
      </x:c>
      <x:c r="H1351" t="str">
        <x:v>The paper uses two open source benchmark systems:
TeaStore: A microservices reference application that simulates an online store.
TrainTicket: A train ticket booking system that includes multiple microservices.</x:v>
      </x:c>
      <x:c r="I1351" t="str">
        <x:v>Quantitative indicators:
MPD (Mean Performance Degradation): Average performance degradation.
Effect Size: Quantifies the statistical significance of performance regression.
Outcome (result classification): including TP (true positive), TN (true negative), FP (false positive), and FN (false negative).
Effect:
In fixed workload scenarios, 7/9 performance regression cases were successfully detected.
In variable workload scenarios, the method can still maintain consistency, but there are a few FP and FN cases.
The method significantly reduces the resource consumption of system-level performance testing.</x:v>
      </x:c>
      <x:c r="J1351" t="str">
        <x:v>No</x:v>
      </x:c>
      <x:c r="K1351" t="str">
        <x:v>Not reported</x:v>
      </x:c>
      <x:c r="L1351" t="str">
        <x:v>No</x:v>
      </x:c>
      <x:c r="M1351" s="6"/>
      <x:c r="N1351"/>
      <x:c r="O1351" t="str">
        <x:v>Systems and Performance Engineering</x:v>
      </x:c>
      <x:c r="P1351" t="str">
        <x:v>Performance testing and optimization</x:v>
      </x:c>
      <x:c r="Q1351" t="str">
        <x:v>No</x:v>
      </x:c>
    </x:row>
    <x:row r="1352" ht="25.5" customHeight="1">
      <x:c r="A1352" t="str">
        <x:v>Practical Object-Level Sanitizer With Aggregated Memory Access and Custom AllocatorSecurity</x:v>
      </x:c>
      <x:c r="B1352" t="str">
        <x:v>Testing</x:v>
      </x:c>
      <x:c r="C1352" t="str">
        <x:v>The paper introduces OLASan, a novel object-level memory sanitizer designed to reduce runtime overhead while accurately detecting memory violations, including intra-object overflows. Unlike existing tools, OLASan aggregates multiple memory accesses to the same object or function level, enabling targeted sanitization and avoiding redundant runtime checks. It integrates static analysis, dynamic profiling, and a custom allocator with memory tagging. Evaluations on SPEC CPU benchmarks show that OLASan outperforms state-of-the-art sanitizers like ASan, ASan--, and GiantSan in runtime efficiency. Additionally, OLASan achieves zero false negatives and positives in the Juliet test suite.</x:v>
      </x:c>
      <x:c r="D1352" t="str">
        <x:v>The paper introduces OLASan, a novel object-level memory sanitizer designed to reduce runtime overhead while accurately detecting memory violations, including intra-object overflows. Unlike existing tools, OLASan aggregates multiple memory accesses to the same object or function level, enabling targeted sanitization and avoiding redundant runtime checks. It integrates static analysis, dynamic profiling, and a custom allocator with memory tagging. Evaluations on SPEC CPU benchmarks show that OLASan outperforms state-of-the-art sanitizers like ASan, ASan--, and GiantSan in runtime efficiency. Additionally, OLASan achieves zero false negatives and positives in the Juliet test suite.</x:v>
      </x:c>
      <x:c r="E1352" t="str">
        <x:v>The optimization of memory safety detection tools focuses on reducing runtime overhead and improving detection accuracy through object-level memory access aggregation and customized memory tag technology.</x:v>
      </x:c>
      <x:c r="F1352" t="str">
        <x:v>No</x:v>
      </x:c>
      <x:c r="G1352" t="str">
        <x:v>ICSE-25</x:v>
      </x:c>
      <x:c r="H1352" t="str">
        <x:v>SPEC CPU2006 and SPEC CPU2017 (Performance Evaluation)
Juliet Test Suite (security detection capability assessment)
Linux Flaw Project and Magma (Realistic Vulnerability Detection Assessment)</x:v>
      </x:c>
      <x:c r="I1352" t="str">
        <x:v>Runtime overhead: OLASan average overhead is 69.59%, lower than ASan (220.77%), ASan-- (194.79%) and GiantSan (176.11%).
Detection capability: Achieving zero false negatives (100% detection rate) in the Juliet test suite, which is better than other tools (such as GiantSan with a false negative rate of up to 17.86%).
Compilation time: OLASan compilation time increased by 211.09%, higher than ASan (69.14%) and ASan-- (141.28%).</x:v>
      </x:c>
      <x:c r="J1352" t="str">
        <x:v>No</x:v>
      </x:c>
      <x:c r="K1352" t="str">
        <x:v>Not reported</x:v>
      </x:c>
      <x:c r="L1352" t="str">
        <x:v>No</x:v>
      </x:c>
      <x:c r="M1352" s="6"/>
      <x:c r="N1352"/>
      <x:c r="O1352" t="str">
        <x:v>Program Analysis and Software Testing</x:v>
      </x:c>
      <x:c r="P1352" t="str">
        <x:v>program analysis techniques</x:v>
      </x:c>
      <x:c r="Q1352" t="str">
        <x:v>No</x:v>
      </x:c>
    </x:row>
    <x:row r="1353" ht="25.5" customHeight="1">
      <x:c r="A1353" t="str">
        <x:v>GVI: Guided Vulnerability Imagination for Boosting Deep Vulnerability DetectorsSecurity</x:v>
      </x:c>
      <x:c r="B1353" t="str">
        <x:v>Testing</x:v>
      </x:c>
      <x:c r="C1353" t="str">
        <x:v>The paper introduces GVI, a novel approach that leverages Large Language Models (LLMs) to generate realistic and diverse vulnerability samples for enhancing deep learning-based vulnerability detectors. Inspired by human learning with imagination, GVI uses a Chain-of-Thought (CoT) prompting strategy to guide LLMs in analyzing seed vulnerabilities and generating new samples. Evaluations on three datasets (Devign, ReVeal, and Big-Vul) and three detectors (Devign, ReVeal, and LineVul) demonstrate that GVI outperforms existing methods in both sample quality and detection performance.</x:v>
      </x:c>
      <x:c r="D1353" t="str">
        <x:v>The paper introduces GVI, a novel approach that leverages Large Language Models (LLMs) to generate realistic and diverse vulnerability samples for enhancing deep learning-based vulnerability detectors. Inspired by human learning with imagination, GVI uses a Chain-of-Thought (CoT) prompting strategy to guide LLMs in analyzing seed vulnerabilities and generating new samples. Evaluations on three datasets (Devign, ReVeal, and Big-Vul) and three detectors (Devign, ReVeal, and LineVul) demonstrate that GVI outperforms existing methods in both sample quality and detection performance.</x:v>
      </x:c>
      <x:c r="E1353" t="str">
        <x:v>Generate high-quality vulnerability samples through large language models to solve the class imbalance problem in vulnerability detection data sets and improve the performance of deep learning vulnerability detectors.</x:v>
      </x:c>
      <x:c r="F1353" t="str">
        <x:v>Yes</x:v>
      </x:c>
      <x:c r="G1353" t="str">
        <x:v>ICSE-25</x:v>
      </x:c>
      <x:c r="H1353" t="str">
        <x:v>Vulnerability data sets: Devign, ReVeal, Big-Vul
Vulnerability detectors: Devign, ReVeal, LineVul</x:v>
      </x:c>
      <x:c r="I1353" t="str">
        <x:v>Quality of generated samples: 90.6% of the vulnerability samples generated by GVI are marked as real vulnerabilities, which is higher than VULGEN (71.0%) and VGX (73.9%).
Detection performance improvement:
In terms of F1 scores, GVI is 324.33% and 379.64% higher on average than VULGEN and VGX respectively.
In some test scenarios, GVI improved detector performance by 120.30%.
Category imbalance processing: GVI outperforms traditional category imbalance processing methods (such as Oversampling, FocalLoss) in all test scenarios.</x:v>
      </x:c>
      <x:c r="J1353" t="str">
        <x:v>No</x:v>
      </x:c>
      <x:c r="K1353" t="str">
        <x:v>Not reported</x:v>
      </x:c>
      <x:c r="L1353" t="str">
        <x:v>No</x:v>
      </x:c>
      <x:c r="M1353" s="6" t="e">
        <x:f>HYPERLINK("https://github.com/GVI24/GVI","https://github.com/GVI24/GVI")</x:f>
        <x:v>HYPERLINK is not implemented. linkLocation=https://github.com/GVI24/GVI, friendlyName=https://github.com/GVI24/GVI</x:v>
      </x:c>
      <x:c r="N1353" t="str">
        <x:v>1</x:v>
      </x:c>
      <x:c r="O1353" t="str">
        <x:v>Software security and vulnerability analysis</x:v>
      </x:c>
      <x:c r="P1353" t="str">
        <x:v>Defect prediction and generation</x:v>
      </x:c>
      <x:c r="Q1353" t="str">
        <x:v>Yes</x:v>
      </x:c>
    </x:row>
    <x:row r="1354" ht="25.5" customHeight="1">
      <x:c r="A1354" t="str">
        <x:v>Decoding Secret Memorization in Code LLMs Through Token-Level CharacterizationSecurity</x:v>
      </x:c>
      <x:c r="B1354" t="str">
        <x:v>Development</x:v>
      </x:c>
      <x:c r="C1354" t="str">
        <x:v>This paper investigates the privacy risks of Code Large Language Models (LLMs) memorizing sensitive information (e.g., API keys, credentials) during training. The authors propose DeSec, a token-level method to distinguish real secrets from hallucinated ones by analyzing four key token probability characteristics. DeSec consists of an offline token scoring model and an online guided decoding process. Experiments on state-of-the-art Code LLMs (e.g., CodeLlama, StarCoder2) demonstrate that DeSec outperforms baselines, achieving higher plausible rates (44.74% on average) and extracting more real secrets (1,076 in total). The work provides a framework for assessing privacy leakage in Code LLMs.</x:v>
      </x:c>
      <x:c r="D1354" t="str">
        <x:v>This paper investigates the privacy risks of Code Large Language Models (LLMs) memorizing sensitive information (e.g., API keys, credentials) during training. The authors propose DeSec, a token-level method to distinguish real secrets from hallucinated ones by analyzing four key token probability characteristics. DeSec consists of an offline token scoring model and an online guided decoding process. Experiments on state-of-the-art Code LLMs (e.g., CodeLlama, StarCoder2) demonstrate that DeSec outperforms baselines, achieving higher plausible rates (44.74% on average) and extracting more real secrets (1,076 in total). The work provides a framework for assessing privacy leakage in Code LLMs.</x:v>
      </x:c>
      <x:c r="E1354" t="str">
        <x:v>Memory and leakage risks of sensitive information in code generation large models (Code LLMs), focusing on exploring how to efficiently distinguish and extract real secrets through token-level feature extraction and guided decoding technology.</x:v>
      </x:c>
      <x:c r="F1354" t="str">
        <x:v>Yes</x:v>
      </x:c>
      <x:c r="G1354" t="str">
        <x:v>ICSE-25</x:v>
      </x:c>
      <x:c r="H1354" s="5" t="str">
        <x:v>Data set: 1,200 code files containing sensitive information (from open source warehouses, covering HTML, Java and other languages).
Models: StableCode-3B, CodeGen2.5-7B, DeepSeek-Coder-6.7B, CodeLlama-13B, StarCoder2-15B.</x:v>
      </x:c>
      <x:c r="I1354" t="str">
        <x:v>Plausible Rate (PR): DeSec averages 44.74%, which is significantly higher than baseline HCR (10.98%) and BS-5 (23.60%).
Real Secrets (RS#): DeSec extracts 1,076 real secrets, far exceeding HCR (230) and BS-5 (845).
F1-score: The token scoring model reaches 0.93 on StarCoder2-15B, indicating efficient discrimination ability.</x:v>
      </x:c>
      <x:c r="J1354" t="str">
        <x:v>No</x:v>
      </x:c>
      <x:c r="K1354" t="str">
        <x:v>The paper mentions industry cases, such as the practical application of GitHub Copilot and Visual Studio Code integrating Code LLMs (such as CodeGeeX), but does not carry out specific case analysis.</x:v>
      </x:c>
      <x:c r="L1354" t="str">
        <x:v>No</x:v>
      </x:c>
      <x:c r="M1354" s="6"/>
      <x:c r="N1354"/>
      <x:c r="O1354" t="str">
        <x:v>SE for AI </x:v>
      </x:c>
      <x:c r="P1354" t="str">
        <x:v>Code pre-trained model</x:v>
      </x:c>
      <x:c r="Q1354" t="str">
        <x:v>Yes</x:v>
      </x:c>
    </x:row>
    <x:row r="1355" ht="25.5" customHeight="1">
      <x:c r="A1355" s="2" t="str">
        <x:v>Are We Learning the Right Features? A Framework for Evaluating DL-Based Software Vulnerability Detection SolutionsSecurity</x:v>
      </x:c>
      <x:c r="B1355" t="str">
        <x:v>Testing</x:v>
      </x:c>
      <x:c r="C1355" t="str">
        <x:v>This paper introduces VIPer, a framework for evaluating deep learning-based vulnerability detection methods by assessing whether they learn the right code features (i.e., genuine vulnerability-related features rather than spurious correlations). The authors analyze syntactic and semantic features in vulnerability datasets, develop an extendable taxonomy of code features, and design two types of code perturbations: Feature-Preserving Perturbations (FPP) and Feature-Eliminating Perturbations (FEP). Experiments reveal significant performance gaps in state-of-the-art detectors under FPP and FEP, exposing their reliance on spurious features. VIPer provides a systematic tool for evaluating and improving vulnerability detectors.</x:v>
      </x:c>
      <x:c r="D1355" t="str">
        <x:v>This paper introduces VIPer, a framework for evaluating deep learning-based vulnerability detection methods by assessing whether they learn the right code features (i.e., genuine vulnerability-related features rather than spurious correlations). The authors analyze syntactic and semantic features in vulnerability datasets, develop an extendable taxonomy of code features, and design two types of code perturbations: Feature-Preserving Perturbations (FPP) and Feature-Eliminating Perturbations (FEP). Experiments reveal significant performance gaps in state-of-the-art detectors under FPP and FEP, exposing their reliance on spurious features. VIPer provides a systematic tool for evaluating and improving vulnerability detectors.</x:v>
      </x:c>
      <x:c r="E1355" t="str">
        <x:v>The feature learning evaluation of software vulnerability detection methods based on deep learning focuses on how to distinguish real vulnerability features (Vulnerability Features, VFs) from spurious relevant features (Spurious Features, SFs), and quantify the impact of these features on detector predictions through perturbation methods.</x:v>
      </x:c>
      <x:c r="F1355" t="str">
        <x:v>Yes</x:v>
      </x:c>
      <x:c r="G1355" t="str">
        <x:v>ICSE-25</x:v>
      </x:c>
      <x:c r="H1355" t="str">
        <x:v>Dataset: SARD (contains 22,080 C/C++ files), FFmpeg+Qemu, Draper, BigVul.
Detectors: DeepWukong, ReVeal, DeepDFA, LineVul, SySeVR (covers Tukey and token-based detection methods).</x:v>
      </x:c>
      <x:c r="I1355" t="str">
        <x:v>Precision and Recall:
For real vulnerability features (VFs), FEP caused the detector to retain on average 84% of false predictions (should have changed but did not change), and FPP led to only 2% of false predictions (should have remained but changed).
For spurious features (SFs), FPP causes the Tukey detector’s recall to drop by up to 29%.
Satisfaction Rate (SR):
DeepWukong has the highest SR (88%) for overflow vulnerabilities, and SySeVR has the lowest (61%).</x:v>
      </x:c>
      <x:c r="J1355" t="str">
        <x:v>No</x:v>
      </x:c>
      <x:c r="K1355" t="str">
        <x:v>The SARD dataset is supported by the National Institute of Standards and Technology (NIST) and contains real vulnerabilities (such as those of Wireshark and GIMP).
Actual application scenarios of detection tools such as SySeVR and LineVul, but no specific case analysis was carried out.</x:v>
      </x:c>
      <x:c r="L1355" t="str">
        <x:v>No</x:v>
      </x:c>
      <x:c r="M1355" s="6"/>
      <x:c r="N1355"/>
      <x:c r="O1355" t="str">
        <x:v>Software maintenance and evolution</x:v>
      </x:c>
      <x:c r="P1355" t="str">
        <x:v>Automated program repair</x:v>
      </x:c>
      <x:c r="Q1355" t="str">
        <x:v>Yes</x:v>
      </x:c>
    </x:row>
    <x:row r="1356" ht="25.5" customHeight="1">
      <x:c r="A1356" t="str">
        <x:v>Boosting Static Resource Leak Detection via LLM-based Resource-Oriented Intention InferenceSecurity</x:v>
      </x:c>
      <x:c r="B1356" t="str">
        <x:v>Testing</x:v>
      </x:c>
      <x:c r="C1356" t="str">
        <x:v>The paper proposes a novel approach called InferROI, which leverages the code comprehension capabilities of large language models (LLMs) to directly infer resource-oriented intentions (e.g., acquisition, release, and reachability validation) in code, thereby enhancing static resource leak detection. Traditional methods rely on predefined API pair matching, leading to false negatives and false positives. InferROI combines LLM-based intention inference with lightweight static analysis to significantly improve detection rates and accuracy. Experiments show that InferROI achieves bug detection rates of 59.3% and 62.5% on the DroidLeaks and JLeaks datasets, respectively, with low false alarm rates. Additionally, InferROI identified 29 previously unknown resource leak bugs in real-world open-source projects.</x:v>
      </x:c>
      <x:c r="D1356" t="str">
        <x:v>The paper proposes a novel approach called InferROI, which leverages the code comprehension capabilities of large language models (LLMs) to directly infer resource-oriented intentions (e.g., acquisition, release, and reachability validation) in code, thereby enhancing static resource leak detection. Traditional methods rely on predefined API pair matching, leading to false negatives and false positives. InferROI combines LLM-based intention inference with lightweight static analysis to significantly improve detection rates and accuracy. Experiments show that InferROI achieves bug detection rates of 59.3% and 62.5% on the DroidLeaks and JLeaks datasets, respectively, with low false alarm rates. Additionally, InferROI identified 29 previously unknown resource leak bugs in real-world open-source projects.</x:v>
      </x:c>
      <x:c r="E1356" t="str">
        <x:v>Static resource leak detection based on LLM focuses on improving detection results by inferring resource-oriented intentions.</x:v>
      </x:c>
      <x:c r="F1356" t="str">
        <x:v>Yes</x:v>
      </x:c>
      <x:c r="G1356" t="str">
        <x:v>ICSE-25</x:v>
      </x:c>
      <x:c r="H1356" t="str">
        <x:v>DroidLeaks: Contains resource leak vulnerabilities in 86 Android applications.
JLeaks: Contains resource leak vulnerabilities in 784 Java projects.</x:v>
      </x:c>
      <x:c r="I1356" t="str">
        <x:v>Bug Detection Rate (BDR): 59.3% on DroidLeaks and 62.5% on JLeaks.
False Alarm Rate (FAR): 18.6% on DroidLeaks and 19.5% on JLeaks.
F1 Score: 0.667 on DroidLeaks, 0.687 on JLeaks.
Resource type coverage: 67.9% on DroidLeaks and 60.1% on JLeaks.</x:v>
      </x:c>
      <x:c r="J1356" t="str">
        <x:v>Yes</x:v>
      </x:c>
      <x:c r="K1356" t="str">
        <x:v>The paper mentions the application of InferROI in real open source projects and discovered 29 unknown resource leak vulnerabilities, 7 of which were confirmed and fixed by developers. In addition, the paper also compared industrial-grade static detection tools (such as SpotBugs, Infer, and PMD), and the results showed that InferROI was significantly better than these tools in terms of detection rate.</x:v>
      </x:c>
      <x:c r="L1356" t="str">
        <x:v>No</x:v>
      </x:c>
      <x:c r="M1356" s="6" t="e">
        <x:f>HYPERLINK("https://github.com/cs-wangchong/InferROI-Replication","https://github.com/cs-wangchong/InferROI-Replication")</x:f>
        <x:v>HYPERLINK is not implemented. linkLocation=https://github.com/cs-wangchong/InferROI-Replication, friendlyName=https://github.com/cs-wangchong/InferROI-Replication</x:v>
      </x:c>
      <x:c r="N1356" t="str">
        <x:v>1</x:v>
      </x:c>
      <x:c r="O1356" t="str">
        <x:v>Systems and Performance Engineering</x:v>
      </x:c>
      <x:c r="P1356" t="str">
        <x:v>Resource leak detection</x:v>
      </x:c>
      <x:c r="Q1356" t="str">
        <x:v>Yes</x:v>
      </x:c>
    </x:row>
    <x:row r="1357" ht="25.5" customHeight="1">
      <x:c r="A1357" t="str">
        <x:v>Weakly-supervised Log-based Anomaly Detection with Inexact Labels via Multi-instance LearningSecurity</x:v>
      </x:c>
      <x:c r="B1357" t="str">
        <x:v>Testing</x:v>
      </x:c>
      <x:c r="C1357" t="str">
        <x:v>The paper proposes MIDLog, a weakly-supervised log-based anomaly detection approach using multi-instance learning (MIL). It introduces an "inexact labeling" strategy, where experts label bags of log entries within time spans instead of individual entries, significantly reducing annotation effort. MIDLog combines Global Normality Center Learning (GNCL) and Multi-Instance Deviation Learning (MIDL) to infer anomalies from inexactly labeled log bags. Experiments show that MIDLog achieves an F1 score exceeding 85% on three public datasets, outperforming traditional supervised methods.</x:v>
      </x:c>
      <x:c r="D1357" t="str">
        <x:v>The paper proposes MIDLog, a weakly-supervised log-based anomaly detection approach using multi-instance learning (MIL). It introduces an "inexact labeling" strategy, where experts label bags of log entries within time spans instead of individual entries, significantly reducing annotation effort. MIDLog combines Global Normality Center Learning (GNCL) and Multi-Instance Deviation Learning (MIDL) to infer anomalies from inexactly labeled log bags. Experiments show that MIDLog achieves an F1 score exceeding 85% on three public datasets, outperforming traditional supervised methods.</x:v>
      </x:c>
      <x:c r="E1357" t="str">
        <x:v>Weakly supervised log anomaly detection based on imprecise labels, focusing on inferring fine-grained anomalies from coarse-grained annotations via multi-instance learning.</x:v>
      </x:c>
      <x:c r="F1357" t="str">
        <x:v>Yes</x:v>
      </x:c>
      <x:c r="G1357" t="str">
        <x:v>ICSE-25</x:v>
      </x:c>
      <x:c r="H1357" t="str">
        <x:v>Public datasets: Spirit, Thunderbird, Hadoop.
Industrial data set: System A (logs from Kubernetes microservices architecture).</x:v>
      </x:c>
      <x:c r="I1357" t="str">
        <x:v>F1 Score: Over 85% on three public datasets.
AUC-PR: Spirit (99.66%), Thunderbird (96.63%), Hadoop (90.38%).
Comparative experiment: Compared with the traditional supervised method (the same number of accurate labels), the F1 score is increased by 6.20%.</x:v>
      </x:c>
      <x:c r="J1357" t="str">
        <x:v>Yes</x:v>
      </x:c>
      <x:c r="K1357" t="str">
        <x:v>The paper verifies the effectiveness of MIDLog on the industrial data set System A, demonstrating its applicability in complex microservice environments. In addition, by simulating a real industrial scenario (800 log entries for each imprecise label), it is demonstrated that this method can significantly reduce the labeling cost.</x:v>
      </x:c>
      <x:c r="L1357" t="str">
        <x:v>No</x:v>
      </x:c>
      <x:c r="M1357" s="6" t="e">
        <x:f>HYPERLINK("https://github.com/hemh02/MIDLog","https://github.com/hemh02/MIDLog")</x:f>
        <x:v>HYPERLINK is not implemented. linkLocation=https://github.com/hemh02/MIDLog, friendlyName=https://github.com/hemh02/MIDLog</x:v>
      </x:c>
      <x:c r="N1357" t="str">
        <x:v>5</x:v>
      </x:c>
      <x:c r="O1357" t="str">
        <x:v>Anomaly detection and fault diagnosis</x:v>
      </x:c>
      <x:c r="P1357" t="str">
        <x:v>Log anomaly detection</x:v>
      </x:c>
      <x:c r="Q1357" t="str">
        <x:v>Yes</x:v>
      </x:c>
    </x:row>
    <x:row r="1358" ht="25.5" customHeight="1">
      <x:c r="A1358" t="str">
        <x:v>When Quantum Meets Classical: Characterizing Hybrid Quantum-Classical Issues Discussed in Developer ForumsQuantum</x:v>
      </x:c>
      <x:c r="B1358" t="str">
        <x:v>Development</x:v>
      </x:c>
      <x:c r="C1358" t="str">
        <x:v>This paper presents the first empirical study characterizing recurring issues in Hybrid Quantum-Classical (HQC) application development. By analyzing 531 real-world issues from the Xanadu Discussion Forums and Quantum Computing Stack Exchange, the authors developed a comprehensive taxonomy categorizing issues into software faults, hardware/simulator problems, configuration errors, library/platform issues, and developer mistakes. Key findings include: 74% of issues manifest as crashes, 70% stem from developer errors, and rapid platform evolution introduces compatibility challenges. The study provides actionable recommendations to enhance HQC application reliability and debugging practices.</x:v>
      </x:c>
      <x:c r="D1358" t="str">
        <x:v>This paper presents the first empirical study characterizing recurring issues in Hybrid Quantum-Classical (HQC) application development. By analyzing 531 real-world issues from the Xanadu Discussion Forums and Quantum Computing Stack Exchange, the authors developed a comprehensive taxonomy categorizing issues into software faults, hardware/simulator problems, configuration errors, library/platform issues, and developer mistakes. Key findings include: 74% of issues manifest as crashes, 70% stem from developer errors, and rapid platform evolution introduces compatibility challenges. The study provides actionable recommendations to enhance HQC application reliability and debugging practices.</x:v>
      </x:c>
      <x:c r="E1358" t="str">
        <x:v>Classification of common problems, analysis of causes, and suggestions for improvements in hybrid quantum-classical (HQC) application development.
Specifically include:
Identify and classify problems in HQC development (e.g. quantum-specific problems, classical problems, cross-domain problems).
Analyze the manifestations of problems (crashes, error output, etc.) and root causes (developer errors, platform issues, etc.).
Provide practical suggestions to improve the reliability of HQC development.</x:v>
      </x:c>
      <x:c r="F1358" t="str">
        <x:v>No</x:v>
      </x:c>
      <x:c r="G1358" t="str">
        <x:v>ICSE-25</x:v>
      </x:c>
      <x:c r="H1358" t="str">
        <x:v>The paper does not use traditional benchmarks, but is based on the following real data sources:
Xanadu Discussion Forums (XDF): Developer discussions related to the PennyLane library.
Quantum Computing Stack Exchange (QCSE): Quantum computing technology Q&amp;A community.
A total of 531 questions in 447 discussion threads were analyzed, a taxonomy was constructed and the question distribution was statistically calculated.</x:v>
      </x:c>
      <x:c r="I1358" t="str">
        <x:v>The paper quantifies problem distribution and characteristics through statistics:
Proportion of problem categories: software failure (121), hardware/simulator problem (24), configuration problem (82), library/platform problem (116), developer error (140).
Question sources: quantum specific (16%), classical (65%), cross-domain (19%).
Manifestations: crash (74%), error output (14%), slow execution (6%).
Root causes: developer error (70%), platform issues (27%), hardware issues (3%).
Effect: Reveals the main pain points of HQC development, and provides data support for tool chain optimization and developer education.</x:v>
      </x:c>
      <x:c r="J1358" t="str">
        <x:v>No</x:v>
      </x:c>
      <x:c r="K1358" t="str">
        <x:v>Not reported</x:v>
      </x:c>
      <x:c r="L1358" t="str">
        <x:v>No</x:v>
      </x:c>
      <x:c r="M1358" s="6"/>
      <x:c r="N1358"/>
      <x:c r="O1358" t="str">
        <x:v>Cross-cutting and emerging themes</x:v>
      </x:c>
      <x:c r="P1358" t="str">
        <x:v>Quantum Software Engineering</x:v>
      </x:c>
      <x:c r="Q1358" t="str">
        <x:v>No</x:v>
      </x:c>
    </x:row>
    <x:row r="1359" ht="25.5" customHeight="1">
      <x:c r="A1359" t="str">
        <x:v>Improved Detection and Diagnosis of Faults in Deep Neural Networks Using Hierarchical and Explainable ClassificationSE for AI</x:v>
      </x:c>
      <x:c r="B1359" t="str">
        <x:v>Testing</x:v>
      </x:c>
      <x:c r="C1359" t="str">
        <x:v>This paper introduces DEFault, a novel technique for detecting and diagnosing faults in Deep Neural Network (DNN) programs. DEFault integrates dynamic and static analyses within a hierarchical classification framework to identify fault types and leverages explainable AI methods (e.g., SHAP) to pinpoint root causes. Evaluated on a dataset of approximately 14.5K DNN programs, DEFault achieves a recall of 94% in detecting real-world faults and 63% in diagnosing their root causes, outperforming state-of-the-art techniques. The paper also proposes five novel dynamic features that enhance fault detection performance by approximately 5.6%.</x:v>
      </x:c>
      <x:c r="D1359" t="str">
        <x:v>This paper introduces DEFault, a novel technique for detecting and diagnosing faults in Deep Neural Network (DNN) programs. DEFault integrates dynamic and static analyses within a hierarchical classification framework to identify fault types and leverages explainable AI methods (e.g., SHAP) to pinpoint root causes. Evaluated on a dataset of approximately 14.5K DNN programs, DEFault achieves a recall of 94% in detecting real-world faults and 63% in diagnosing their root causes, outperforming state-of-the-art techniques. The paper also proposes five novel dynamic features that enhance fault detection performance by approximately 5.6%.</x:v>
      </x:c>
      <x:c r="E1359" t="str">
        <x:v>Fault detection and diagnosis in deep neural network (DNN) programs.
Specifically include:
Combining dynamic and static analysis methods to detect faults in DNN programs.
Fault types are classified using a hierarchical classification framework.
Leverage explainable AI technologies such as SHAP to locate the root cause of failures.
New dynamic features are proposed to improve detection performance.</x:v>
      </x:c>
      <x:c r="F1359" t="str">
        <x:v>Yes</x:v>
      </x:c>
      <x:c r="G1359" t="str">
        <x:v>ICSE-25</x:v>
      </x:c>
      <x:c r="H1359" t="str">
        <x:v>The paper uses the following data sets and benchmarks:
Self-built data set: Contains 14,652 DNN programs (9,855 faulty programs + 4,797 normal programs), generated through mutation technology.
Benchmark dataset: Contains 52 real-life faulty DNN programs from StackOverflow and GitHub, used to verify the effectiveness of DEFault.</x:v>
      </x:c>
      <x:c r="I1359" t="str">
        <x:v>The paper evaluates performance using the following metrics:
Accuracy: DEFault reaches 97% in fault detection and 92.2% in fault classification.
Recall: The fault detection recall rate is 94%, and the fault diagnosis recall rate is 63%.
F1-score: Excellent performance in fault classification and root cause analysis.
Comparing baselines: DEFault outperforms existing technologies (such as DeepFD) by 3.92% and 11.54% in fault detection and classification tasks respectively.</x:v>
      </x:c>
      <x:c r="J1359" t="str">
        <x:v>No</x:v>
      </x:c>
      <x:c r="K1359" t="str">
        <x:v>Industrial applications mentioned in the paper include:
Medical Diagnosis: Application of DNN in medical image analysis.
Autonomous driving: Application of DNN in vehicle perception system.
Case study: Taking the PixelCNN model as an example, it demonstrates the effectiveness of DEFault in detecting and diagnosing complex DNN program faults.</x:v>
      </x:c>
      <x:c r="L1359" t="str">
        <x:v>No</x:v>
      </x:c>
      <x:c r="M1359" s="6"/>
      <x:c r="N1359"/>
      <x:c r="O1359" t="str">
        <x:v>Program Analysis and Software Testing</x:v>
      </x:c>
      <x:c r="P1359" t="str">
        <x:v>program analysis techniques</x:v>
      </x:c>
      <x:c r="Q1359" t="str">
        <x:v>No</x:v>
      </x:c>
    </x:row>
    <x:row r="1360" ht="25.5" customHeight="1">
      <x:c r="A1360" t="str">
        <x:v>Lightweight Concolic Testing via Path-Condition Synthesis for Deep Learning LibrariesSE for AI</x:v>
      </x:c>
      <x:c r="B1360" t="str">
        <x:v>Testing</x:v>
      </x:c>
      <x:c r="C1360" t="str">
        <x:v>The paper introduces PATHFINDER, a lightweight concolic testing technique for deep learning (DL) libraries. Traditional concolic testing faces challenges due to the high complexity and nonlinear expressions in DL libraries. PATHFINDER synthesizes approximate path conditions via inductive program synthesis, reducing overhead while effectively exploring diverse execution paths. Evaluations on PyTorch and TensorFlow show that PATHFINDER achieves 67% higher branch coverage on average compared to state-of-the-art tools like TitanFuzz and FreeFuzz, and detects 61 bugs, 59 of which were confirmed as previously unknown.</x:v>
      </x:c>
      <x:c r="D1360" t="str">
        <x:v>The paper introduces PATHFINDER, a lightweight concolic testing technique for deep learning (DL) libraries. Traditional concolic testing faces challenges due to the high complexity and nonlinear expressions in DL libraries. PATHFINDER synthesizes approximate path conditions via inductive program synthesis, reducing overhead while effectively exploring diverse execution paths. Evaluations on PyTorch and TensorFlow show that PATHFINDER achieves 67% higher branch coverage on average compared to state-of-the-art tools like TitanFuzz and FreeFuzz, and detects 61 bugs, 59 of which were confirmed as previously unknown.</x:v>
      </x:c>
      <x:c r="E1360" t="str">
        <x:v>The lightweight hybrid execution testing technology of the deep learning library improves test coverage and error detection capabilities through path condition synthesis.</x:v>
      </x:c>
      <x:c r="F1360" t="str">
        <x:v>Yes</x:v>
      </x:c>
      <x:c r="G1360" t="str">
        <x:v>ICSE-25</x:v>
      </x:c>
      <x:c r="H1360" t="str">
        <x:v>PyTorch (v2.2 and v1.11)
TensorFlow (v2.16)
Comparison tools: FreeFuzz, DeepREL, TitanFuzz, ACETest, IvySyn.</x:v>
      </x:c>
      <x:c r="I1360" t="str">
        <x:v>Branch Coverage: PATHFINDER is 63% higher on average than TitanFuzz and 120% higher than FreeFuzz.
Error detection: 61 crash errors were detected, 59 of which were confirmed as unknown errors and 32 have been fixed.
Input validity (Valid Input Ratio): The input validity of PATHFINDER is 57.24% (PyTorch) and 38.22% (TensorFlow). Although it is lower than some tools, the coverage rate is higher.</x:v>
      </x:c>
      <x:c r="J1360" t="str">
        <x:v>No</x:v>
      </x:c>
      <x:c r="K1360" t="str">
        <x:v>Not reported</x:v>
      </x:c>
      <x:c r="L1360" t="str">
        <x:v>No</x:v>
      </x:c>
      <x:c r="M1360" s="6" t="e">
        <x:f>HYPERLINK("https://github.com/starlab-unist/pathfinder-artifact","https://github.com/starlab-unist/pathfinder-artifact")</x:f>
        <x:v>HYPERLINK is not implemented. linkLocation=https://github.com/starlab-unist/pathfinder-artifact, friendlyName=https://github.com/starlab-unist/pathfinder-artifact</x:v>
      </x:c>
      <x:c r="N1360" t="str">
        <x:v>5</x:v>
      </x:c>
      <x:c r="O1360" t="str">
        <x:v>Program Analysis and Software Testing</x:v>
      </x:c>
      <x:c r="P1360" t="str">
        <x:v>Automated test generation</x:v>
      </x:c>
      <x:c r="Q1360" t="str">
        <x:v>No</x:v>
      </x:c>
    </x:row>
    <x:row r="1361" ht="25.5" customHeight="1">
      <x:c r="A1361" t="str">
        <x:v>Mock Deep Testing: Toward Separate Development of Data and Models for Deep LearningSE for AI</x:v>
      </x:c>
      <x:c r="B1361" t="str">
        <x:v>Testing</x:v>
      </x:c>
      <x:c r="C1361" t="str">
        <x:v>The paper introduces "Mock Deep Testing," a novel approach for unit testing deep learning (DL) applications by decoupling data preparation and model design stages. Traditional DL development tightly couples these stages, making independent testing challenging. The authors propose using mock data and mock models to test each stage in isolation, implemented in the KUnit framework for Keras. Evaluations on 50 DL programs and a user study with 36 participants demonstrate KUnit's effectiveness, detecting 10 issues in data preparation and 53 issues in model design. The results highlight improved testing efficiency and early bug detection.</x:v>
      </x:c>
      <x:c r="D1361" t="str">
        <x:v>The paper introduces "Mock Deep Testing," a novel approach for unit testing deep learning (DL) applications by decoupling data preparation and model design stages. Traditional DL development tightly couples these stages, making independent testing challenging. The authors propose using mock data and mock models to test each stage in isolation, implemented in the KUnit framework for Keras. Evaluations on 50 DL programs and a user study with 36 participants demonstrate KUnit's effectiveness, detecting 10 issues in data preparation and 53 issues in model design. The results highlight improved testing efficiency and early bug detection.</x:v>
      </x:c>
      <x:c r="E1361" t="str">
        <x:v>The unit testing method for deep learning applications decouples the data preparation and model design stages through mock objects to achieve independent testing.</x:v>
      </x:c>
      <x:c r="F1361" t="str">
        <x:v>Yes</x:v>
      </x:c>
      <x:c r="G1361" t="str">
        <x:v>ICSE-25</x:v>
      </x:c>
      <x:c r="H1361" t="str">
        <x:v>Dataset: 50 DL programs (42 from Stack Overflow, 8 from GitHub).
Comparison tool: DeepDiagnosis (traditional DL testing tool).
User study: 5 real datasets (from Kaggle competition) and 5 DL models.</x:v>
      </x:c>
      <x:c r="I1361" t="str">
        <x:v>Number of problem detections:
Data preparation phase: 10 issues detected (12 in total).
Model design phase: 53 issues detected (out of 62 in total).
User research results:
Participants used KUnit to solve 25 data preparation problems and 38 model design problems.
Efficiency comparison: The average debugging time of KUnit is 12 minutes, which is better than DeepDiagnosis’s 15 minutes.</x:v>
      </x:c>
      <x:c r="J1361" t="str">
        <x:v>No</x:v>
      </x:c>
      <x:c r="K1361" t="str">
        <x:v>Not reported</x:v>
      </x:c>
      <x:c r="L1361" t="str">
        <x:v>No</x:v>
      </x:c>
      <x:c r="M1361" s="6"/>
      <x:c r="N1361"/>
      <x:c r="O1361" t="str">
        <x:v>Program Analysis and Software Testing</x:v>
      </x:c>
      <x:c r="P1361" t="str">
        <x:v>Quantum program testing, deep learning system testing</x:v>
      </x:c>
      <x:c r="Q1361" t="str">
        <x:v>No</x:v>
      </x:c>
    </x:row>
    <x:row r="1362" ht="25.5" customHeight="1">
      <x:c r="A1362" t="str">
        <x:v>RUG: Turbo LLM for Rust Unit Test GenerationSE for AI</x:v>
      </x:c>
      <x:c r="B1362" t="str">
        <x:v>Testing</x:v>
      </x:c>
      <x:c r="C1362" t="str">
        <x:v>The paper RUG: Turbo LLM for Rust Unit Test Generation presents an end-to-end solution named RUG for automatically generating unit tests for Rust projects. RUG leverages large language models (LLMs) and a semantic-aware bottom-up approach to address challenges posed by Rust's complex type system, such as passing strict compilation checks and improving test coverage. By decomposing the context construction problem into dependent sub-problems and solving them iteratively with LLMs, RUG generates compilable test code. Additionally, RUG integrates coverage-guided fuzzing to enhance test coverage. Evaluations on 17 real-world Rust projects (averaging 24,937 LoC) show that RUG achieves 71.37% code coverage, closely matching human efforts (73.18%), and even outperforms human-written tests in some cases.</x:v>
      </x:c>
      <x:c r="D1362" t="str">
        <x:v>The paper RUG: Turbo LLM for Rust Unit Test Generation presents an end-to-end solution named RUG for automatically generating unit tests for Rust projects. RUG leverages large language models (LLMs) and a semantic-aware bottom-up approach to address challenges posed by Rust's complex type system, such as passing strict compilation checks and improving test coverage. By decomposing the context construction problem into dependent sub-problems and solving them iteratively with LLMs, RUG generates compilable test code. Additionally, RUG integrates coverage-guided fuzzing to enhance test coverage. Evaluations on 17 real-world Rust projects (averaging 24,937 LoC) show that RUG achieves 71.37% code coverage, closely matching human efforts (73.18%), and even outperforms human-written tests in some cases.</x:v>
      </x:c>
      <x:c r="E1362" t="str">
        <x:v>Automatically generate Rust unit tests and combine large language model (LLM) and fuzzing technology to solve compilation pass rate and test coverage issues.</x:v>
      </x:c>
      <x:c r="F1362" t="str">
        <x:v>Yes</x:v>
      </x:c>
      <x:c r="G1362" t="str">
        <x:v>ICSE-25</x:v>
      </x:c>
      <x:c r="H1362" t="str">
        <x:v>17 real-world Rust projects (average 24,937 lines of code).
Comparison tools include: RustyUnit (SBST method), SyRust (program synthesis), RULF and RPG (fuzz testing-based tools).
We also evaluated 10 Rust crates that were not in the LLM training data.</x:v>
      </x:c>
      <x:c r="I1362" t="str">
        <x:v>Code coverage: RUG reaches an average of 71.37%, which is close to 73.18% of manual writing, and exceeds manual testing in some projects.
Test pass rate: Among the 113 unit tests submitted, 53 were accepted, 17 were rejected, and 43 are pending review. The acceptance rate is 75.14% (reviewed part).
Improvement:
Compared with traditional tools (such as RustyUnit, SyRust), the coverage rate increases from 13.21% to 29.68%.
Compared with other LLM methods (such as ChatUniTest, TestGen-LLM), the coverage rate increases from 11.20% to 21.81%.</x:v>
      </x:c>
      <x:c r="J1362" t="str">
        <x:v>Yes</x:v>
      </x:c>
      <x:c r="K1362" t="str">
        <x:v>The paper mentioned that the 113 generated unit tests were submitted to 12 popular Rust projects, 53 of which were merged by the maintainers and received positive feedback.
Specific cases include Rust's serialization library (such as bincode), system development library (such as mio), etc.</x:v>
      </x:c>
      <x:c r="L1362" t="str">
        <x:v>No</x:v>
      </x:c>
      <x:c r="M1362" s="6"/>
      <x:c r="N1362"/>
      <x:c r="O1362" t="str">
        <x:v>Program Analysis and Software Testing</x:v>
      </x:c>
      <x:c r="P1362" t="str">
        <x:v>Automated test generation</x:v>
      </x:c>
      <x:c r="Q1362" t="str">
        <x:v>Yes</x:v>
      </x:c>
    </x:row>
    <x:row r="1363" ht="25.5" customHeight="1">
      <x:c r="A1363" t="str">
        <x:v>An Empirical Study of Proxy Smart Contracts at the Ethereum Ecosystem ScaleBlockchain</x:v>
      </x:c>
      <x:c r="B1363" t="str">
        <x:v>Development</x:v>
      </x:c>
      <x:c r="C1363" t="str">
        <x:v>The paper An Empirical Study of Proxy Contracts at the Ethereum Ecosystem Scale presents the first systematic study of proxy contracts in the Ethereum ecosystem. Proxy contracts separate data (stored in proxies) and logic (stored in logic contracts) to enable upgradeability, extensibility, and code reuse. The authors developed ProxyEX, a framework to detect proxies from bytecode with over 99% accuracy, and collected a dataset of 2,031,422 real-world proxies and 172 million transactions. The study categorizes proxy usage into four patterns (upgradeability, extensibility, code-sharing, code-hiding) and identifies three common pitfalls (proxy-logic storage collision, logic-logic storage collision, uninitialized proxies). Key findings include: 19.54% of proxies are non-upgradeable, 98.24% of upgradeable proxies were never upgraded, and a zero-day vulnerability affecting $2M+ assets was discovered. The work opensourced ProxyEX and the dataset to guide future research and practice in smart contract development and security.</x:v>
      </x:c>
      <x:c r="D1363" t="str">
        <x:v>The paper An Empirical Study of Proxy Contracts at the Ethereum Ecosystem Scale presents the first systematic study of proxy contracts in the Ethereum ecosystem. Proxy contracts separate data (stored in proxies) and logic (stored in logic contracts) to enable upgradeability, extensibility, and code reuse. The authors developed ProxyEX, a framework to detect proxies from bytecode with over 99% accuracy, and collected a dataset of 2,031,422 real-world proxies and 172 million transactions. The study categorizes proxy usage into four patterns (upgradeability, extensibility, code-sharing, code-hiding) and identifies three common pitfalls (proxy-logic storage collision, logic-logic storage collision, uninitialized proxies). Key findings include: 19.54% of proxies are non-upgradeable, 98.24% of upgradeable proxies were never upgraded, and a zero-day vulnerability affecting $2M+ assets was discovered. The work opensourced ProxyEX and the dataset to guide future research and practice in smart contract development and security.</x:v>
      </x:c>
      <x:c r="E1363" t="str">
        <x:v>A large-scale empirical study of Ethereum proxy contracts, including their usage classification, implementation flaws, and security risks.</x:v>
      </x:c>
      <x:c r="F1363" t="str">
        <x:v>No</x:v>
      </x:c>
      <x:c r="G1363" t="str">
        <x:v>ICSE-25</x:v>
      </x:c>
      <x:c r="H1363" t="str">
        <x:v>There are 62,578,635 smart contracts on the Ethereum mainnet as of September 2023, of which 2,031,422 are proxy contracts (accounting for 3.25%).
Comparison tool: There is no direct comparison tool (because it is the first systematic study), but the proxy standard definition of OpenZeppelin is referenced.</x:v>
      </x:c>
      <x:c r="I1363" t="str">
        <x:v>Detection accuracy: ProxyEX’s accuracy is &gt;99%, recall rate is &gt;99%, and precision is 100%.
Usage classification:
Upgradeability agents: 1,634,396 (80.44%).
Code sharing agents: 1,137,317 (56.01%).
Code-behind agents: 1,213 (0.06%).
Defect detection:
Agent-Logical Storage Violations: 32 (1 confirmed vulnerability).
Logical-logical storage conflicts: 15 confirmed vulnerabilities.
Uninitialized proxies: 183 (103 still exploitable).</x:v>
      </x:c>
      <x:c r="J1363" t="str">
        <x:v>Yes</x:v>
      </x:c>
      <x:c r="K1363" t="str">
        <x:v>Case 1: The Audius proxy contract caused a loss of US$1.1 million due to a storage conflict vulnerability (§IV-C1).
Case 2: A zero-day vulnerability was discovered, threatening more than $2 million in assets (§IV-C3).
Industry feedback: Developers have begun fixing reported vulnerabilities (no specific company name was mentioned).</x:v>
      </x:c>
      <x:c r="L1363" t="str">
        <x:v>Yes</x:v>
      </x:c>
      <x:c r="M1363" s="6"/>
      <x:c r="N1363"/>
      <x:c r="O1363" t="str">
        <x:v>Software security and vulnerability analysis</x:v>
      </x:c>
      <x:c r="P1363" t="str">
        <x:v>Smart contract security</x:v>
      </x:c>
      <x:c r="Q1363" t="str">
        <x:v>No</x:v>
      </x:c>
    </x:row>
    <x:row r="1364" ht="25.5" customHeight="1">
      <x:c r="A1364" t="str">
        <x:v>Demystifying and Detecting Cryptographic Defects in Ethereum Smart ContractsBlockchainAward Winner</x:v>
      </x:c>
      <x:c r="B1364" t="str">
        <x:v>Testing</x:v>
      </x:c>
      <x:c r="C1364" t="str">
        <x:v>This paper presents the first systematic study on cryptographic defects in Ethereum smart contracts. By analyzing 2,406 real-world security reports, the authors categorize nine types of cryptographic defects and propose CrySol, a fuzzing-based tool for automated detection. CrySol integrates transaction replaying and dynamic taint analysis to extract crypto-related semantics and employs crypto-specific strategies for test case generation. Evaluated on 25,745 real-world contracts, CrySol achieves 95.4% precision and 91.2% recall, revealing that 22.7% of contracts contain at least one cryptographic defect.</x:v>
      </x:c>
      <x:c r="D1364" t="str">
        <x:v>This paper presents the first systematic study on cryptographic defects in Ethereum smart contracts. By analyzing 2,406 real-world security reports, the authors categorize nine types of cryptographic defects and propose CrySol, a fuzzing-based tool for automated detection. CrySol integrates transaction replaying and dynamic taint analysis to extract crypto-related semantics and employs crypto-specific strategies for test case generation. Evaluated on 25,745 real-world contracts, CrySol achieves 95.4% precision and 91.2% recall, revealing that 22.7% of contracts contain at least one cryptographic defect.</x:v>
      </x:c>
      <x:c r="E1364" t="str">
        <x:v>Cryptozoological flaws in Ethereum smart contracts, including their classification, detection methods and tool development.</x:v>
      </x:c>
      <x:c r="F1364" t="str">
        <x:v>Yes</x:v>
      </x:c>
      <x:c r="G1364" t="str">
        <x:v>ICSE-25</x:v>
      </x:c>
      <x:c r="H1364" t="str">
        <x:v>The paper uses a data set containing 25,745 real Ethereum smart contracts as a benchmark.</x:v>
      </x:c>
      <x:c r="I1364" t="str">
        <x:v>Quantitative indicators: Precision and Recall.
Effect: The overall precision rate of CrySol is 95.4%, and the recall rate is 91.2%.</x:v>
      </x:c>
      <x:c r="J1364" t="str">
        <x:v>Yes</x:v>
      </x:c>
      <x:c r="K1364" t="str">
        <x:v>The paper mentions multiple cases from the industry, such as:
Smart contract security analysis services provided by security teams ConsenSys and Trails of Bits.
Defect cases in actual contracts, such as Signature Replay Attack (SSR) and Merkle Proof Replay (MR), etc.</x:v>
      </x:c>
      <x:c r="L1364" t="str">
        <x:v>No</x:v>
      </x:c>
      <x:c r="M1364" s="6"/>
      <x:c r="N1364"/>
      <x:c r="O1364" t="str">
        <x:v>Software security and vulnerability analysis</x:v>
      </x:c>
      <x:c r="P1364" t="str">
        <x:v>Smart contract security</x:v>
      </x:c>
      <x:c r="Q1364" t="str">
        <x:v>No</x:v>
      </x:c>
    </x:row>
    <x:row r="1365" ht="25.5" customHeight="1">
      <x:c r="A1365" t="str">
        <x:v>Chord: Towards a Unified Detection of Blockchain Transaction Parallelism BugsBlockchain</x:v>
      </x:c>
      <x:c r="B1365" t="str">
        <x:v>Testing</x:v>
      </x:c>
      <x:c r="C1365" t="str">
        <x:v>This paper investigates Transaction Parallelism Bugs (TPBs) in blockchain systems, which can lead to severe consequences such as asset loss and double spending. By analyzing 50 historical TPBs across four commercial blockchains, the authors found that most defects arise from mishandling conflicting transactions and exhibit subtle symptoms. To address this, they propose Chord, a tool that employs a unified conflict transaction model to generate diverse conflict scenarios and dynamically adjusts transaction submission to trigger TPBs. Chord also introduces a local-remote differential oracle and a TPS oracle for detection. Evaluations show that Chord detects 54 TPBs (including 10 new ones) and outperforms existing methods in triggering conflict scenarios.</x:v>
      </x:c>
      <x:c r="D1365" t="str">
        <x:v>This paper investigates Transaction Parallelism Bugs (TPBs) in blockchain systems, which can lead to severe consequences such as asset loss and double spending. By analyzing 50 historical TPBs across four commercial blockchains, the authors found that most defects arise from mishandling conflicting transactions and exhibit subtle symptoms. To address this, they propose Chord, a tool that employs a unified conflict transaction model to generate diverse conflict scenarios and dynamically adjusts transaction submission to trigger TPBs. Chord also introduces a local-remote differential oracle and a TPS oracle for detection. Evaluations show that Chord detects 54 TPBs (including 10 new ones) and outperforms existing methods in triggering conflict scenarios.</x:v>
      </x:c>
      <x:c r="E1365" t="str">
        <x:v>Blockchain transaction parallelism bug (TPB), including its symptoms, root cause analysis, detection methods and tool development.</x:v>
      </x:c>
      <x:c r="F1365" t="str">
        <x:v>Yes</x:v>
      </x:c>
      <x:c r="G1365" t="str">
        <x:v>ICSE-25</x:v>
      </x:c>
      <x:c r="H1365" t="str">
        <x:v>The paper uses four commercial blockchains (FISCO BCOS, Sei, Solana, Aptos) as benchmarks and tests the effectiveness of Chord on these systems.</x:v>
      </x:c>
      <x:c r="I1365" t="str">
        <x:v>Quantitative indicators:
Number of TPBs detected: Chord detected 54 TPBs (including 10 new defects).
Precision and Recall: Chord has a precision rate of 88% and a recall rate of 100%.
TPS (transactions per second) and latency (Latency): Chord significantly reduces TPS (up to 93.66%) and increases latency (up to 1205.59%) by increasing conflict scenarios.
Effect: Chord significantly outperforms existing methods in triggering conflict scenarios and detecting defects.</x:v>
      </x:c>
      <x:c r="J1365" t="str">
        <x:v>Yes</x:v>
      </x:c>
      <x:c r="K1365" t="str">
        <x:v>The paper mentions multiple industry cases, such as:
TPB in Solana results in duplicate rent charges (loss of assets).
TPB in FISCO BCOS causes memory leak and node crash.
These cases demonstrate the actual harm of TPB and verify the effectiveness of Chord in real scenarios.</x:v>
      </x:c>
      <x:c r="L1365" t="str">
        <x:v>No</x:v>
      </x:c>
      <x:c r="M1365" s="6"/>
      <x:c r="N1365"/>
      <x:c r="O1365" t="str">
        <x:v>Software security and vulnerability analysis</x:v>
      </x:c>
      <x:c r="P1365" t="str">
        <x:v>Smart contract security</x:v>
      </x:c>
      <x:c r="Q1365" t="str">
        <x:v>No</x:v>
      </x:c>
    </x:row>
    <x:row r="1366" ht="25.5" customHeight="1">
      <x:c r="A1366" t="str">
        <x:v>Definition and Detection of Centralization Defects in Smart ContractsBlockchain</x:v>
      </x:c>
      <x:c r="B1366" t="str">
        <x:v>Testing</x:v>
      </x:c>
      <x:c r="C1366" t="str">
        <x:v>This paper addresses centralization defects in smart contracts, defining six types of such defects and introducing a tool called CDRipper for their automated detection. By manually analyzing 597 Ethereum Stack Exchange posts and 117 audit reports, the authors categorized and validated these defects. CDRipper detects defects by constructing a Permission Dependency Graph (PDG) and identifying sensitive operations. Experiments on 244,424 real-world smart contracts revealed that approximately 33.73% contained at least one centralization defect, with the tool achieving an overall precision of 93.7%. The study significantly contributes to improving smart contract security.</x:v>
      </x:c>
      <x:c r="D1366" t="str">
        <x:v>This paper addresses centralization defects in smart contracts, defining six types of such defects and introducing a tool called CDRipper for their automated detection. By manually analyzing 597 Ethereum Stack Exchange posts and 117 audit reports, the authors categorized and validated these defects. CDRipper detects defects by constructing a Permission Dependency Graph (PDG) and identifying sensitive operations. Experiments on 244,424 real-world smart contracts revealed that approximately 33.73% contained at least one centralization defect, with the tool achieving an overall precision of 93.7%. The study significantly contributes to improving smart contract security.</x:v>
      </x:c>
      <x:c r="E1366" t="str">
        <x:v>The definition and detection of centralized defects in smart contracts include:
Definition and classification of six centralization defects.
The automated tool CDRipper was developed to detect these defects.
Large-scale experiments verify the effectiveness of the tool.</x:v>
      </x:c>
      <x:c r="F1366" t="str">
        <x:v>Yes</x:v>
      </x:c>
      <x:c r="G1366" t="str">
        <x:v>ICSE-25</x:v>
      </x:c>
      <x:c r="H1366" t="str">
        <x:v>Dataset: 244,424 real Ethereum smart contracts (verified contracts from Etherscan).
Preprocessing: deduplication (removing 15,133 duplicate contracts) and filtering toy contracts (removing 63,772 low-volume contracts).
Manual annotation: Manual classification of defects based on 597 Stack Exchange posts and 117 audit reports</x:v>
      </x:c>
      <x:c r="I1366" t="str">
        <x:v>Precision: 93.7% (overall).
Accuracy rate for each defect type:
MFS: 91.5%
CVS: 96.8%
MT: 97.9%
SPA: 91.4%
SS: 100%
IOR: 84.8%
False Negative Rate: 14.6%.
Defect coverage: 33.73% of contracts have at least one centralized defect.</x:v>
      </x:c>
      <x:c r="J1366" t="str">
        <x:v>Yes</x:v>
      </x:c>
      <x:c r="K1366" t="str">
        <x:v>mentioned. The paper cites actual cases from the industry:
MUMI project: $35,000 in losses due to centralization flaws (single signature controls minting function).
Audit platforms such as Certik: incorporate centralized risks into audit standards.
The tool CDRipper can be directly used for security auditing of smart contracts, helping developers and users avoid risks.</x:v>
      </x:c>
      <x:c r="L1366" t="str">
        <x:v>No</x:v>
      </x:c>
      <x:c r="M1366" s="6"/>
      <x:c r="N1366"/>
      <x:c r="O1366" t="str">
        <x:v>Software security and vulnerability analysis</x:v>
      </x:c>
      <x:c r="P1366" t="str">
        <x:v>Smart contract security</x:v>
      </x:c>
      <x:c r="Q1366" t="str">
        <x:v>No</x:v>
      </x:c>
    </x:row>
    <x:row r="1367" ht="25.5" customHeight="1">
      <x:c r="A1367" t="str">
        <x:v>Fork State-Aware Differential Fuzzing for Blockchain Consensus ImplementationsBlockchain</x:v>
      </x:c>
      <x:c r="B1367" t="str">
        <x:v>Testing</x:v>
      </x:c>
      <x:c r="C1367" t="str">
        <x:v>This paper introduces Forky, a differential fuzzing framework designed to detect discrepancies in fork-handling logic across blockchain consensus implementations. By leveraging fork-aware mutation strategies and a novel fork-diversifying feedback mechanism, Forky generates inputs that explore diverse blockchain fork states. Evaluated on Bitcoin (PoW) and Ethereum (PoS) clients, Forky uncovered six previously unknown bugs and two variants of known issues. The tool’s open-source implementation advances the testing of blockchain consensus safety.</x:v>
      </x:c>
      <x:c r="D1367" t="str">
        <x:v>This paper introduces Forky, a differential fuzzing framework designed to detect discrepancies in fork-handling logic across blockchain consensus implementations. By leveraging fork-aware mutation strategies and a novel fork-diversifying feedback mechanism, Forky generates inputs that explore diverse blockchain fork states. Evaluated on Bitcoin (PoW) and Ethereum (PoS) clients, Forky uncovered six previously unknown bugs and two variants of known issues. The tool’s open-source implementation advances the testing of blockchain consensus safety.</x:v>
      </x:c>
      <x:c r="E1367" t="str">
        <x:v>Detection of fork processing logic defects in blockchain consensus implementation, including:
Design of fork-aware fuzz testing method.
Fork diverse feedback mechanisms to improve test coverage.
Large-scale experimental verification on Bitcoin and Ethereum clients.</x:v>
      </x:c>
      <x:c r="F1367" t="str">
        <x:v>Yes</x:v>
      </x:c>
      <x:c r="G1367" t="str">
        <x:v>ICSE-25</x:v>
      </x:c>
      <x:c r="H1367" t="str">
        <x:v>Data set: 34 Bitcoin clients (covering Bitcoin Core, btcd, etc.) and 4 Ethereum clients (Prysm, Lighthouse, etc.).
Comparison tools: Compare performance with existing blockchain fuzz testing tools such as Fluffy and LOKI.
Test environment: spec testing framework based on libFuzzer (C++/Rust) and Ethereum.</x:v>
      </x:c>
      <x:c r="I1367" t="str">
        <x:v>Number of defect detections: 6 unknown defects and 2 known defect variants were found.
Reorganization event coverage: Forky-generated test cases trigger more fork-reorganization events (3x higher than the baseline tool).
Code coverage: The coverage rate in the Ethereum core package (core/trie) is significantly higher than Fluffy and LOKI.
Performance efficiency: Forky finds all target defects within 500,000 iterations, which is better than the baseline method.</x:v>
      </x:c>
      <x:c r="J1367" t="str">
        <x:v>Yes</x:v>
      </x:c>
      <x:c r="K1367" t="str">
        <x:v>mentioned. Cases include:
Bitcoin bcoin client defect: Inconsistent fork processing leads to a split view of the main chain (§VIII-A).
Ethereum Prysm/Teku client defect: future attestation handles non-determinism (§VIII-B).
Developers have confirmed some flaws, but the priority of fixes is affected by the feasibility of actual attacks.</x:v>
      </x:c>
      <x:c r="L1367" t="str">
        <x:v>No</x:v>
      </x:c>
      <x:c r="M1367" s="6"/>
      <x:c r="N1367"/>
      <x:c r="O1367" t="str">
        <x:v>Program Analysis and Software Testing</x:v>
      </x:c>
      <x:c r="P1367" t="str">
        <x:v>Automated test generation</x:v>
      </x:c>
      <x:c r="Q1367" t="str">
        <x:v>No</x:v>
      </x:c>
    </x:row>
    <x:row r="1368" ht="25.5" customHeight="1">
      <x:c r="A1368" t="str">
        <x:v>Code Cloning in Solidity Smart Contracts: Prevalence, Evolution, and Impact on DevelopmentBlockchain</x:v>
      </x:c>
      <x:c r="B1368" t="str">
        <x:v>Maintenance</x:v>
      </x:c>
      <x:c r="C1368" t="str">
        <x:v>This paper systematically analyzes the prevalence, evolution, and impact of code cloning in Solidity smart contracts. By examining 26,294 contracts and 97,877 functions, the study reveals: 1) Code clones are highly prevalent (67.43% of functions on average); 2) 32.01% of clones co-evolve, requiring careful management to avoid inconsistencies; 3) Unlike traditional software, cloned code in smart contracts is rarely involved in bug fixes; 4) Cloning is driven by feature expansion, code optimization, and structural changes. The findings offer practical insights for managing clones in smart contract development.</x:v>
      </x:c>
      <x:c r="D1368" t="str">
        <x:v>This paper systematically analyzes the prevalence, evolution, and impact of code cloning in Solidity smart contracts. By examining 26,294 contracts and 97,877 functions, the study reveals: 1) Code clones are highly prevalent (67.43% of functions on average); 2) 32.01% of clones co-evolve, requiring careful management to avoid inconsistencies; 3) Unlike traditional software, cloned code in smart contracts is rarely involved in bug fixes; 4) Cloning is driven by feature expansion, code optimization, and structural changes. The findings offer practical insights for managing clones in smart contract development.</x:v>
      </x:c>
      <x:c r="E1368" t="str">
        <x:v>The prevalence, evolution and impact of code cloning in Solidity smart contracts and its impact on development, including:
Quantitative analysis of the prevalence of cloned code.
Coevolution patterns of cloned code.
Correlation between cloned code and defect fixes.
Analysis of drivers of clonal generation.</x:v>
      </x:c>
      <x:c r="F1368" t="str">
        <x:v>No</x:v>
      </x:c>
      <x:c r="G1368" t="str">
        <x:v>ICSE-25</x:v>
      </x:c>
      <x:c r="H1368" t="str">
        <x:v>Dataset: 26,294 Solidity smart contracts (from Etherscan, OpenZeppelin and Synthetix) covering 97,877 functions.
Tool: NiCad code clone detection tool (configured for function-level detection, similarity threshold: 100% for Type-1/2, 70% for Type-3).
Comparison baseline: Citing research results (such as defect correlation) on cloned code in traditional software as a comparison baseline.</x:v>
      </x:c>
      <x:c r="I1368" t="str">
        <x:v>Cloning universality:
Proportion of cloned functions (PCF): average 67.43% (maximum 95.8%).
Proportion of cloned lines of code (POC): average 5.12% (maximum 21.61%).
Co-evolution rate: average 32.01% (OpenZeppelin highest 55.83%).
Defect Relevance: Cloned code rarely involves defect fixes (as opposed to traditional software).
Driving factors: Function expansion, code optimization and structural adjustment significantly affect the cloning rate change (for example, the POC dropped from 9.75% to 4.96% after OpenZeppelin optimization).</x:v>
      </x:c>
      <x:c r="J1368" t="str">
        <x:v>No</x:v>
      </x:c>
      <x:c r="K1368" t="str">
        <x:v>OpenZeppelin: Reduce cloned code by introducing libraries (such as ShortStrings) and abstraction optimizations (such as ERC721Wrapper).
Synthetix: New functional modules (such as cross-chain Synth transfer) cause the cloning rate to increase, while reconstruction (such as the FeePool module) reduces the cloning rate.
The research results have been used by developers to optimize code reuse strategies (such as prioritizing the use of verified libraries).</x:v>
      </x:c>
      <x:c r="L1368" t="str">
        <x:v>No</x:v>
      </x:c>
      <x:c r="M1368" s="6"/>
      <x:c r="N1368"/>
      <x:c r="O1368" t="str">
        <x:v>Software maintenance and evolution</x:v>
      </x:c>
      <x:c r="P1368" t="str">
        <x:v>Code clone detection</x:v>
      </x:c>
      <x:c r="Q1368" t="str">
        <x:v>No</x:v>
      </x:c>
    </x:row>
  </x:sheetData>
  <x:dataValidations count="4">
    <x:dataValidation type="list" sqref="B2:B1367">
      <x:formula1>"开发,维护,测试,管理,设计,需求"</x:formula1>
    </x:dataValidation>
    <x:dataValidation type="list" sqref="F2:F1367 J2:J1367 L2:L1367">
      <x:formula1>"是,否"</x:formula1>
    </x:dataValidation>
    <x:dataValidation type="list" sqref="G2:G1367">
      <x:formula1>"ASE-23,ASE-24,FSE-23,FSE-24,FSE-25,ICSE-23,ICSE-24,ICSE-25"</x:formula1>
    </x:dataValidation>
    <x:dataValidation type="list" sqref="O2:O1367">
      <x:formula1>"异常检测与故障诊断,系统与性能工程,程序分析与软件测试,机器学习与AI在软件工程中的应用,软件安全与漏洞分析,软件维护与演化,代码生成与程序修复,人机交互与开发者工具,形式化方法与验证,跨领域与新兴主题"</x:formula1>
    </x:dataValidation>
  </x:dataValidations>
  <x:hyperlinks>
    <x:hyperlink xmlns:r="http://schemas.openxmlformats.org/officeDocument/2006/relationships" ref="M137" r:id="R9bb6dfe8969c4466"/>
  </x:hyperlinks>
  <x:pageMargins left="0.7" right="0.7" top="0.75" bottom="0.75" header="0.3" footer="0.3"/>
</x:worksheet>
</file>